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9255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b)'!$A$76</definedName>
    <definedName name="GASTO_E_FIN">'Formato 6 b)'!$A$85</definedName>
    <definedName name="GASTO_E_FIN_01">'Formato 6 b)'!$B$85</definedName>
    <definedName name="GASTO_E_FIN_02">'Formato 6 b)'!$C$85</definedName>
    <definedName name="GASTO_E_FIN_03">'Formato 6 b)'!$D$85</definedName>
    <definedName name="GASTO_E_FIN_04">'Formato 6 b)'!$E$85</definedName>
    <definedName name="GASTO_E_FIN_05">'Formato 6 b)'!$F$85</definedName>
    <definedName name="GASTO_E_FIN_06">'Formato 6 b)'!$G$85</definedName>
    <definedName name="GASTO_E_T1">'Formato 6 b)'!$B$76</definedName>
    <definedName name="GASTO_E_T2">'Formato 6 b)'!$C$76</definedName>
    <definedName name="GASTO_E_T3">'Formato 6 b)'!$D$76</definedName>
    <definedName name="GASTO_E_T4">'Formato 6 b)'!$E$76</definedName>
    <definedName name="GASTO_E_T5">'Formato 6 b)'!$F$76</definedName>
    <definedName name="GASTO_E_T6">'Formato 6 b)'!$G$76</definedName>
    <definedName name="GASTO_NE">'Formato 6 b)'!$A$9</definedName>
    <definedName name="GASTO_NE_FIN">'Formato 6 b)'!$A$75</definedName>
    <definedName name="GASTO_NE_FIN_01">'Formato 6 b)'!$B$75</definedName>
    <definedName name="GASTO_NE_FIN_02">'Formato 6 b)'!$C$75</definedName>
    <definedName name="GASTO_NE_FIN_03">'Formato 6 b)'!$D$75</definedName>
    <definedName name="GASTO_NE_FIN_04">'Formato 6 b)'!$E$75</definedName>
    <definedName name="GASTO_NE_FIN_05">'Formato 6 b)'!$F$75</definedName>
    <definedName name="GASTO_NE_FIN_06">'Formato 6 b)'!$G$75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b)'!$B$86</definedName>
    <definedName name="TOTAL_E_T2">'Formato 6 b)'!$C$86</definedName>
    <definedName name="TOTAL_E_T3">'Formato 6 b)'!$D$86</definedName>
    <definedName name="TOTAL_E_T4">'Formato 6 b)'!$E$86</definedName>
    <definedName name="TOTAL_E_T5">'Formato 6 b)'!$F$86</definedName>
    <definedName name="TOTAL_E_T6">'Formato 6 b)'!$G$86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B47" i="1"/>
  <c r="G10" i="9"/>
  <c r="C10" i="9"/>
  <c r="F80" i="7"/>
  <c r="E80" i="7"/>
  <c r="E77" i="7"/>
  <c r="F77" i="7"/>
  <c r="G77" i="7"/>
  <c r="G65" i="7"/>
  <c r="G80" i="7"/>
  <c r="G76" i="7"/>
  <c r="E76" i="7"/>
  <c r="F76" i="7"/>
  <c r="D76" i="7"/>
  <c r="C80" i="7"/>
  <c r="C76" i="7"/>
  <c r="C51" i="7"/>
  <c r="B76" i="7"/>
  <c r="C9" i="7"/>
  <c r="D9" i="7"/>
  <c r="E9" i="7"/>
  <c r="F9" i="7"/>
  <c r="G9" i="7"/>
  <c r="B9" i="7"/>
  <c r="C10" i="6"/>
  <c r="D10" i="6"/>
  <c r="E10" i="6"/>
  <c r="F10" i="6"/>
  <c r="G10" i="6"/>
  <c r="B10" i="6"/>
  <c r="G7" i="12"/>
  <c r="G21" i="12"/>
  <c r="G28" i="12"/>
  <c r="G31" i="12"/>
  <c r="D62" i="5"/>
  <c r="D13" i="5"/>
  <c r="D15" i="5"/>
  <c r="D11" i="5"/>
  <c r="F59" i="5"/>
  <c r="E37" i="5"/>
  <c r="B37" i="4"/>
  <c r="B40" i="4"/>
  <c r="B44" i="4"/>
  <c r="B11" i="4"/>
  <c r="G137" i="6"/>
  <c r="C137" i="6"/>
  <c r="D137" i="6"/>
  <c r="E137" i="6"/>
  <c r="F137" i="6"/>
  <c r="B137" i="6"/>
  <c r="C62" i="6"/>
  <c r="D62" i="6"/>
  <c r="E62" i="6"/>
  <c r="F62" i="6"/>
  <c r="G62" i="6"/>
  <c r="B62" i="6"/>
  <c r="B8" i="10"/>
  <c r="C6" i="23"/>
  <c r="B9" i="1"/>
  <c r="H25" i="23"/>
  <c r="G25" i="23"/>
  <c r="F25" i="23"/>
  <c r="E25" i="23"/>
  <c r="D25" i="23"/>
  <c r="C7" i="23"/>
  <c r="A2" i="9"/>
  <c r="A2" i="6"/>
  <c r="G71" i="8"/>
  <c r="G10" i="8"/>
  <c r="G19" i="8"/>
  <c r="G27" i="8"/>
  <c r="G37" i="8"/>
  <c r="B18" i="6"/>
  <c r="B28" i="6"/>
  <c r="B38" i="6"/>
  <c r="B48" i="6"/>
  <c r="B58" i="6"/>
  <c r="B71" i="6"/>
  <c r="B75" i="6"/>
  <c r="B9" i="6"/>
  <c r="B7" i="13"/>
  <c r="G18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/>
  <c r="D9" i="9"/>
  <c r="R2" i="27"/>
  <c r="E9" i="9"/>
  <c r="S2" i="27"/>
  <c r="F9" i="9"/>
  <c r="T2" i="27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1" i="9"/>
  <c r="Q13" i="27"/>
  <c r="D21" i="9"/>
  <c r="R13" i="27"/>
  <c r="E21" i="9"/>
  <c r="S13" i="27"/>
  <c r="F21" i="9"/>
  <c r="T13" i="27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P5" i="27"/>
  <c r="P6" i="27"/>
  <c r="P7" i="27"/>
  <c r="P8" i="27"/>
  <c r="P9" i="27"/>
  <c r="P10" i="27"/>
  <c r="P11" i="27"/>
  <c r="P12" i="27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86" i="7"/>
  <c r="U4" i="25"/>
  <c r="F86" i="7"/>
  <c r="T4" i="25"/>
  <c r="E86" i="7"/>
  <c r="S4" i="25"/>
  <c r="S3" i="25"/>
  <c r="D86" i="7"/>
  <c r="R4" i="25"/>
  <c r="R3" i="25"/>
  <c r="C86" i="7"/>
  <c r="Q4" i="25"/>
  <c r="B86" i="7"/>
  <c r="P4" i="25"/>
  <c r="U3" i="25"/>
  <c r="T3" i="25"/>
  <c r="Q3" i="25"/>
  <c r="P3" i="25"/>
  <c r="S2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8" i="6"/>
  <c r="C28" i="6"/>
  <c r="C38" i="6"/>
  <c r="C48" i="6"/>
  <c r="C58" i="6"/>
  <c r="C71" i="6"/>
  <c r="C75" i="6"/>
  <c r="C9" i="6"/>
  <c r="C159" i="6"/>
  <c r="Q150" i="24"/>
  <c r="D18" i="6"/>
  <c r="D28" i="6"/>
  <c r="D38" i="6"/>
  <c r="D48" i="6"/>
  <c r="D58" i="6"/>
  <c r="D71" i="6"/>
  <c r="D75" i="6"/>
  <c r="D9" i="6"/>
  <c r="D159" i="6"/>
  <c r="R150" i="24"/>
  <c r="E18" i="6"/>
  <c r="E28" i="6"/>
  <c r="E38" i="6"/>
  <c r="E48" i="6"/>
  <c r="E58" i="6"/>
  <c r="E71" i="6"/>
  <c r="E75" i="6"/>
  <c r="E9" i="6"/>
  <c r="E159" i="6"/>
  <c r="S150" i="24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5" i="5"/>
  <c r="U56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R29" i="20"/>
  <c r="E35" i="5"/>
  <c r="S29" i="20"/>
  <c r="T29" i="20"/>
  <c r="Q30" i="20"/>
  <c r="R30" i="20"/>
  <c r="S30" i="20"/>
  <c r="T30" i="20"/>
  <c r="C37" i="5"/>
  <c r="Q31" i="20"/>
  <c r="D37" i="5"/>
  <c r="R31" i="20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5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I20" i="3"/>
  <c r="W5" i="17"/>
  <c r="H14" i="3"/>
  <c r="G14" i="3"/>
  <c r="E14" i="3"/>
  <c r="K9" i="3"/>
  <c r="K10" i="3"/>
  <c r="K11" i="3"/>
  <c r="K12" i="3"/>
  <c r="K8" i="3"/>
  <c r="K20" i="3"/>
  <c r="Y5" i="17"/>
  <c r="J8" i="3"/>
  <c r="H8" i="3"/>
  <c r="H20" i="3"/>
  <c r="V5" i="17"/>
  <c r="G8" i="3"/>
  <c r="G20" i="3"/>
  <c r="U5" i="17"/>
  <c r="E8" i="3"/>
  <c r="F41" i="2"/>
  <c r="E41" i="2"/>
  <c r="D41" i="2"/>
  <c r="R17" i="16"/>
  <c r="C41" i="2"/>
  <c r="H27" i="2"/>
  <c r="G27" i="2"/>
  <c r="U15" i="16"/>
  <c r="F27" i="2"/>
  <c r="E27" i="2"/>
  <c r="D27" i="2"/>
  <c r="C27" i="2"/>
  <c r="Q15" i="16"/>
  <c r="B41" i="2"/>
  <c r="B27" i="2"/>
  <c r="H22" i="2"/>
  <c r="G22" i="2"/>
  <c r="U14" i="16"/>
  <c r="F22" i="2"/>
  <c r="E22" i="2"/>
  <c r="D22" i="2"/>
  <c r="C22" i="2"/>
  <c r="B22" i="2"/>
  <c r="E20" i="3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3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C25" i="1"/>
  <c r="C31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W3" i="17"/>
  <c r="X3" i="17"/>
  <c r="S4" i="17"/>
  <c r="S17" i="16"/>
  <c r="Q17" i="16"/>
  <c r="T17" i="16"/>
  <c r="P17" i="16"/>
  <c r="R15" i="16"/>
  <c r="S15" i="16"/>
  <c r="T15" i="16"/>
  <c r="V15" i="16"/>
  <c r="P15" i="16"/>
  <c r="Q14" i="16"/>
  <c r="R14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5" i="17"/>
  <c r="S3" i="17"/>
  <c r="G8" i="2"/>
  <c r="U8" i="16"/>
  <c r="S14" i="16"/>
  <c r="T14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F20" i="2"/>
  <c r="T13" i="16"/>
  <c r="C8" i="2"/>
  <c r="C20" i="2"/>
  <c r="Q13" i="16"/>
  <c r="D11" i="4"/>
  <c r="R25" i="18"/>
  <c r="R38" i="18"/>
  <c r="C74" i="4"/>
  <c r="Q38" i="18"/>
  <c r="D74" i="4"/>
  <c r="C11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U3" i="17"/>
  <c r="P2" i="25"/>
  <c r="T2" i="25"/>
  <c r="Q2" i="25"/>
  <c r="U2" i="25"/>
</calcChain>
</file>

<file path=xl/sharedStrings.xml><?xml version="1.0" encoding="utf-8"?>
<sst xmlns="http://schemas.openxmlformats.org/spreadsheetml/2006/main" count="4287" uniqueCount="3355">
  <si>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</si>
  <si>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</si>
  <si>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</si>
  <si>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</si>
  <si>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</si>
  <si>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</si>
  <si>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</si>
  <si>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</si>
  <si>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</si>
  <si>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</si>
  <si>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</si>
  <si>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</si>
  <si>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</si>
  <si>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</si>
  <si>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</si>
  <si>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</si>
  <si>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</si>
  <si>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</si>
  <si>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</si>
  <si>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</si>
  <si>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</si>
  <si>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</si>
  <si>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</si>
  <si>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</si>
  <si>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</si>
  <si>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</si>
  <si>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</si>
  <si>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</si>
  <si>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</si>
  <si>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</si>
  <si>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</si>
  <si>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</si>
  <si>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</si>
  <si>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</si>
  <si>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</si>
  <si>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</si>
  <si>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</si>
  <si>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</si>
  <si>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</si>
  <si>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</si>
  <si>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</si>
  <si>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</si>
  <si>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</si>
  <si>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</si>
  <si>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</si>
  <si>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</si>
  <si>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</si>
  <si>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</si>
  <si>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</si>
  <si>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</si>
  <si>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</si>
  <si>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</si>
  <si>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</si>
  <si>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</si>
  <si>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</si>
  <si>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</si>
  <si>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</si>
  <si>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</si>
  <si>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</si>
  <si>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</si>
  <si>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</si>
  <si>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</si>
  <si>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</si>
  <si>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</si>
  <si>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</si>
  <si>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</si>
  <si>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</si>
  <si>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</si>
  <si>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</si>
  <si>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</si>
  <si>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</si>
  <si>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</si>
  <si>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</si>
  <si>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</si>
  <si>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</si>
  <si>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</si>
  <si>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</si>
  <si>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</si>
  <si>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</si>
  <si>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</si>
  <si>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</si>
  <si>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</si>
  <si>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</si>
  <si>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</si>
  <si>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</si>
  <si>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</si>
  <si>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</si>
  <si>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</si>
  <si>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</si>
  <si>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</si>
  <si>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</si>
  <si>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</si>
  <si>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</si>
  <si>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</si>
  <si>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</si>
  <si>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</si>
  <si>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</si>
  <si>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</si>
  <si>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</si>
  <si>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</si>
  <si>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</si>
  <si>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</si>
  <si>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</si>
  <si>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</si>
  <si>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</si>
  <si>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</si>
  <si>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</si>
  <si>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</si>
  <si>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</si>
  <si>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</si>
  <si>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</si>
  <si>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</si>
  <si>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</si>
  <si>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</si>
  <si>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</si>
  <si>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</si>
  <si>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</si>
  <si>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</si>
  <si>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</si>
  <si>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</si>
  <si>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</si>
  <si>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</si>
  <si>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</si>
  <si>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</si>
  <si>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</si>
  <si>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</si>
  <si>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</si>
  <si>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</si>
  <si>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</si>
  <si>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</si>
  <si>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</si>
  <si>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</si>
  <si>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</si>
  <si>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</si>
  <si>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</si>
  <si>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</si>
  <si>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</si>
  <si>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</si>
  <si>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</si>
  <si>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</si>
  <si>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</si>
  <si>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</si>
  <si>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</si>
  <si>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</si>
  <si>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</si>
  <si>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</si>
  <si>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</si>
  <si>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</si>
  <si>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</si>
  <si>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</si>
  <si>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</si>
  <si>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</si>
  <si>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</si>
  <si>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</si>
  <si>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</si>
  <si>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</si>
  <si>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</si>
  <si>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</si>
  <si>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</si>
  <si>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</si>
  <si>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</si>
  <si>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</si>
  <si>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</si>
  <si>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</si>
  <si>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</si>
  <si>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</si>
  <si>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</si>
  <si>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</si>
  <si>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</si>
  <si>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</si>
  <si>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</si>
  <si>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</si>
  <si>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</si>
  <si>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</si>
  <si>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</si>
  <si>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</si>
  <si>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</si>
  <si>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</si>
  <si>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</si>
  <si>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</si>
  <si>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</si>
  <si>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</si>
  <si>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</si>
  <si>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</si>
  <si>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</si>
  <si>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</si>
  <si>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</si>
  <si>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</si>
  <si>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</si>
  <si>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</si>
  <si>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</si>
  <si>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</si>
  <si>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</si>
  <si>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</si>
  <si>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</si>
  <si>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</si>
  <si>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</si>
  <si>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</si>
  <si>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</si>
  <si>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</si>
  <si>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</si>
  <si>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</si>
  <si>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</si>
  <si>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</si>
  <si>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</si>
  <si>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</si>
  <si>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</si>
  <si>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</si>
  <si>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</si>
  <si>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</si>
  <si>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</si>
  <si>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</si>
  <si>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</si>
  <si>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</si>
  <si>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</si>
  <si>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</si>
  <si>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</si>
  <si>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</si>
  <si>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</si>
  <si>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</si>
  <si>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</si>
  <si>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</si>
  <si>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</si>
  <si>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</si>
  <si>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</si>
  <si>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</si>
  <si>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</si>
  <si>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</si>
  <si>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</si>
  <si>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</si>
  <si>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</si>
  <si>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</si>
  <si>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</si>
  <si>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</si>
  <si>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</si>
  <si>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</si>
  <si>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</si>
  <si>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</si>
  <si>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</si>
  <si>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</si>
  <si>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</si>
  <si>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</si>
  <si>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</si>
  <si>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</si>
  <si>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</si>
  <si>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</si>
  <si>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</si>
  <si>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</si>
  <si>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</si>
  <si>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</si>
  <si>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</si>
  <si>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</si>
  <si>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</si>
  <si>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</si>
  <si>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</si>
  <si>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</si>
  <si>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</si>
  <si>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</si>
  <si>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</si>
  <si>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</si>
  <si>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</si>
  <si>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</si>
  <si>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</si>
  <si>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</si>
  <si>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</si>
  <si>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</si>
  <si>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</si>
  <si>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</si>
  <si>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</si>
  <si>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</si>
  <si>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</si>
  <si>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</si>
  <si>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</si>
  <si>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</si>
  <si>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</si>
  <si>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</si>
  <si>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</si>
  <si>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</si>
  <si>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</si>
  <si>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</si>
  <si>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</si>
  <si>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</si>
  <si>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</si>
  <si>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</si>
  <si>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</si>
  <si>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</si>
  <si>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</si>
  <si>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</si>
  <si>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</si>
  <si>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</si>
  <si>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</si>
  <si>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</si>
  <si>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</si>
  <si>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</si>
  <si>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</si>
  <si>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</si>
  <si>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</si>
  <si>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</si>
  <si>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</si>
  <si>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</si>
  <si>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</si>
  <si>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</si>
  <si>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</si>
  <si>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</si>
  <si>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</si>
  <si>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</si>
  <si>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</si>
  <si>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</si>
  <si>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</si>
  <si>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</si>
  <si>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</si>
  <si>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</si>
  <si>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</si>
  <si>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</si>
  <si>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</si>
  <si>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</si>
  <si>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</si>
  <si>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</si>
  <si>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</si>
  <si>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</si>
  <si>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</si>
  <si>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</si>
  <si>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</si>
  <si>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</si>
  <si>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</si>
  <si>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</si>
  <si>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</si>
  <si>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</si>
  <si>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</si>
  <si>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</si>
  <si>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</si>
  <si>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</si>
  <si>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</si>
  <si>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</si>
  <si>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</si>
  <si>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</si>
  <si>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</si>
  <si>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</si>
  <si>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</si>
  <si>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</si>
  <si>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</si>
  <si>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</si>
  <si>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</si>
  <si>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</si>
  <si>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</si>
  <si>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</si>
  <si>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</si>
  <si>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</si>
  <si>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</si>
  <si>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</si>
  <si>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</si>
  <si>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</si>
  <si>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</si>
  <si>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</si>
  <si>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</si>
  <si>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</si>
  <si>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</si>
  <si>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</si>
  <si>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</si>
  <si>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</si>
  <si>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</si>
  <si>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</si>
  <si>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</si>
  <si>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</si>
  <si>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</si>
  <si>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</si>
  <si>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</si>
  <si>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</si>
  <si>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</si>
  <si>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</si>
  <si>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</si>
  <si>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</si>
  <si>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</si>
  <si>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</si>
  <si>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</si>
  <si>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</si>
  <si>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</si>
  <si>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</si>
  <si>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</si>
  <si>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</si>
  <si>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</si>
  <si>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</si>
  <si>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</si>
  <si>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</si>
  <si>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</si>
  <si>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</si>
  <si>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</si>
  <si>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</si>
  <si>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</si>
  <si>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</si>
  <si>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</si>
  <si>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</si>
  <si>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</si>
  <si>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</si>
  <si>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</si>
  <si>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</si>
  <si>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</si>
  <si>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</si>
  <si>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</si>
  <si>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</si>
  <si>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</si>
  <si>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</si>
  <si>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</si>
  <si>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</si>
  <si>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</si>
  <si>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</si>
  <si>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</si>
  <si>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</si>
  <si>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</si>
  <si>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</si>
  <si>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</si>
  <si>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</si>
  <si>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</si>
  <si>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</si>
  <si>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</si>
  <si>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</si>
  <si>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</si>
  <si>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</si>
  <si>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</si>
  <si>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</si>
  <si>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</si>
  <si>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</si>
  <si>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</si>
  <si>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</si>
  <si>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</si>
  <si>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</si>
  <si>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</si>
  <si>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</si>
  <si>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</si>
  <si>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</si>
  <si>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</si>
  <si>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</si>
  <si>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</si>
  <si>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</si>
  <si>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</si>
  <si>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</si>
  <si>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</si>
  <si>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</si>
  <si>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</si>
  <si>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</si>
  <si>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</si>
  <si>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</si>
  <si>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</si>
  <si>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</si>
  <si>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</si>
  <si>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</si>
  <si>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</si>
  <si>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</si>
  <si>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</si>
  <si>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</si>
  <si>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</si>
  <si>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</si>
  <si>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</si>
  <si>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</si>
  <si>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</si>
  <si>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</si>
  <si>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</si>
  <si>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</si>
  <si>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</si>
  <si>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</si>
  <si>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</si>
  <si>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</si>
  <si>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</si>
  <si>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</si>
  <si>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</si>
  <si>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</si>
  <si>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</si>
  <si>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</si>
  <si>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</si>
  <si>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</si>
  <si>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</si>
  <si>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</si>
  <si>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</si>
  <si>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</si>
  <si>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</si>
  <si>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</si>
  <si>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</si>
  <si>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</si>
  <si>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</si>
  <si>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</si>
  <si>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</si>
  <si>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</si>
  <si>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</si>
  <si>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</si>
  <si>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</si>
  <si>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</si>
  <si>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</si>
  <si>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</si>
  <si>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</si>
  <si>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</si>
  <si>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</si>
  <si>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</si>
  <si>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</si>
  <si>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</si>
  <si>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</si>
  <si>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</si>
  <si>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</si>
  <si>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</si>
  <si>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</si>
  <si>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</si>
  <si>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</si>
  <si>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</si>
  <si>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</si>
  <si>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</si>
  <si>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</si>
  <si>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</si>
  <si>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</si>
  <si>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</si>
  <si>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</si>
  <si>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</si>
  <si>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</si>
  <si>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</si>
  <si>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</si>
  <si>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</si>
  <si>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</si>
  <si>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</si>
  <si>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</si>
  <si>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</si>
  <si>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</si>
  <si>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</si>
  <si>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</si>
  <si>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</si>
  <si>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</si>
  <si>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</si>
  <si>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</si>
  <si>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</si>
  <si>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</si>
  <si>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</si>
  <si>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</si>
  <si>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</si>
  <si>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</si>
  <si>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</si>
  <si>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</si>
  <si>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</si>
  <si>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</si>
  <si>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</si>
  <si>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</si>
  <si>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</si>
  <si>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</si>
  <si>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</si>
  <si>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</si>
  <si>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</si>
  <si>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</si>
  <si>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</si>
  <si>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</si>
  <si>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</si>
  <si>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</si>
  <si>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</si>
  <si>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</si>
  <si>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</si>
  <si>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</si>
  <si>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</si>
  <si>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</si>
  <si>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</si>
  <si>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</si>
  <si>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</si>
  <si>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</si>
  <si>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</si>
  <si>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</si>
  <si>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</si>
  <si>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</si>
  <si>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</si>
  <si>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</si>
  <si>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</si>
  <si>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</si>
  <si>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</si>
  <si>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</si>
  <si>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</si>
  <si>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</si>
  <si>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</si>
  <si>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</si>
  <si>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</si>
  <si>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</si>
  <si>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</si>
  <si>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</si>
  <si>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</si>
  <si>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</si>
  <si>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</si>
  <si>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</si>
  <si>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</si>
  <si>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</si>
  <si>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</si>
  <si>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</si>
  <si>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</si>
  <si>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</si>
  <si>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</si>
  <si>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</si>
  <si>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</si>
  <si>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</si>
  <si>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</si>
  <si>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</si>
  <si>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</si>
  <si>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</si>
  <si>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</si>
  <si>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</si>
  <si>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</si>
  <si>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</si>
  <si>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</si>
  <si>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</si>
  <si>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</si>
  <si>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</si>
  <si>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</si>
  <si>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</si>
  <si>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</si>
  <si>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</si>
  <si>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</si>
  <si>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</si>
  <si>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</si>
  <si>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</si>
  <si>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</si>
  <si>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</si>
  <si>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</si>
  <si>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</si>
  <si>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</si>
  <si>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</si>
  <si>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</si>
  <si>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</si>
  <si>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</si>
  <si>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</si>
  <si>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</si>
  <si>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</si>
  <si>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</si>
  <si>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</si>
  <si>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</si>
  <si>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</si>
  <si>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</si>
  <si>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</si>
  <si>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</si>
  <si>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</si>
  <si>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</si>
  <si>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</si>
  <si>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</si>
  <si>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</si>
  <si>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</si>
  <si>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</si>
  <si>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</si>
  <si>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</si>
  <si>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</si>
  <si>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</si>
  <si>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</si>
  <si>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</si>
  <si>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</si>
  <si>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</si>
  <si>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</si>
  <si>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</si>
  <si>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</si>
  <si>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</si>
  <si>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</si>
  <si>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</si>
  <si>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</si>
  <si>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</si>
  <si>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</si>
  <si>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</si>
  <si>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</si>
  <si>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</si>
  <si>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</si>
  <si>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</si>
  <si>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</si>
  <si>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</si>
  <si>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</si>
  <si>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</si>
  <si>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</si>
  <si>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</si>
  <si>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</si>
  <si>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</si>
  <si>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</si>
  <si>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</si>
  <si>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</si>
  <si>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</si>
  <si>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</si>
  <si>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</si>
  <si>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</si>
  <si>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</si>
  <si>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</si>
  <si>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</si>
  <si>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</si>
  <si>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</si>
  <si>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</si>
  <si>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</si>
  <si>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</si>
  <si>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</si>
  <si>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</si>
  <si>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</si>
  <si>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</si>
  <si>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</si>
  <si>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</si>
  <si>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</si>
  <si>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</si>
  <si>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</si>
  <si>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</si>
  <si>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</si>
  <si>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</si>
  <si>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</si>
  <si>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</si>
  <si>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</si>
  <si>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</si>
  <si>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</si>
  <si>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</si>
  <si>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</si>
  <si>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</si>
  <si>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</si>
  <si>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</si>
  <si>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</si>
  <si>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</si>
  <si>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</si>
  <si>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</si>
  <si>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</si>
  <si>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</si>
  <si>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</si>
  <si>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</si>
  <si>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</si>
  <si>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</si>
  <si>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</si>
  <si>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</si>
  <si>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</si>
  <si>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</si>
  <si>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</si>
  <si>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</si>
  <si>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</si>
  <si>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</si>
  <si>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</si>
  <si>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</si>
  <si>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</si>
  <si>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</si>
  <si>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</si>
  <si>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</si>
  <si>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</si>
  <si>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</si>
  <si>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</si>
  <si>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</si>
  <si>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</si>
  <si>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</si>
  <si>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</si>
  <si>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</si>
  <si>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</si>
  <si>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</si>
  <si>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</si>
  <si>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</si>
  <si>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</si>
  <si>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</si>
  <si>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</si>
  <si>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</si>
  <si>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</si>
  <si>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</si>
  <si>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</si>
  <si>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</si>
  <si>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</si>
  <si>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</si>
  <si>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</si>
  <si>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</si>
  <si>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</si>
  <si>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</si>
  <si>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</si>
  <si>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</si>
  <si>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</si>
  <si>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</si>
  <si>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</si>
  <si>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</si>
  <si>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</si>
  <si>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</si>
  <si>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</si>
  <si>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</si>
  <si>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</si>
  <si>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</si>
  <si>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</si>
  <si>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</si>
  <si>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</si>
  <si>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</si>
  <si>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</si>
  <si>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</si>
  <si>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</si>
  <si>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</si>
  <si>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</si>
  <si>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</si>
  <si>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</si>
  <si>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</si>
  <si>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</si>
  <si>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</si>
  <si>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</si>
  <si>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</si>
  <si>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</si>
  <si>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</si>
  <si>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</si>
  <si>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</si>
  <si>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</si>
  <si>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</si>
  <si>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</si>
  <si>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</si>
  <si>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</si>
  <si>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</si>
  <si>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</si>
  <si>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</si>
  <si>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</si>
  <si>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</si>
  <si>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</si>
  <si>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</si>
  <si>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</si>
  <si>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</si>
  <si>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</si>
  <si>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</si>
  <si>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</si>
  <si>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</si>
  <si>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</si>
  <si>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</si>
  <si>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</si>
  <si>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</si>
  <si>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</si>
  <si>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</si>
  <si>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</si>
  <si>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</si>
  <si>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</si>
  <si>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</si>
  <si>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</si>
  <si>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</si>
  <si>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</si>
  <si>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</si>
  <si>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</si>
  <si>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</si>
  <si>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</si>
  <si>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</si>
  <si>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</si>
  <si>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</si>
  <si>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</si>
  <si>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</si>
  <si>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</si>
  <si>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</si>
  <si>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</si>
  <si>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</si>
  <si>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</si>
  <si>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</si>
  <si>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</si>
  <si>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</si>
  <si>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</si>
  <si>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</si>
  <si>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</si>
  <si>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</si>
  <si>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</si>
  <si>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</si>
  <si>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</si>
  <si>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</si>
  <si>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</si>
  <si>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</si>
  <si>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</si>
  <si>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</si>
  <si>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</si>
  <si>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</si>
  <si>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</si>
  <si>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</si>
  <si>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</si>
  <si>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</si>
  <si>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</si>
  <si>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</si>
  <si>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</si>
  <si>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</si>
  <si>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</si>
  <si>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</si>
  <si>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</si>
  <si>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</si>
  <si>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</si>
  <si>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</si>
  <si>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</si>
  <si>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</si>
  <si>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</si>
  <si>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</si>
  <si>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</si>
  <si>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</si>
  <si>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</si>
  <si>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</si>
  <si>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</si>
  <si>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</si>
  <si>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</si>
  <si>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</si>
  <si>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</si>
  <si>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</si>
  <si>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</si>
  <si>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</si>
  <si>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</si>
  <si>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</si>
  <si>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</si>
  <si>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</si>
  <si>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</si>
  <si>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</si>
  <si>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</si>
  <si>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</si>
  <si>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</si>
  <si>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</si>
  <si>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</si>
  <si>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</si>
  <si>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</si>
  <si>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</si>
  <si>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</si>
  <si>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</si>
  <si>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</si>
  <si>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</si>
  <si>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</si>
  <si>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</si>
  <si>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</si>
  <si>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</si>
  <si>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</si>
  <si>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</si>
  <si>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</si>
  <si>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</si>
  <si>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</si>
  <si>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</si>
  <si>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</si>
  <si>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</si>
  <si>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</si>
  <si>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</si>
  <si>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</si>
  <si>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</si>
  <si>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</si>
  <si>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</si>
  <si>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</si>
  <si>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</si>
  <si>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</si>
  <si>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</si>
  <si>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</si>
  <si>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</si>
  <si>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</si>
  <si>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</si>
  <si>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</si>
  <si>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</si>
  <si>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</si>
  <si>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</si>
  <si>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</si>
  <si>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</si>
  <si>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</si>
  <si>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</si>
  <si>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</si>
  <si>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</si>
  <si>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</si>
  <si>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</si>
  <si>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</si>
  <si>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</si>
  <si>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</si>
  <si>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</si>
  <si>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</si>
  <si>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</si>
  <si>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</si>
  <si>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</si>
  <si>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</si>
  <si>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</si>
  <si>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</si>
  <si>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</si>
  <si>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</si>
  <si>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</si>
  <si>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</si>
  <si>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</si>
  <si>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</si>
  <si>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</si>
  <si>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</si>
  <si>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</si>
  <si>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</si>
  <si>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</si>
  <si>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</si>
  <si>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</si>
  <si>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</si>
  <si>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</si>
  <si>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</si>
  <si>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</si>
  <si>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</si>
  <si>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</si>
  <si>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</si>
  <si>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</si>
  <si>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</si>
  <si>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</si>
  <si>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</si>
  <si>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</si>
  <si>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</si>
  <si>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</si>
  <si>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</si>
  <si>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</si>
  <si>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</si>
  <si>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</si>
  <si>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</si>
  <si>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</si>
  <si>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</si>
  <si>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</si>
  <si>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</si>
  <si>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</si>
  <si>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</si>
  <si>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</si>
  <si>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</si>
  <si>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</si>
  <si>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</si>
  <si>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</si>
  <si>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</si>
  <si>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</si>
  <si>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</si>
  <si>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</si>
  <si>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</si>
  <si>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</si>
  <si>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</si>
  <si>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</si>
  <si>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</si>
  <si>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</si>
  <si>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</si>
  <si>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</si>
  <si>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</si>
  <si>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</si>
  <si>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</si>
  <si>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</si>
  <si>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</si>
  <si>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</si>
  <si>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</si>
  <si>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</si>
  <si>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</si>
  <si>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</si>
  <si>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</si>
  <si>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</si>
  <si>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</si>
  <si>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</si>
  <si>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</si>
  <si>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</si>
  <si>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</si>
  <si>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</si>
  <si>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</si>
  <si>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</si>
  <si>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</si>
  <si>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</si>
  <si>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</si>
  <si>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</si>
  <si>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</si>
  <si>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</si>
  <si>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</si>
  <si>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</si>
  <si>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</si>
  <si>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</si>
  <si>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</si>
  <si>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</si>
  <si>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</si>
  <si>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</si>
  <si>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</si>
  <si>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</si>
  <si>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</si>
  <si>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</si>
  <si>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</si>
  <si>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</si>
  <si>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</si>
  <si>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</si>
  <si>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</si>
  <si>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</si>
  <si>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</si>
  <si>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</si>
  <si>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</si>
  <si>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</si>
  <si>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</si>
  <si>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</si>
  <si>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</si>
  <si>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</si>
  <si>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</si>
  <si>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</si>
  <si>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</si>
  <si>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</si>
  <si>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</si>
  <si>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</si>
  <si>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</si>
  <si>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</si>
  <si>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</si>
  <si>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</si>
  <si>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</si>
  <si>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</si>
  <si>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</si>
  <si>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</si>
  <si>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</si>
  <si>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</si>
  <si>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</si>
  <si>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</si>
  <si>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</si>
  <si>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</si>
  <si>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</si>
  <si>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</si>
  <si>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</si>
  <si>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</si>
  <si>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</si>
  <si>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</si>
  <si>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</si>
  <si>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</si>
  <si>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</si>
  <si>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</si>
  <si>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</si>
  <si>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</si>
  <si>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</si>
  <si>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</si>
  <si>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</si>
  <si>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</si>
  <si>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</si>
  <si>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</si>
  <si>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</si>
  <si>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</si>
  <si>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</si>
  <si>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</si>
  <si>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</si>
  <si>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</si>
  <si>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</si>
  <si>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</si>
  <si>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</si>
  <si>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</si>
  <si>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</si>
  <si>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</si>
  <si>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</si>
  <si>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</si>
  <si>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</si>
  <si>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</si>
  <si>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</si>
  <si>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</si>
  <si>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</si>
  <si>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</si>
  <si>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</si>
  <si>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</si>
  <si>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</si>
  <si>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</si>
  <si>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</si>
  <si>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</si>
  <si>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</si>
  <si>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</si>
  <si>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</si>
  <si>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</si>
  <si>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</si>
  <si>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</si>
  <si>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</si>
  <si>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</si>
  <si>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</si>
  <si>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</si>
  <si>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</si>
  <si>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</si>
  <si>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</si>
  <si>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</si>
  <si>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</si>
  <si>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</si>
  <si>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</si>
  <si>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</si>
  <si>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</si>
  <si>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</si>
  <si>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</si>
  <si>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</si>
  <si>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</si>
  <si>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</si>
  <si>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</si>
  <si>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</si>
  <si>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</si>
  <si>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</si>
  <si>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</si>
  <si>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</si>
  <si>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</si>
  <si>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</si>
  <si>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</si>
  <si>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</si>
  <si>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</si>
  <si>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</si>
  <si>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</si>
  <si>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</si>
  <si>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</si>
  <si>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</si>
  <si>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</si>
  <si>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</si>
  <si>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</si>
  <si>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</si>
  <si>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</si>
  <si>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</si>
  <si>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</si>
  <si>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</si>
  <si>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</si>
  <si>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</si>
  <si>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</si>
  <si>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</si>
  <si>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</si>
  <si>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</si>
  <si>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</si>
  <si>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</si>
  <si>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</si>
  <si>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</si>
  <si>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</si>
  <si>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</si>
  <si>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</si>
  <si>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</si>
  <si>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</si>
  <si>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</si>
  <si>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</si>
  <si>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</si>
  <si>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</si>
  <si>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</si>
  <si>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</si>
  <si>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</si>
  <si>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</si>
  <si>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</si>
  <si>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</si>
  <si>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</si>
  <si>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</si>
  <si>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</si>
  <si>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</si>
  <si>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</si>
  <si>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</si>
  <si>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</si>
  <si>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</si>
  <si>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</si>
  <si>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</si>
  <si>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</si>
  <si>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</si>
  <si>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</si>
  <si>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</si>
  <si>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</si>
  <si>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</si>
  <si>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</si>
  <si>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</si>
  <si>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</si>
  <si>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</si>
  <si>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</si>
  <si>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</si>
  <si>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</si>
  <si>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</si>
  <si>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</si>
  <si>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</si>
  <si>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</si>
  <si>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</si>
  <si>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</si>
  <si>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</si>
  <si>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</si>
  <si>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</si>
  <si>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</si>
  <si>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</si>
  <si>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</si>
  <si>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</si>
  <si>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</si>
  <si>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</si>
  <si>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</si>
  <si>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</si>
  <si>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</si>
  <si>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</si>
  <si>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</si>
  <si>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</si>
  <si>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</si>
  <si>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</si>
  <si>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</si>
  <si>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</si>
  <si>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</si>
  <si>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</si>
  <si>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</si>
  <si>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</si>
  <si>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</si>
  <si>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</si>
  <si>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</si>
  <si>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</si>
  <si>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</si>
  <si>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</si>
  <si>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</si>
  <si>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</si>
  <si>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</si>
  <si>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</si>
  <si>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</si>
  <si>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</si>
  <si>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</si>
  <si>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</si>
  <si>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</si>
  <si>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</si>
  <si>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</si>
  <si>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</si>
  <si>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</si>
  <si>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</si>
  <si>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</si>
  <si>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</si>
  <si>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</si>
  <si>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</si>
  <si>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</si>
  <si>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</si>
  <si>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</si>
  <si>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</si>
  <si>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</si>
  <si>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</si>
  <si>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</si>
  <si>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</si>
  <si>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</si>
  <si>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</si>
  <si>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</si>
  <si>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</si>
  <si>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</si>
  <si>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</si>
  <si>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</si>
  <si>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</si>
  <si>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</si>
  <si>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</si>
  <si>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</si>
  <si>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</si>
  <si>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</si>
  <si>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</si>
  <si>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</si>
  <si>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</si>
  <si>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</si>
  <si>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</si>
  <si>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</si>
  <si>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</si>
  <si>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</si>
  <si>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</si>
  <si>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</si>
  <si>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</si>
  <si>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</si>
  <si>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</si>
  <si>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</si>
  <si>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</si>
  <si>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</si>
  <si>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</si>
  <si>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</si>
  <si>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</si>
  <si>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</si>
  <si>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</si>
  <si>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</si>
  <si>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</si>
  <si>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</si>
  <si>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</si>
  <si>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</si>
  <si>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</si>
  <si>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</si>
  <si>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</si>
  <si>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</si>
  <si>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</si>
  <si>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</si>
  <si>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</si>
  <si>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</si>
  <si>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</si>
  <si>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</si>
  <si>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</si>
  <si>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</si>
  <si>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</si>
  <si>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</si>
  <si>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</si>
  <si>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</si>
  <si>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</si>
  <si>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</si>
  <si>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</si>
  <si>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</si>
  <si>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</si>
  <si>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</si>
  <si>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</si>
  <si>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</si>
  <si>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</si>
  <si>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</si>
  <si>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</si>
  <si>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</si>
  <si>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</si>
  <si>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</si>
  <si>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</si>
  <si>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</si>
  <si>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</si>
  <si>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</si>
  <si>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</si>
  <si>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</si>
  <si>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</si>
  <si>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</si>
  <si>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</si>
  <si>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</si>
  <si>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</si>
  <si>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</si>
  <si>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</si>
  <si>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</si>
  <si>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</si>
  <si>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</si>
  <si>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</si>
  <si>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</si>
  <si>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</si>
  <si>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</si>
  <si>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</si>
  <si>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</si>
  <si>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</si>
  <si>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</si>
  <si>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</si>
  <si>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</si>
  <si>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</si>
  <si>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</si>
  <si>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</si>
  <si>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</si>
  <si>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</si>
  <si>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</si>
  <si>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</si>
  <si>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</si>
  <si>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</si>
  <si>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</si>
  <si>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</si>
  <si>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</si>
  <si>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</si>
  <si>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</si>
  <si>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</si>
  <si>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</si>
  <si>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</si>
  <si>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</si>
  <si>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</si>
  <si>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</si>
  <si>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</si>
  <si>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</si>
  <si>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</si>
  <si>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</si>
  <si>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</si>
  <si>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</si>
  <si>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</si>
  <si>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</si>
  <si>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</si>
  <si>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</si>
  <si>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</si>
  <si>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</si>
  <si>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</si>
  <si>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</si>
  <si>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</si>
  <si>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</si>
  <si>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</si>
  <si>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</si>
  <si>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</si>
  <si>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</si>
  <si>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</si>
  <si>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</si>
  <si>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</si>
  <si>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</si>
  <si>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</si>
  <si>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</si>
  <si>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</si>
  <si>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</si>
  <si>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</si>
  <si>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</si>
  <si>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</si>
  <si>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</si>
  <si>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</si>
  <si>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</si>
  <si>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</si>
  <si>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</si>
  <si>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</si>
  <si>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</si>
  <si>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</si>
  <si>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</si>
  <si>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</si>
  <si>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</si>
  <si>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</si>
  <si>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</si>
  <si>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</si>
  <si>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</si>
  <si>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</si>
  <si>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</si>
  <si>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</si>
  <si>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</si>
  <si>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</si>
  <si>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</si>
  <si>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</si>
  <si>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</si>
  <si>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</si>
  <si>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</si>
  <si>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</si>
  <si>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</si>
  <si>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</si>
  <si>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</si>
  <si>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</si>
  <si>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</si>
  <si>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</si>
  <si>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</si>
  <si>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</si>
  <si>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</si>
  <si>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</si>
  <si>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</si>
  <si>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</si>
  <si>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</si>
  <si>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</si>
  <si>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</si>
  <si>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</si>
  <si>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</si>
  <si>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</si>
  <si>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</si>
  <si>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</si>
  <si>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</si>
  <si>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</si>
  <si>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</si>
  <si>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</si>
  <si>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</si>
  <si>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</si>
  <si>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</si>
  <si>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</si>
  <si>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</si>
  <si>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</si>
  <si>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</si>
  <si>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</si>
  <si>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</si>
  <si>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</si>
  <si>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</si>
  <si>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</si>
  <si>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</si>
  <si>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</si>
  <si>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</si>
  <si>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</si>
  <si>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</si>
  <si>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</si>
  <si>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</si>
  <si>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</si>
  <si>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</si>
  <si>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</si>
  <si>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</si>
  <si>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</si>
  <si>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</si>
  <si>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</si>
  <si>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</si>
  <si>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</si>
  <si>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</si>
  <si>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</si>
  <si>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</si>
  <si>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</si>
  <si>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</si>
  <si>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</si>
  <si>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</si>
  <si>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</si>
  <si>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</si>
  <si>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</si>
  <si>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</si>
  <si>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</si>
  <si>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</si>
  <si>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</si>
  <si>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</si>
  <si>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</si>
  <si>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</si>
  <si>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</si>
  <si>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</si>
  <si>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</si>
  <si>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</si>
  <si>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</si>
  <si>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</si>
  <si>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</si>
  <si>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</si>
  <si>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</si>
  <si>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</si>
  <si>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</si>
  <si>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</si>
  <si>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</si>
  <si>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</si>
  <si>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</si>
  <si>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</si>
  <si>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</si>
  <si>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</si>
  <si>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</si>
  <si>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</si>
  <si>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</si>
  <si>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</si>
  <si>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</si>
  <si>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</si>
  <si>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</si>
  <si>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</si>
  <si>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</si>
  <si>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</si>
  <si>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</si>
  <si>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</si>
  <si>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</si>
  <si>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</si>
  <si>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</si>
  <si>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</si>
  <si>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</si>
  <si>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</si>
  <si>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</si>
  <si>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</si>
  <si>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</si>
  <si>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</si>
  <si>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</si>
  <si>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</si>
  <si>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</si>
  <si>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</si>
  <si>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</si>
  <si>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</si>
  <si>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</si>
  <si>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</si>
  <si>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</si>
  <si>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</si>
  <si>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</si>
  <si>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</si>
  <si>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</si>
  <si>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</si>
  <si>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</si>
  <si>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</si>
  <si>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</si>
  <si>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</si>
  <si>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</si>
  <si>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</si>
  <si>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</si>
  <si>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</si>
  <si>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</si>
  <si>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</si>
  <si>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</si>
  <si>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</si>
  <si>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</si>
  <si>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</si>
  <si>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</si>
  <si>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</si>
  <si>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</si>
  <si>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</si>
  <si>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</si>
  <si>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</si>
  <si>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</si>
  <si>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</si>
  <si>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</si>
  <si>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</si>
  <si>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</si>
  <si>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</si>
  <si>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</si>
  <si>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</si>
  <si>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</si>
  <si>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</si>
  <si>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</si>
  <si>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</si>
  <si>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</si>
  <si>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</si>
  <si>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</si>
  <si>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</si>
  <si>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</si>
  <si>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</si>
  <si>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</si>
  <si>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</si>
  <si>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</si>
  <si>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</si>
  <si>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</si>
  <si>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</si>
  <si>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</si>
  <si>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</si>
  <si>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</si>
  <si>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</si>
  <si>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</si>
  <si>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</si>
  <si>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</si>
  <si>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</si>
  <si>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</si>
  <si>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</si>
  <si>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</si>
  <si>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</si>
  <si>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</si>
  <si>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</si>
  <si>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</si>
  <si>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</si>
  <si>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</si>
  <si>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</si>
  <si>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</si>
  <si>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</si>
  <si>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</si>
  <si>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</si>
  <si>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</si>
  <si>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</si>
  <si>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</si>
  <si>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</si>
  <si>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</si>
  <si>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</si>
  <si>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</si>
  <si>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</si>
  <si>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</si>
  <si>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</si>
  <si>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</si>
  <si>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</si>
  <si>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</si>
  <si>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</si>
  <si>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</si>
  <si>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</si>
  <si>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</si>
  <si>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</si>
  <si>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</si>
  <si>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</si>
  <si>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</si>
  <si>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</si>
  <si>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</si>
  <si>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</si>
  <si>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</si>
  <si>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</si>
  <si>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</si>
  <si>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</si>
  <si>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</si>
  <si>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</si>
  <si>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</si>
  <si>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</si>
  <si>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</si>
  <si>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</si>
  <si>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</si>
  <si>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</si>
  <si>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</si>
  <si>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</si>
  <si>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</si>
  <si>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</si>
  <si>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</si>
  <si>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</si>
  <si>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</si>
  <si>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</si>
  <si>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</si>
  <si>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</si>
  <si>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</si>
  <si>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</si>
  <si>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</si>
  <si>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</si>
  <si>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</si>
  <si>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</si>
  <si>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</si>
  <si>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</si>
  <si>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</si>
  <si>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</si>
  <si>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</si>
  <si>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</si>
  <si>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</si>
  <si>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</si>
  <si>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</si>
  <si>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</si>
  <si>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</si>
  <si>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</si>
  <si>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</si>
  <si>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</si>
  <si>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</si>
  <si>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</si>
  <si>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</si>
  <si>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</si>
  <si>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</si>
  <si>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</si>
  <si>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</si>
  <si>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</si>
  <si>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</si>
  <si>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</si>
  <si>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</si>
  <si>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</si>
  <si>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</si>
  <si>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</si>
  <si>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</si>
  <si>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</si>
  <si>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</si>
  <si>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</si>
  <si>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</si>
  <si>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</si>
  <si>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</si>
  <si>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</si>
  <si>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</si>
  <si>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</si>
  <si>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</si>
  <si>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</si>
  <si>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</si>
  <si>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</si>
  <si>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</si>
  <si>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</si>
  <si>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</si>
  <si>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</si>
  <si>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</si>
  <si>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</si>
  <si>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</si>
  <si>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</si>
  <si>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</si>
  <si>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</si>
  <si>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</si>
  <si>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</si>
  <si>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</si>
  <si>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</si>
  <si>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</si>
  <si>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</si>
  <si>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</si>
  <si>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</si>
  <si>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</si>
  <si>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</si>
  <si>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</si>
  <si>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</si>
  <si>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</si>
  <si>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</si>
  <si>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</si>
  <si>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</si>
  <si>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</si>
  <si>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</si>
  <si>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</si>
  <si>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</si>
  <si>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</si>
  <si>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</si>
  <si>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</si>
  <si>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</si>
  <si>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</si>
  <si>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</si>
  <si>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</si>
  <si>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</si>
  <si>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</si>
  <si>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</si>
  <si>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</si>
  <si>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</si>
  <si>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</si>
  <si>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</si>
  <si>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</si>
  <si>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</si>
  <si>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</si>
  <si>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</si>
  <si>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</si>
  <si>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</si>
  <si>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</si>
  <si>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</si>
  <si>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</si>
  <si>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</si>
  <si>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</si>
  <si>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</si>
  <si>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</si>
  <si>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</si>
  <si>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</si>
  <si>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</si>
  <si>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</si>
  <si>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</si>
  <si>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</si>
  <si>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</si>
  <si>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</si>
  <si>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</si>
  <si>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</si>
  <si>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</si>
  <si>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</si>
  <si>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</si>
  <si>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</si>
  <si>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</si>
  <si>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</si>
  <si>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</si>
  <si>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</si>
  <si>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</si>
  <si>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</si>
  <si>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</si>
  <si>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</si>
  <si>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</si>
  <si>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</si>
  <si>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</si>
  <si>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</si>
  <si>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</si>
  <si>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</si>
  <si>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</si>
  <si>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</si>
  <si>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</si>
  <si>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</si>
  <si>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</si>
  <si>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</si>
  <si>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</si>
  <si>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</si>
  <si>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</si>
  <si>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</si>
  <si>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</si>
  <si>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</si>
  <si>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</si>
  <si>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</si>
  <si>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</si>
  <si>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</si>
  <si>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</si>
  <si>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</si>
  <si>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</si>
  <si>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</si>
  <si>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</si>
  <si>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</si>
  <si>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</si>
  <si>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</si>
  <si>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</si>
  <si>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</si>
  <si>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</si>
  <si>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</si>
  <si>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</si>
  <si>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</si>
  <si>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</si>
  <si>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</si>
  <si>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</si>
  <si>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</si>
  <si>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</si>
  <si>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</si>
  <si>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</si>
  <si>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</si>
  <si>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</si>
  <si>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</si>
  <si>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</si>
  <si>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</si>
  <si>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</si>
  <si>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</si>
  <si>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</si>
  <si>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</si>
  <si>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</si>
  <si>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</si>
  <si>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</si>
  <si>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</si>
  <si>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</si>
  <si>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</si>
  <si>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</si>
  <si>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</si>
  <si>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</si>
  <si>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</si>
  <si>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</si>
  <si>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</si>
  <si>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</si>
  <si>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</si>
  <si>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</si>
  <si>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</si>
  <si>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</si>
  <si>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</si>
  <si>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</si>
  <si>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</si>
  <si>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</si>
  <si>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</si>
  <si>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</si>
  <si>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</si>
  <si>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</si>
  <si>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</si>
  <si>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</si>
  <si>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</si>
  <si>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</si>
  <si>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</si>
  <si>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</si>
  <si>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</si>
  <si>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</si>
  <si>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</si>
  <si>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</si>
  <si>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</si>
  <si>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</si>
  <si>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</si>
  <si>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</si>
  <si>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</si>
  <si>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</si>
  <si>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</si>
  <si>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</si>
  <si>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</si>
  <si>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</si>
  <si>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</si>
  <si>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</si>
  <si>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</si>
  <si>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</si>
  <si>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</si>
  <si>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</si>
  <si>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</si>
  <si>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</si>
  <si>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</si>
  <si>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</si>
  <si>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</si>
  <si>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</si>
  <si>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</si>
  <si>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</si>
  <si>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</si>
  <si>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</si>
  <si>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</si>
  <si>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</si>
  <si>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</si>
  <si>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</si>
  <si>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</si>
  <si>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</si>
  <si>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</si>
  <si>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</si>
  <si>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</si>
  <si>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</si>
  <si>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</si>
  <si>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</si>
  <si>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</si>
  <si>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</si>
  <si>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</si>
  <si>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</si>
  <si>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</si>
  <si>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</si>
  <si>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</si>
  <si>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</si>
  <si>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</si>
  <si>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</si>
  <si>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</si>
  <si>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</si>
  <si>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</si>
  <si>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</si>
  <si>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</si>
  <si>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</si>
  <si>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</si>
  <si>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</si>
  <si>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</si>
  <si>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</si>
  <si>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</si>
  <si>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</si>
  <si>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</si>
  <si>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</si>
  <si>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</si>
  <si>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</si>
  <si>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</si>
  <si>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</si>
  <si>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</si>
  <si>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</si>
  <si>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</si>
  <si>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</si>
  <si>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</si>
  <si>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</si>
  <si>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</si>
  <si>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</si>
  <si>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</si>
  <si>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</si>
  <si>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</si>
  <si>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</si>
  <si>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</si>
  <si>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</si>
  <si>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</si>
  <si>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</si>
  <si>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</si>
  <si>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</si>
  <si>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</si>
  <si>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</si>
  <si>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</si>
  <si>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</si>
  <si>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</si>
  <si>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</si>
  <si>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</si>
  <si>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</si>
  <si>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</si>
  <si>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</si>
  <si>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</si>
  <si>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</si>
  <si>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</si>
  <si>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</si>
  <si>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</si>
  <si>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</si>
  <si>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</si>
  <si>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</si>
  <si>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</si>
  <si>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</si>
  <si>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</si>
  <si>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</si>
  <si>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</si>
  <si>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</si>
  <si>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</si>
  <si>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</si>
  <si>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</si>
  <si>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</si>
  <si>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</si>
  <si>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</si>
  <si>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</si>
  <si>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</si>
  <si>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</si>
  <si>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</si>
  <si>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</si>
  <si>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</si>
  <si>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</si>
  <si>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</si>
  <si>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</si>
  <si>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</si>
  <si>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</si>
  <si>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</si>
  <si>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</si>
  <si>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</si>
  <si>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</si>
  <si>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</si>
  <si>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</si>
  <si>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</si>
  <si>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</si>
  <si>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</si>
  <si>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</si>
  <si>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</si>
  <si>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</si>
  <si>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</si>
  <si>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</si>
  <si>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</si>
  <si>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</si>
  <si>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</si>
  <si>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</si>
  <si>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</si>
  <si>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</si>
  <si>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</si>
  <si>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</si>
  <si>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</si>
  <si>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</si>
  <si>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</si>
  <si>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</si>
  <si>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</si>
  <si>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</si>
  <si>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</si>
  <si>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</si>
  <si>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</si>
  <si>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</si>
  <si>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</si>
  <si>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</si>
  <si>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</si>
  <si>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</si>
  <si>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</si>
  <si>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</si>
  <si>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</si>
  <si>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</si>
  <si>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</si>
  <si>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</si>
  <si>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</si>
  <si>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</si>
  <si>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</si>
  <si>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</si>
  <si>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</si>
  <si>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</si>
  <si>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</si>
  <si>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</si>
  <si>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</si>
  <si>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</si>
  <si>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</si>
  <si>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</si>
  <si>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</si>
  <si>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</si>
  <si>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</si>
  <si>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</si>
  <si>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</si>
  <si>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</si>
  <si>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</si>
  <si>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</si>
  <si>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</si>
  <si>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</si>
  <si>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</si>
  <si>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</si>
  <si>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</si>
  <si>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</si>
  <si>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</si>
  <si>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</si>
  <si>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</si>
  <si>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</si>
  <si>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</si>
  <si>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</si>
  <si>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</si>
  <si>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</si>
  <si>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</si>
  <si>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</si>
  <si>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</si>
  <si>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</si>
  <si>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</si>
  <si>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</si>
  <si>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</si>
  <si>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</si>
  <si>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</si>
  <si>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</si>
  <si>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</si>
  <si>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</si>
  <si>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</si>
  <si>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</si>
  <si>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</si>
  <si>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</si>
  <si>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</si>
  <si>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</si>
  <si>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</si>
  <si>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</si>
  <si>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</si>
  <si>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</si>
  <si>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</si>
  <si>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</si>
  <si>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</si>
  <si>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</si>
  <si>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</si>
  <si>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</si>
  <si>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</si>
  <si>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</si>
  <si>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</si>
  <si>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</si>
  <si>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</si>
  <si>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</si>
  <si>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</si>
  <si>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</si>
  <si>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</si>
  <si>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</si>
  <si>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</si>
  <si>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</si>
  <si>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</si>
  <si>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</si>
  <si>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</si>
  <si>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</si>
  <si>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</si>
  <si>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</si>
  <si>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</si>
  <si>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</si>
  <si>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</si>
  <si>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</si>
  <si>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</si>
  <si>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</si>
  <si>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</si>
  <si>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</si>
  <si>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</si>
  <si>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</si>
  <si>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</si>
  <si>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</si>
  <si>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</si>
  <si>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</si>
  <si>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</si>
  <si>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</si>
  <si>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</si>
  <si>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</si>
  <si>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</si>
  <si>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</si>
  <si>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</si>
  <si>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</si>
  <si>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</si>
  <si>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</si>
  <si>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</si>
  <si>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</si>
  <si>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</si>
  <si>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</si>
  <si>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</si>
  <si>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</si>
  <si>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</si>
  <si>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</si>
  <si>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</si>
  <si>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</si>
  <si>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</si>
  <si>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</si>
  <si>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</si>
  <si>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</si>
  <si>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</si>
  <si>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</si>
  <si>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</si>
  <si>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</si>
  <si>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</si>
  <si>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</si>
  <si>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</si>
  <si>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</si>
  <si>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</si>
  <si>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</si>
  <si>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</si>
  <si>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</si>
  <si>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</si>
  <si>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</si>
  <si>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</si>
  <si>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</si>
  <si>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</si>
  <si>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</si>
  <si>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</si>
  <si>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</si>
  <si>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</si>
  <si>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</si>
  <si>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</si>
  <si>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</si>
  <si>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</si>
  <si>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</si>
  <si>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</si>
  <si>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</si>
  <si>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</si>
  <si>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</si>
  <si>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</si>
  <si>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</si>
  <si>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</si>
  <si>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</si>
  <si>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</si>
  <si>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</si>
  <si>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</si>
  <si>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</si>
  <si>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</si>
  <si>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</si>
  <si>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</si>
  <si>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</si>
  <si>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</si>
  <si>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</si>
  <si>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</si>
  <si>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</si>
  <si>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</si>
  <si>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</si>
  <si>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</si>
  <si>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</si>
  <si>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</si>
  <si>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</si>
  <si>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</si>
  <si>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</si>
  <si>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</si>
  <si>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</si>
  <si>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</si>
  <si>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</si>
  <si>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</si>
  <si>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</si>
  <si>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</si>
  <si>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</si>
  <si>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</si>
  <si>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</si>
  <si>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</si>
  <si>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</si>
  <si>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</si>
  <si>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</si>
  <si>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</si>
  <si>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</si>
  <si>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</si>
  <si>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</si>
  <si>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</si>
  <si>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</si>
  <si>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</si>
  <si>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</si>
  <si>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</si>
  <si>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</si>
  <si>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</si>
  <si>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</si>
  <si>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</si>
  <si>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</si>
  <si>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</si>
  <si>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</si>
  <si>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</si>
  <si>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</si>
  <si>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</si>
  <si>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</si>
  <si>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</si>
  <si>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</si>
  <si>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</si>
  <si>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</si>
  <si>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</si>
  <si>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</si>
  <si>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</si>
  <si>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</si>
  <si>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</si>
  <si>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</si>
  <si>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</si>
  <si>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</si>
  <si>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</si>
  <si>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</si>
  <si>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</si>
  <si>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</si>
  <si>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</si>
  <si>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</si>
  <si>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</si>
  <si>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</si>
  <si>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</si>
  <si>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</si>
  <si>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</si>
  <si>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</si>
  <si>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</si>
  <si>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</si>
  <si>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</si>
  <si>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</si>
  <si>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</si>
  <si>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</si>
  <si>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</si>
  <si>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</si>
  <si>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</si>
  <si>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</si>
  <si>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</si>
  <si>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</si>
  <si>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</si>
  <si>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</si>
  <si>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</si>
  <si>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</si>
  <si>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</si>
  <si>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</si>
  <si>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</si>
  <si>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</si>
  <si>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</si>
  <si>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</si>
  <si>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</si>
  <si>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</si>
  <si>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</si>
  <si>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</si>
  <si>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</si>
  <si>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</si>
  <si>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</si>
  <si>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</si>
  <si>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</si>
  <si>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</si>
  <si>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</si>
  <si>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</si>
  <si>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</si>
  <si>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</si>
  <si>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</si>
  <si>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</si>
  <si>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</si>
  <si>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</si>
  <si>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</si>
  <si>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</si>
  <si>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</si>
  <si>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</si>
  <si>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</si>
  <si>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</si>
  <si>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</si>
  <si>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</si>
  <si>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</si>
  <si>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</si>
  <si>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</si>
  <si>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</si>
  <si>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</si>
  <si>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</si>
  <si>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</si>
  <si>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</si>
  <si>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</si>
  <si>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</si>
  <si>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</si>
  <si>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</si>
  <si>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</si>
  <si>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</si>
  <si>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</si>
  <si>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</si>
  <si>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</si>
  <si>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</si>
  <si>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</si>
  <si>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</si>
  <si>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</si>
  <si>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</si>
  <si>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</si>
  <si>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</si>
  <si>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</si>
  <si>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</si>
  <si>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</si>
  <si>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</si>
  <si>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</si>
  <si>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</si>
  <si>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</si>
  <si>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</si>
  <si>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</si>
  <si>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</si>
  <si>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</si>
  <si>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</si>
  <si>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</si>
  <si>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</si>
  <si>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</si>
  <si>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</si>
  <si>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</si>
  <si>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</si>
  <si>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</si>
  <si>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</si>
  <si>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</si>
  <si>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</si>
  <si>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</si>
  <si>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</si>
  <si>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</si>
  <si>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</si>
  <si>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</si>
  <si>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</si>
  <si>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</si>
  <si>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</si>
  <si>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</si>
  <si>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</si>
  <si>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</si>
  <si>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</si>
  <si>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</si>
  <si>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</si>
  <si>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</si>
  <si>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</si>
  <si>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</si>
  <si>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</si>
  <si>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</si>
  <si>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</si>
  <si>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</si>
  <si>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</si>
  <si>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</si>
  <si>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</si>
  <si>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</si>
  <si>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</si>
  <si>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</si>
  <si>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</si>
  <si>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</si>
  <si>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</si>
  <si>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</si>
  <si>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</si>
  <si>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</si>
  <si>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</si>
  <si>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</si>
  <si>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</si>
  <si>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</si>
  <si>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</si>
  <si>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</si>
  <si>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</si>
  <si>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</si>
  <si>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</si>
  <si>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</si>
  <si>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</si>
  <si>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</si>
  <si>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</si>
  <si>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</si>
  <si>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</si>
  <si>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</si>
  <si>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</si>
  <si>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</si>
  <si>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</si>
  <si>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</si>
  <si>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</si>
  <si>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</si>
  <si>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</si>
  <si>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</si>
  <si>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</si>
  <si>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</si>
  <si>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</si>
  <si>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</si>
  <si>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</si>
  <si>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</si>
  <si>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</si>
  <si>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</si>
  <si>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</si>
  <si>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</si>
  <si>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</si>
  <si>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</si>
  <si>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</si>
  <si>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</si>
  <si>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</si>
  <si>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</si>
  <si>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</si>
  <si>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</si>
  <si>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</si>
  <si>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</si>
  <si>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</si>
  <si>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</si>
  <si>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</si>
  <si>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</si>
  <si>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</si>
  <si>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</si>
  <si>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</si>
  <si>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</si>
  <si>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</si>
  <si>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</si>
  <si>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</si>
  <si>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</si>
  <si>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</si>
  <si>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</si>
  <si>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</si>
  <si>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</si>
  <si>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</si>
  <si>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</si>
  <si>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</si>
  <si>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</si>
  <si>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</si>
  <si>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</si>
  <si>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</si>
  <si>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</si>
  <si>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</si>
  <si>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</si>
  <si>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</si>
  <si>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</si>
  <si>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</si>
  <si>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</si>
  <si>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</si>
  <si>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</si>
  <si>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</si>
  <si>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</si>
  <si>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</si>
  <si>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</si>
  <si>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</si>
  <si>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</si>
  <si>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</si>
  <si>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</si>
  <si>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</si>
  <si>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</si>
  <si>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</si>
  <si>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</si>
  <si>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</si>
  <si>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</si>
  <si>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</si>
  <si>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</si>
  <si>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</si>
  <si>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</si>
  <si>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</si>
  <si>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</si>
  <si>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</si>
  <si>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</si>
  <si>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</si>
  <si>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</si>
  <si>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</si>
  <si>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</si>
  <si>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</si>
  <si>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</si>
  <si>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</si>
  <si>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</si>
  <si>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</si>
  <si>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</si>
  <si>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</si>
  <si>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</si>
  <si>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</si>
  <si>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</si>
  <si>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</si>
  <si>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</si>
  <si>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</si>
  <si>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</si>
  <si>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</si>
  <si>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</si>
  <si>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</si>
  <si>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</si>
  <si>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</si>
  <si>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</si>
  <si>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</si>
  <si>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</si>
  <si>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</si>
  <si>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</si>
  <si>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</si>
  <si>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</si>
  <si>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</si>
  <si>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</si>
  <si>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</si>
  <si>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</si>
  <si>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</si>
  <si>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</si>
  <si>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</si>
  <si>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</si>
  <si>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</si>
  <si>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</si>
  <si>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</si>
  <si>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</si>
  <si>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</si>
  <si>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</si>
  <si>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</si>
  <si>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</si>
  <si>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</si>
  <si>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</si>
  <si>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</si>
  <si>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</si>
  <si>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</si>
  <si>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</si>
  <si>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</si>
  <si>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</si>
  <si>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</si>
  <si>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</si>
  <si>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</si>
  <si>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</si>
  <si>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</si>
  <si>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</si>
  <si>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</si>
  <si>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</si>
  <si>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</si>
  <si>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</si>
  <si>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</si>
  <si>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</si>
  <si>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</si>
  <si>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</si>
  <si>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</si>
  <si>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</si>
  <si>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</si>
  <si>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</si>
  <si>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</si>
  <si>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</si>
  <si>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</si>
  <si>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</si>
  <si>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</si>
  <si>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</si>
  <si>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</si>
  <si>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</si>
  <si>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</si>
  <si>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</si>
  <si>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</si>
  <si>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</si>
  <si>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</si>
  <si>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</si>
  <si>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</si>
  <si>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</si>
  <si>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</si>
  <si>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</si>
  <si>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</si>
  <si>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</si>
  <si>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</si>
  <si>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</si>
  <si>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</si>
  <si>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</si>
  <si>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</si>
  <si>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</si>
  <si>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</si>
  <si>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</si>
  <si>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</si>
  <si>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</si>
  <si>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</si>
  <si>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</si>
  <si>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</si>
  <si>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</si>
  <si>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</si>
  <si>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</si>
  <si>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</si>
  <si>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</si>
  <si>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</si>
  <si>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</si>
  <si>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</si>
  <si>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</si>
  <si>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</si>
  <si>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</si>
  <si>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</si>
  <si>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</si>
  <si>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</si>
  <si>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</si>
  <si>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</si>
  <si>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</si>
  <si>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</si>
  <si>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</si>
  <si>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</si>
  <si>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</si>
  <si>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</si>
  <si>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</si>
  <si>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</si>
  <si>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</si>
  <si>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</si>
  <si>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</si>
  <si>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</si>
  <si>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</si>
  <si>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</si>
  <si>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</si>
  <si>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</si>
  <si>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</si>
  <si>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</si>
  <si>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</si>
  <si>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</si>
  <si>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</si>
  <si>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</si>
  <si>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</si>
  <si>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</si>
  <si>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</si>
  <si>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</si>
  <si>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</si>
  <si>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</si>
  <si>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</si>
  <si>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</si>
  <si>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</si>
  <si>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</si>
  <si>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</si>
  <si>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</si>
  <si>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</si>
  <si>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</si>
  <si>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</si>
  <si>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</si>
  <si>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</si>
  <si>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</si>
  <si>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</si>
  <si>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</si>
  <si>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</si>
  <si>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</si>
  <si>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</si>
  <si>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</si>
  <si>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</si>
  <si>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</si>
  <si>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</si>
  <si>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</si>
  <si>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</si>
  <si>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</si>
  <si>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</si>
  <si>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</si>
  <si>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</si>
  <si>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</si>
  <si>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</si>
  <si>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</si>
  <si>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</si>
  <si>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</si>
  <si>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</si>
  <si>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</si>
  <si>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</si>
  <si>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</si>
  <si>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</si>
  <si>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</si>
  <si>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</si>
  <si>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</si>
  <si>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</si>
  <si>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</si>
  <si>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</si>
  <si>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</si>
  <si>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</si>
  <si>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</si>
  <si>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</si>
  <si>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</si>
  <si>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</si>
  <si>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</si>
  <si>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</si>
  <si>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</si>
  <si>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</si>
  <si>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</si>
  <si>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</si>
  <si>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</si>
  <si>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</si>
  <si>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</si>
  <si>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</si>
  <si>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</si>
  <si>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</si>
  <si>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</si>
  <si>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</si>
  <si>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</si>
  <si>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</si>
  <si>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</si>
  <si>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</si>
  <si>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</si>
  <si>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</si>
  <si>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</si>
  <si>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</si>
  <si>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</si>
  <si>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</si>
  <si>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</si>
  <si>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</si>
  <si>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</si>
  <si>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</si>
  <si>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</si>
  <si>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</si>
  <si>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</si>
  <si>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</si>
  <si>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</si>
  <si>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</si>
  <si>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</si>
  <si>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</si>
  <si>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</si>
  <si>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</si>
  <si>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</si>
  <si>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</si>
  <si>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</si>
  <si>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</si>
  <si>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</si>
  <si>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</si>
  <si>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</si>
  <si>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</si>
  <si>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</si>
  <si>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</si>
  <si>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</si>
  <si>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</si>
  <si>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</si>
  <si>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</si>
  <si>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</si>
  <si>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</si>
  <si>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</si>
  <si>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</si>
  <si>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</si>
  <si>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</si>
  <si>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</si>
  <si>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</si>
  <si>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</si>
  <si>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</si>
  <si>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</si>
  <si>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</si>
  <si>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</si>
  <si>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</si>
  <si>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</si>
  <si>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</si>
  <si>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</si>
  <si>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</si>
  <si>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</si>
  <si>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</si>
  <si>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</si>
  <si>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</si>
  <si>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</si>
  <si>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</si>
  <si>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</si>
  <si>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</si>
  <si>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</si>
  <si>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</si>
  <si>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</si>
  <si>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</si>
  <si>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</si>
  <si>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</si>
  <si>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</si>
  <si>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</si>
  <si>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</si>
  <si>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</si>
  <si>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</si>
  <si>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</si>
  <si>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</si>
  <si>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</si>
  <si>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</si>
  <si>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</si>
  <si>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</si>
  <si>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</si>
  <si>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</si>
  <si>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</si>
  <si>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</si>
  <si>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</si>
  <si>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</si>
  <si>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</si>
  <si>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</si>
  <si>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</si>
  <si>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</si>
  <si>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</si>
  <si>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</si>
  <si>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</si>
  <si>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</si>
  <si>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</si>
  <si>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</si>
  <si>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</si>
  <si>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</si>
  <si>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</si>
  <si>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</si>
  <si>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</si>
  <si>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</si>
  <si>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</si>
  <si>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</si>
  <si>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</si>
  <si>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</si>
  <si>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</si>
  <si>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</si>
  <si>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</si>
  <si>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</si>
  <si>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</si>
  <si>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</si>
  <si>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</si>
  <si>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</si>
  <si>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</si>
  <si>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</si>
  <si>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</si>
  <si>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</si>
  <si>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</si>
  <si>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</si>
  <si>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</si>
  <si>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</si>
  <si>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</si>
  <si>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</si>
  <si>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</si>
  <si>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</si>
  <si>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</si>
  <si>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</si>
  <si>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</si>
  <si>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</si>
  <si>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</si>
  <si>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</si>
  <si>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</si>
  <si>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</si>
  <si>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</si>
  <si>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</si>
  <si>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</si>
  <si>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</si>
  <si>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</si>
  <si>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</si>
  <si>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</si>
  <si>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</si>
  <si>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</si>
  <si>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</si>
  <si>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</si>
  <si>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</si>
  <si>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</si>
  <si>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</si>
  <si>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</si>
  <si>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</si>
  <si>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</si>
  <si>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</si>
  <si>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</si>
  <si>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</si>
  <si>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</si>
  <si>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</si>
  <si>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</si>
  <si>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</si>
  <si>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</si>
  <si>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</si>
  <si>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</si>
  <si>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</si>
  <si>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</si>
  <si>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</si>
  <si>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</si>
  <si>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</si>
  <si>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</si>
  <si>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</si>
  <si>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</si>
  <si>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</si>
  <si>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</si>
  <si>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</si>
  <si>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</si>
  <si>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</si>
  <si>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</si>
  <si>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</si>
  <si>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</si>
  <si>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</si>
  <si>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</si>
  <si>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</si>
  <si>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</si>
  <si>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</si>
  <si>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</si>
  <si>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</si>
  <si>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</si>
  <si>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</si>
  <si>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</si>
  <si>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</si>
  <si>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</si>
  <si>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</si>
  <si>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</si>
  <si>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</si>
  <si>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</si>
  <si>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</si>
  <si>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</si>
  <si>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</si>
  <si>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</si>
  <si>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</si>
  <si>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</si>
  <si>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</si>
  <si>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</si>
  <si>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</si>
  <si>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</si>
  <si>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</si>
  <si>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</si>
  <si>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</si>
  <si>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</si>
  <si>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</si>
  <si>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</si>
  <si>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</si>
  <si>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</si>
  <si>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</si>
  <si>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</si>
  <si>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</si>
  <si>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</si>
  <si>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</si>
  <si>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</si>
  <si>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</si>
  <si>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</si>
  <si>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</si>
  <si>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</si>
  <si>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</si>
  <si>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</si>
  <si>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</si>
  <si>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</si>
  <si>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</si>
  <si>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</si>
  <si>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</si>
  <si>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</si>
  <si>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</si>
  <si>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</si>
  <si>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</si>
  <si>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</si>
  <si>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</si>
  <si>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</si>
  <si>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</si>
  <si>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</si>
  <si>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</si>
  <si>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</si>
  <si>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</si>
  <si>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</si>
  <si>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</si>
  <si>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</si>
  <si>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</si>
  <si>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</si>
  <si>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</si>
  <si>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</si>
  <si>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</si>
  <si>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</si>
  <si>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</si>
  <si>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</si>
  <si>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</si>
  <si>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</si>
  <si>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</si>
  <si>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</si>
  <si>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</si>
  <si>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</si>
  <si>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</si>
  <si>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</si>
  <si>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</si>
  <si>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</si>
  <si>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</si>
  <si>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</si>
  <si>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</si>
  <si>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</si>
  <si>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</si>
  <si>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</si>
  <si>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</si>
  <si>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</si>
  <si>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</si>
  <si>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</si>
  <si>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</si>
  <si>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</si>
  <si>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</si>
  <si>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</si>
  <si>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</si>
  <si>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</si>
  <si>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</si>
  <si>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</si>
  <si>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</si>
  <si>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</si>
  <si>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</si>
  <si>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</si>
  <si>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</si>
  <si>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</si>
  <si>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</si>
  <si>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</si>
  <si>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</si>
  <si>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</si>
  <si>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</si>
  <si>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</si>
  <si>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</si>
  <si>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</si>
  <si>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</si>
  <si>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</si>
  <si>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</si>
  <si>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</si>
  <si>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</si>
  <si>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</si>
  <si>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</si>
  <si>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</si>
  <si>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</si>
  <si>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</si>
  <si>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</si>
  <si>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</si>
  <si>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</si>
  <si>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</si>
  <si>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</si>
  <si>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</si>
  <si>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</si>
  <si>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</si>
  <si>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</si>
  <si>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</si>
  <si>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</si>
  <si>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</si>
  <si>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</si>
  <si>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</si>
  <si>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</si>
  <si>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</si>
  <si>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</si>
  <si>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</si>
  <si>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</si>
  <si>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</si>
  <si>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</si>
  <si>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</si>
  <si>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</si>
  <si>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</si>
  <si>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</si>
  <si>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</si>
  <si>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</si>
  <si>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</si>
  <si>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</si>
  <si>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</si>
  <si>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</si>
  <si>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</si>
  <si>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</si>
  <si>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</si>
  <si>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</si>
  <si>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</si>
  <si>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</si>
  <si>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</si>
  <si>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</si>
  <si>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</si>
  <si>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</si>
  <si>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</si>
  <si>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</si>
  <si>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</si>
  <si>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</si>
  <si>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</si>
  <si>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</si>
  <si>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</si>
  <si>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</si>
  <si>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</si>
  <si>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</si>
  <si>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</si>
  <si>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</si>
  <si>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</si>
  <si>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</si>
  <si>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</si>
  <si>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</si>
  <si>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</si>
  <si>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</si>
  <si>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</si>
  <si>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</si>
  <si>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</si>
  <si>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</si>
  <si>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</si>
  <si>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</si>
  <si>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</si>
  <si>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</si>
  <si>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</si>
  <si>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</si>
  <si>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</si>
  <si>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</si>
  <si>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</si>
  <si>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</si>
  <si>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</si>
  <si>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</si>
  <si>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</si>
  <si>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</si>
  <si>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</si>
  <si>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</si>
  <si>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</si>
  <si>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</si>
  <si>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</si>
  <si>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</si>
  <si>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</si>
  <si>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</si>
  <si>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</si>
  <si>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</si>
  <si>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</si>
  <si>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</si>
  <si>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</si>
  <si>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</si>
  <si>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</si>
  <si>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</si>
  <si>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</si>
  <si>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</si>
  <si>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</si>
  <si>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</si>
  <si>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</si>
  <si>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</si>
  <si>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</si>
  <si>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</si>
  <si>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</si>
  <si>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</si>
  <si>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</si>
  <si>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</si>
  <si>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</si>
  <si>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</si>
  <si>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</si>
  <si>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</si>
  <si>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</si>
  <si>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</si>
  <si>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</si>
  <si>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</si>
  <si>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</si>
  <si>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</si>
  <si>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</si>
  <si>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</si>
  <si>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</si>
  <si>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</si>
  <si>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</si>
  <si>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</si>
  <si>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</si>
  <si>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</si>
  <si>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</si>
  <si>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</si>
  <si>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</si>
  <si>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</si>
  <si>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</si>
  <si>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</si>
  <si>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</si>
  <si>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</si>
  <si>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</si>
  <si>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</si>
  <si>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</si>
  <si>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</si>
  <si>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</si>
  <si>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</si>
  <si>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</si>
  <si>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</si>
  <si>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</si>
  <si>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</si>
  <si>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</si>
  <si>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</si>
  <si>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</si>
  <si>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</si>
  <si>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</si>
  <si>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</si>
  <si>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</si>
  <si>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</si>
  <si>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</si>
  <si>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</si>
  <si>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</si>
  <si>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</si>
  <si>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</si>
  <si>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</si>
  <si>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</si>
  <si>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</si>
  <si>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</si>
  <si>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</si>
  <si>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</si>
  <si>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</si>
  <si>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</si>
  <si>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</si>
  <si>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</si>
  <si>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</si>
  <si>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</si>
  <si>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</si>
  <si>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</si>
  <si>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</si>
  <si>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</si>
  <si>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</si>
  <si>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</si>
  <si>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</si>
  <si>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</si>
  <si>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</si>
  <si>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</si>
  <si>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</si>
  <si>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</si>
  <si>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</si>
  <si>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</si>
  <si>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</si>
  <si>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</si>
  <si>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</si>
  <si>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</si>
  <si>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</si>
  <si>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</si>
  <si>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</si>
  <si>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</si>
  <si>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</si>
  <si>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</si>
  <si>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</si>
  <si>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</si>
  <si>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</si>
  <si>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</si>
  <si>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</si>
  <si>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</si>
  <si>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</si>
  <si>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</si>
  <si>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</si>
  <si>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</si>
  <si>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</si>
  <si>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</si>
  <si>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</si>
  <si>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</si>
  <si>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</si>
  <si>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</si>
  <si>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</si>
  <si>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</si>
  <si>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</si>
  <si>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</si>
  <si>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</si>
  <si>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</si>
  <si>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</si>
  <si>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</si>
  <si>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</si>
  <si>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</si>
  <si>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</si>
  <si>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</si>
  <si>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</si>
  <si>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</si>
  <si>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</si>
  <si>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</si>
  <si>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</si>
  <si>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</si>
  <si>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</si>
  <si>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</si>
  <si>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</si>
  <si>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</si>
  <si>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</si>
  <si>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</si>
  <si>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</si>
  <si>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</si>
  <si>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</si>
  <si>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</si>
  <si>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</si>
  <si>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</si>
  <si>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</si>
  <si>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</si>
  <si>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</si>
  <si>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</si>
  <si>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</si>
  <si>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</si>
  <si>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</si>
  <si>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</si>
  <si>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</si>
  <si>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</si>
  <si>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</si>
  <si>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</si>
  <si>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</si>
  <si>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</si>
  <si>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</si>
  <si>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</si>
  <si>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</si>
  <si>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</si>
  <si>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</si>
  <si>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</si>
  <si>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</si>
  <si>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</si>
  <si>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</si>
  <si>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</si>
  <si>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</si>
  <si>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</si>
  <si>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</si>
  <si>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</si>
  <si>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2018 y al 30 de junio de 2019 (b)</t>
  </si>
  <si>
    <t>Del 1 de enero al 30 de junio de 2019 (b)</t>
  </si>
  <si>
    <t>JUNTA DE AGUA POTABLE DRENAJE ALCANTARILLADO Y SANEAMIENTO DEL MUNICIPIO DE IRAPUATO GTO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</si>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</sst>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66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7" fillId="0" borderId="8" xfId="0" applyFont="1" applyFill="1" applyBorder="1" applyProtection="1">
      <protection locked="0"/>
    </xf>
    <xf numFmtId="4" fontId="17" fillId="0" borderId="13" xfId="0" applyNumberFormat="1" applyFont="1" applyFill="1" applyBorder="1" applyProtection="1">
      <protection locked="0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1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65" applyNumberFormat="1" applyFont="1" applyFill="1" applyBorder="1" applyAlignment="1" applyProtection="1">
      <alignment vertical="center"/>
      <protection locked="0"/>
    </xf>
    <xf numFmtId="0" fontId="1" fillId="0" borderId="13" xfId="65" applyNumberFormat="1" applyFont="1" applyFill="1" applyBorder="1" applyAlignment="1" applyProtection="1">
      <alignment vertical="center"/>
      <protection locked="0"/>
    </xf>
  </cellXfs>
  <cellStyles count="6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Millares" xfId="65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3" t="s">
        <v>821</v>
      </c>
      <c r="B1" s="154"/>
      <c r="C1" s="154"/>
      <c r="D1" s="154"/>
      <c r="E1" s="155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6" t="s">
        <v>3296</v>
      </c>
      <c r="D3" s="156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workbookViewId="0">
      <selection activeCell="C10" sqref="C10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9" t="s">
        <v>534</v>
      </c>
      <c r="B1" s="169"/>
      <c r="C1" s="169"/>
      <c r="D1" s="169"/>
      <c r="E1" s="111"/>
      <c r="F1" s="111"/>
      <c r="G1" s="111"/>
      <c r="H1" s="111"/>
      <c r="I1" s="111"/>
      <c r="J1" s="111"/>
      <c r="K1" s="111"/>
    </row>
    <row r="2" spans="1:11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9"/>
    </row>
    <row r="3" spans="1:11" x14ac:dyDescent="0.25">
      <c r="A3" s="160" t="s">
        <v>166</v>
      </c>
      <c r="B3" s="161"/>
      <c r="C3" s="161"/>
      <c r="D3" s="162"/>
    </row>
    <row r="4" spans="1:11" x14ac:dyDescent="0.25">
      <c r="A4" s="163" t="str">
        <f>TRIMESTRE</f>
        <v>Del 1 de enero al 30 de junio de 2019 (b)</v>
      </c>
      <c r="B4" s="164"/>
      <c r="C4" s="164"/>
      <c r="D4" s="165"/>
    </row>
    <row r="5" spans="1:11" x14ac:dyDescent="0.25">
      <c r="A5" s="166" t="s">
        <v>118</v>
      </c>
      <c r="B5" s="167"/>
      <c r="C5" s="167"/>
      <c r="D5" s="168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586603556.61000001</v>
      </c>
      <c r="C8" s="40">
        <f t="shared" ref="C8:D8" si="0">SUM(C9:C11)</f>
        <v>245728461.06399998</v>
      </c>
      <c r="D8" s="40">
        <f t="shared" si="0"/>
        <v>245728461.06399998</v>
      </c>
    </row>
    <row r="9" spans="1:11" x14ac:dyDescent="0.25">
      <c r="A9" s="53" t="s">
        <v>169</v>
      </c>
      <c r="B9" s="23">
        <v>449901727.81</v>
      </c>
      <c r="C9" s="23">
        <v>239787317.51399997</v>
      </c>
      <c r="D9" s="23">
        <v>239787317.51399997</v>
      </c>
    </row>
    <row r="10" spans="1:11" x14ac:dyDescent="0.25">
      <c r="A10" s="53" t="s">
        <v>170</v>
      </c>
      <c r="B10" s="23">
        <v>136701828.80000001</v>
      </c>
      <c r="C10" s="23">
        <v>5941143.5499999998</v>
      </c>
      <c r="D10" s="23">
        <v>5941143.5499999998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586603556.63</v>
      </c>
      <c r="C13" s="40">
        <f t="shared" ref="C13:D13" si="2">C14+C15</f>
        <v>151608606.2900002</v>
      </c>
      <c r="D13" s="40">
        <f t="shared" si="2"/>
        <v>151608606.2900002</v>
      </c>
    </row>
    <row r="14" spans="1:11" x14ac:dyDescent="0.25">
      <c r="A14" s="53" t="s">
        <v>172</v>
      </c>
      <c r="B14" s="23">
        <v>376307587.43000001</v>
      </c>
      <c r="C14" s="23">
        <v>138873213.59000021</v>
      </c>
      <c r="D14" s="23">
        <v>138873213.59000021</v>
      </c>
    </row>
    <row r="15" spans="1:11" x14ac:dyDescent="0.25">
      <c r="A15" s="53" t="s">
        <v>173</v>
      </c>
      <c r="B15" s="23">
        <v>210295969.19999999</v>
      </c>
      <c r="C15" s="23">
        <v>12735392.700000003</v>
      </c>
      <c r="D15" s="23">
        <v>12735392.700000003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59411723.859999985</v>
      </c>
      <c r="D17" s="40">
        <f>D18+D19</f>
        <v>59411723.859999985</v>
      </c>
    </row>
    <row r="18" spans="1:4" x14ac:dyDescent="0.25">
      <c r="A18" s="53" t="s">
        <v>175</v>
      </c>
      <c r="B18" s="119">
        <v>0</v>
      </c>
      <c r="C18" s="23">
        <v>3986066.8600000008</v>
      </c>
      <c r="D18" s="23">
        <v>3986066.8600000008</v>
      </c>
    </row>
    <row r="19" spans="1:4" x14ac:dyDescent="0.25">
      <c r="A19" s="53" t="s">
        <v>176</v>
      </c>
      <c r="B19" s="119">
        <v>0</v>
      </c>
      <c r="C19" s="23">
        <v>55425656.999999985</v>
      </c>
      <c r="D19" s="117">
        <v>55425656.999999985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-1.9999980926513672E-2</v>
      </c>
      <c r="C21" s="40">
        <f t="shared" ref="C21:D21" si="4">C8-C13+C17</f>
        <v>153531578.63399976</v>
      </c>
      <c r="D21" s="40">
        <f t="shared" si="4"/>
        <v>153531578.63399976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-1.9999980926513672E-2</v>
      </c>
      <c r="C23" s="40">
        <f t="shared" ref="C23:D23" si="5">C21-C11</f>
        <v>153531578.63399976</v>
      </c>
      <c r="D23" s="40">
        <f t="shared" si="5"/>
        <v>153531578.63399976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-1.9999980926513672E-2</v>
      </c>
      <c r="C25" s="40">
        <f t="shared" ref="C25" si="6">C23-C17</f>
        <v>94119854.77399978</v>
      </c>
      <c r="D25" s="40">
        <f>D23-D17</f>
        <v>94119854.77399978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-1.9999980926513672E-2</v>
      </c>
      <c r="C33" s="61">
        <f t="shared" ref="C33:D33" si="8">C25+C29</f>
        <v>94119854.77399978</v>
      </c>
      <c r="D33" s="61">
        <f t="shared" si="8"/>
        <v>94119854.77399978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449901727.81</v>
      </c>
      <c r="C48" s="124">
        <f>C9</f>
        <v>239787317.51399997</v>
      </c>
      <c r="D48" s="124">
        <f t="shared" ref="D48" si="12">D9</f>
        <v>239787317.51399997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376307587.43000001</v>
      </c>
      <c r="C53" s="60">
        <f t="shared" ref="C53:D53" si="14">C14</f>
        <v>138873213.59000021</v>
      </c>
      <c r="D53" s="60">
        <f t="shared" si="14"/>
        <v>138873213.59000021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v>3986066.8600000008</v>
      </c>
      <c r="D55" s="60">
        <v>3986066.8600000008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73594140.379999995</v>
      </c>
      <c r="C57" s="61">
        <f>C48+C49-C53+C55</f>
        <v>104900170.78399976</v>
      </c>
      <c r="D57" s="61">
        <f t="shared" ref="D57" si="15">D48+D49-D53+D55</f>
        <v>104900170.78399976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73594140.379999995</v>
      </c>
      <c r="C59" s="61">
        <f t="shared" ref="C59:D59" si="16">C57-C49</f>
        <v>104900170.78399976</v>
      </c>
      <c r="D59" s="61">
        <f t="shared" si="16"/>
        <v>104900170.78399976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136701828.80000001</v>
      </c>
      <c r="C63" s="122">
        <f t="shared" ref="C63:D63" si="17">C10</f>
        <v>5941143.5499999998</v>
      </c>
      <c r="D63" s="122">
        <f t="shared" si="17"/>
        <v>5941143.5499999998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210295969.19999999</v>
      </c>
      <c r="C68" s="23">
        <f t="shared" ref="C68:D68" si="19">C15</f>
        <v>12735392.700000003</v>
      </c>
      <c r="D68" s="23">
        <f t="shared" si="19"/>
        <v>12735392.700000003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55425656.999999985</v>
      </c>
      <c r="D70" s="23">
        <f t="shared" si="20"/>
        <v>55425656.999999985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-73594140.399999976</v>
      </c>
      <c r="C72" s="40">
        <f t="shared" ref="C72:D72" si="21">C63+C64-C68+C70</f>
        <v>48631407.849999979</v>
      </c>
      <c r="D72" s="40">
        <f t="shared" si="21"/>
        <v>48631407.849999979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-73594140.399999976</v>
      </c>
      <c r="C74" s="40">
        <f>C72-C64</f>
        <v>48631407.849999979</v>
      </c>
      <c r="D74" s="40">
        <f t="shared" ref="D74" si="22">D72-D64</f>
        <v>48631407.849999979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586603556.61000001</v>
      </c>
      <c r="Q2" s="18">
        <f>'Formato 4'!C8</f>
        <v>245728461.06399998</v>
      </c>
      <c r="R2" s="18">
        <f>'Formato 4'!D8</f>
        <v>245728461.06399998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449901727.81</v>
      </c>
      <c r="Q3" s="18">
        <f>'Formato 4'!C9</f>
        <v>239787317.51399997</v>
      </c>
      <c r="R3" s="18">
        <f>'Formato 4'!D9</f>
        <v>239787317.51399997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136701828.80000001</v>
      </c>
      <c r="Q4" s="18">
        <f>'Formato 4'!C10</f>
        <v>5941143.5499999998</v>
      </c>
      <c r="R4" s="18">
        <f>'Formato 4'!D10</f>
        <v>5941143.5499999998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586603556.63</v>
      </c>
      <c r="Q6" s="18">
        <f>'Formato 4'!C13</f>
        <v>151608606.2900002</v>
      </c>
      <c r="R6" s="18">
        <f>'Formato 4'!D13</f>
        <v>151608606.2900002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376307587.43000001</v>
      </c>
      <c r="Q7" s="18">
        <f>'Formato 4'!C14</f>
        <v>138873213.59000021</v>
      </c>
      <c r="R7" s="18">
        <f>'Formato 4'!D14</f>
        <v>138873213.59000021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210295969.19999999</v>
      </c>
      <c r="Q8" s="18">
        <f>'Formato 4'!C15</f>
        <v>12735392.700000003</v>
      </c>
      <c r="R8" s="18">
        <f>'Formato 4'!D15</f>
        <v>12735392.700000003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59411723.859999985</v>
      </c>
      <c r="R9" s="18">
        <f>'Formato 4'!D17</f>
        <v>59411723.859999985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3986066.8600000008</v>
      </c>
      <c r="R10" s="18">
        <f>'Formato 4'!D18</f>
        <v>3986066.8600000008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55425656.999999985</v>
      </c>
      <c r="R11" s="18">
        <f>'Formato 4'!D19</f>
        <v>55425656.999999985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-1.9999980926513672E-2</v>
      </c>
      <c r="Q12" s="18">
        <f>'Formato 4'!C21</f>
        <v>153531578.63399976</v>
      </c>
      <c r="R12" s="18">
        <f>'Formato 4'!D21</f>
        <v>153531578.63399976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-1.9999980926513672E-2</v>
      </c>
      <c r="Q13" s="18">
        <f>'Formato 4'!C23</f>
        <v>153531578.63399976</v>
      </c>
      <c r="R13" s="18">
        <f>'Formato 4'!D23</f>
        <v>153531578.63399976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-1.9999980926513672E-2</v>
      </c>
      <c r="Q14" s="18">
        <f>'Formato 4'!C25</f>
        <v>94119854.77399978</v>
      </c>
      <c r="R14" s="18">
        <f>'Formato 4'!D25</f>
        <v>94119854.77399978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-1.9999980926513672E-2</v>
      </c>
      <c r="Q18">
        <f>'Formato 4'!C33</f>
        <v>94119854.77399978</v>
      </c>
      <c r="R18">
        <f>'Formato 4'!D33</f>
        <v>94119854.77399978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449901727.81</v>
      </c>
      <c r="Q26">
        <f>'Formato 4'!C48</f>
        <v>239787317.51399997</v>
      </c>
      <c r="R26">
        <f>'Formato 4'!D48</f>
        <v>239787317.51399997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376307587.43000001</v>
      </c>
      <c r="Q30">
        <f>'Formato 4'!C53</f>
        <v>138873213.59000021</v>
      </c>
      <c r="R30">
        <f>'Formato 4'!D53</f>
        <v>138873213.59000021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3986066.8600000008</v>
      </c>
      <c r="R31">
        <f>'Formato 4'!D55</f>
        <v>3986066.8600000008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136701828.80000001</v>
      </c>
      <c r="Q32">
        <f>'Formato 4'!C63</f>
        <v>5941143.5499999998</v>
      </c>
      <c r="R32">
        <f>'Formato 4'!D63</f>
        <v>5941143.5499999998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210295969.19999999</v>
      </c>
      <c r="Q36">
        <f>'Formato 4'!C68</f>
        <v>12735392.700000003</v>
      </c>
      <c r="R36">
        <f>'Formato 4'!D68</f>
        <v>12735392.700000003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55425656.999999985</v>
      </c>
      <c r="R37">
        <f>'Formato 4'!D70</f>
        <v>55425656.999999985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-73594140.399999976</v>
      </c>
      <c r="Q38">
        <f>'Formato 4'!C72</f>
        <v>48631407.849999979</v>
      </c>
      <c r="R38">
        <f>'Formato 4'!D72</f>
        <v>48631407.849999979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-73594140.399999976</v>
      </c>
      <c r="Q39">
        <f>'Formato 4'!C74</f>
        <v>48631407.849999979</v>
      </c>
      <c r="R39">
        <f>'Formato 4'!D74</f>
        <v>48631407.849999979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workbookViewId="0">
      <selection activeCell="B15" sqref="B1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5" t="s">
        <v>206</v>
      </c>
      <c r="B1" s="175"/>
      <c r="C1" s="175"/>
      <c r="D1" s="175"/>
      <c r="E1" s="175"/>
      <c r="F1" s="175"/>
      <c r="G1" s="175"/>
    </row>
    <row r="2" spans="1:8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8" x14ac:dyDescent="0.25">
      <c r="A3" s="160" t="s">
        <v>207</v>
      </c>
      <c r="B3" s="161"/>
      <c r="C3" s="161"/>
      <c r="D3" s="161"/>
      <c r="E3" s="161"/>
      <c r="F3" s="161"/>
      <c r="G3" s="162"/>
    </row>
    <row r="4" spans="1:8" x14ac:dyDescent="0.25">
      <c r="A4" s="163" t="str">
        <f>TRIMESTRE</f>
        <v>Del 1 de enero al 30 de junio de 2019 (b)</v>
      </c>
      <c r="B4" s="164"/>
      <c r="C4" s="164"/>
      <c r="D4" s="164"/>
      <c r="E4" s="164"/>
      <c r="F4" s="164"/>
      <c r="G4" s="165"/>
    </row>
    <row r="5" spans="1:8" x14ac:dyDescent="0.25">
      <c r="A5" s="166" t="s">
        <v>118</v>
      </c>
      <c r="B5" s="167"/>
      <c r="C5" s="167"/>
      <c r="D5" s="167"/>
      <c r="E5" s="167"/>
      <c r="F5" s="167"/>
      <c r="G5" s="168"/>
    </row>
    <row r="6" spans="1:8" x14ac:dyDescent="0.25">
      <c r="A6" s="172" t="s">
        <v>214</v>
      </c>
      <c r="B6" s="174" t="s">
        <v>208</v>
      </c>
      <c r="C6" s="174"/>
      <c r="D6" s="174"/>
      <c r="E6" s="174"/>
      <c r="F6" s="174"/>
      <c r="G6" s="174" t="s">
        <v>209</v>
      </c>
    </row>
    <row r="7" spans="1:8" ht="30" x14ac:dyDescent="0.25">
      <c r="A7" s="173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4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2194221.4074999997</v>
      </c>
      <c r="C11" s="60">
        <v>3933658.1</v>
      </c>
      <c r="D11" s="60">
        <f>+B11+C11</f>
        <v>6127879.5075000003</v>
      </c>
      <c r="E11" s="60">
        <v>6670032.3700000001</v>
      </c>
      <c r="F11" s="60">
        <v>6670032.3700000001</v>
      </c>
      <c r="G11" s="60">
        <f t="shared" si="0"/>
        <v>4475810.9625000004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27136831.210000001</v>
      </c>
      <c r="C13" s="60">
        <v>0</v>
      </c>
      <c r="D13" s="60">
        <f>+B13+C13</f>
        <v>27136831.210000001</v>
      </c>
      <c r="E13" s="60">
        <v>13351890.6</v>
      </c>
      <c r="F13" s="60">
        <v>13351890.6</v>
      </c>
      <c r="G13" s="60">
        <f t="shared" si="0"/>
        <v>-13784940.610000001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420570675.21565235</v>
      </c>
      <c r="C15" s="60">
        <v>297592059.18000001</v>
      </c>
      <c r="D15" s="60">
        <f>+B15+C15</f>
        <v>718162734.39565229</v>
      </c>
      <c r="E15" s="60">
        <v>232506214.28999999</v>
      </c>
      <c r="F15" s="60">
        <v>232506214.28999999</v>
      </c>
      <c r="G15" s="60">
        <f t="shared" si="0"/>
        <v>-188064460.92565235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449901727.83315235</v>
      </c>
      <c r="C41" s="61">
        <f t="shared" ref="C41:E41" si="7">SUM(C9,C10,C11,C12,C13,C14,C15,C16,C28,C34,C35,C37)</f>
        <v>301525717.28000003</v>
      </c>
      <c r="D41" s="61">
        <f t="shared" si="7"/>
        <v>751427445.11315227</v>
      </c>
      <c r="E41" s="61">
        <f t="shared" si="7"/>
        <v>252528137.25999999</v>
      </c>
      <c r="F41" s="61">
        <f>SUM(F9,F10,F11,F12,F13,F14,F15,F16,F28,F34,F35,F37)</f>
        <v>252528137.25999999</v>
      </c>
      <c r="G41" s="61">
        <f>SUM(G9,G10,G11,G12,G13,G14,G15,G16,G28,G34,G35,G37)</f>
        <v>-197373590.57315236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1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136701828.80000001</v>
      </c>
      <c r="C62" s="60">
        <v>31669152.899999999</v>
      </c>
      <c r="D62" s="60">
        <f>+B62+C62</f>
        <v>168370981.70000002</v>
      </c>
      <c r="E62" s="60">
        <v>22248737.559999999</v>
      </c>
      <c r="F62" s="60">
        <v>22248737.559999999</v>
      </c>
      <c r="G62" s="60">
        <f>F62-B62</f>
        <v>-114453091.24000001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136701828.80000001</v>
      </c>
      <c r="C65" s="61">
        <f t="shared" ref="C65:G65" si="13">C45+C54+C59+C62+C63</f>
        <v>31669152.899999999</v>
      </c>
      <c r="D65" s="61">
        <f t="shared" si="13"/>
        <v>168370981.70000002</v>
      </c>
      <c r="E65" s="61">
        <f t="shared" si="13"/>
        <v>22248737.559999999</v>
      </c>
      <c r="F65" s="61">
        <f t="shared" si="13"/>
        <v>22248737.559999999</v>
      </c>
      <c r="G65" s="61">
        <f t="shared" si="13"/>
        <v>-114453091.24000001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586603556.63315237</v>
      </c>
      <c r="C70" s="61">
        <f t="shared" ref="C70:G70" si="15">C41+C65+C67</f>
        <v>333194870.18000001</v>
      </c>
      <c r="D70" s="61">
        <f t="shared" si="15"/>
        <v>919798426.81315231</v>
      </c>
      <c r="E70" s="61">
        <f t="shared" si="15"/>
        <v>274776874.81999999</v>
      </c>
      <c r="F70" s="61">
        <f t="shared" si="15"/>
        <v>274776874.81999999</v>
      </c>
      <c r="G70" s="61">
        <f t="shared" si="15"/>
        <v>-311826681.81315237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2194221.4074999997</v>
      </c>
      <c r="Q5" s="18">
        <f>'Formato 5'!C11</f>
        <v>3933658.1</v>
      </c>
      <c r="R5" s="18">
        <f>'Formato 5'!D11</f>
        <v>6127879.5075000003</v>
      </c>
      <c r="S5" s="18">
        <f>'Formato 5'!E11</f>
        <v>6670032.3700000001</v>
      </c>
      <c r="T5" s="18">
        <f>'Formato 5'!F11</f>
        <v>6670032.3700000001</v>
      </c>
      <c r="U5" s="18">
        <f>'Formato 5'!G11</f>
        <v>4475810.9625000004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27136831.210000001</v>
      </c>
      <c r="Q7" s="18">
        <f>'Formato 5'!C13</f>
        <v>0</v>
      </c>
      <c r="R7" s="18">
        <f>'Formato 5'!D13</f>
        <v>27136831.210000001</v>
      </c>
      <c r="S7" s="18">
        <f>'Formato 5'!E13</f>
        <v>13351890.6</v>
      </c>
      <c r="T7" s="18">
        <f>'Formato 5'!F13</f>
        <v>13351890.6</v>
      </c>
      <c r="U7" s="18">
        <f>'Formato 5'!G13</f>
        <v>-13784940.610000001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420570675.21565235</v>
      </c>
      <c r="Q9" s="18">
        <f>'Formato 5'!C15</f>
        <v>297592059.18000001</v>
      </c>
      <c r="R9" s="18">
        <f>'Formato 5'!D15</f>
        <v>718162734.39565229</v>
      </c>
      <c r="S9" s="18">
        <f>'Formato 5'!E15</f>
        <v>232506214.28999999</v>
      </c>
      <c r="T9" s="18">
        <f>'Formato 5'!F15</f>
        <v>232506214.28999999</v>
      </c>
      <c r="U9" s="18">
        <f>'Formato 5'!G15</f>
        <v>-188064460.92565235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449901727.83315235</v>
      </c>
      <c r="Q34">
        <f>'Formato 5'!C41</f>
        <v>301525717.28000003</v>
      </c>
      <c r="R34">
        <f>'Formato 5'!D41</f>
        <v>751427445.11315227</v>
      </c>
      <c r="S34">
        <f>'Formato 5'!E41</f>
        <v>252528137.25999999</v>
      </c>
      <c r="T34">
        <f>'Formato 5'!F41</f>
        <v>252528137.25999999</v>
      </c>
      <c r="U34">
        <f>'Formato 5'!G41</f>
        <v>-197373590.57315236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136701828.80000001</v>
      </c>
      <c r="Q54">
        <f>'Formato 5'!C62</f>
        <v>31669152.899999999</v>
      </c>
      <c r="R54">
        <f>'Formato 5'!D62</f>
        <v>168370981.70000002</v>
      </c>
      <c r="S54">
        <f>'Formato 5'!E62</f>
        <v>22248737.559999999</v>
      </c>
      <c r="T54">
        <f>'Formato 5'!F62</f>
        <v>22248737.559999999</v>
      </c>
      <c r="U54">
        <f>'Formato 5'!G62</f>
        <v>-114453091.24000001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136701828.80000001</v>
      </c>
      <c r="Q56">
        <f>'Formato 5'!C65</f>
        <v>31669152.899999999</v>
      </c>
      <c r="R56">
        <f>'Formato 5'!D65</f>
        <v>168370981.70000002</v>
      </c>
      <c r="S56">
        <f>'Formato 5'!E65</f>
        <v>22248737.559999999</v>
      </c>
      <c r="T56">
        <f>'Formato 5'!F65</f>
        <v>22248737.559999999</v>
      </c>
      <c r="U56">
        <f>'Formato 5'!G65</f>
        <v>-114453091.24000001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zoomScaleNormal="100" zoomScalePageLayoutView="120" workbookViewId="0">
      <selection activeCell="A2" sqref="A2:G2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6" t="s">
        <v>3277</v>
      </c>
      <c r="B1" s="175"/>
      <c r="C1" s="175"/>
      <c r="D1" s="175"/>
      <c r="E1" s="175"/>
      <c r="F1" s="175"/>
      <c r="G1" s="175"/>
    </row>
    <row r="2" spans="1:7" x14ac:dyDescent="0.25">
      <c r="A2" s="179" t="str">
        <f>ENTE_PUBLICO_A</f>
        <v>JUNTA DE AGUA POTABLE DRENAJE ALCANTARILLADO Y SANEAMIENTO DEL MUNICIPIO DE IRAPUATO GTO, Gobierno del Estado de Guanajuato (a)</v>
      </c>
      <c r="B2" s="179"/>
      <c r="C2" s="179"/>
      <c r="D2" s="179"/>
      <c r="E2" s="179"/>
      <c r="F2" s="179"/>
      <c r="G2" s="179"/>
    </row>
    <row r="3" spans="1:7" x14ac:dyDescent="0.25">
      <c r="A3" s="180" t="s">
        <v>277</v>
      </c>
      <c r="B3" s="180"/>
      <c r="C3" s="180"/>
      <c r="D3" s="180"/>
      <c r="E3" s="180"/>
      <c r="F3" s="180"/>
      <c r="G3" s="180"/>
    </row>
    <row r="4" spans="1:7" x14ac:dyDescent="0.25">
      <c r="A4" s="180" t="s">
        <v>278</v>
      </c>
      <c r="B4" s="180"/>
      <c r="C4" s="180"/>
      <c r="D4" s="180"/>
      <c r="E4" s="180"/>
      <c r="F4" s="180"/>
      <c r="G4" s="180"/>
    </row>
    <row r="5" spans="1:7" x14ac:dyDescent="0.25">
      <c r="A5" s="181" t="str">
        <f>TRIMESTRE</f>
        <v>Del 1 de enero al 30 de junio de 2019 (b)</v>
      </c>
      <c r="B5" s="181"/>
      <c r="C5" s="181"/>
      <c r="D5" s="181"/>
      <c r="E5" s="181"/>
      <c r="F5" s="181"/>
      <c r="G5" s="181"/>
    </row>
    <row r="6" spans="1:7" x14ac:dyDescent="0.25">
      <c r="A6" s="173" t="s">
        <v>118</v>
      </c>
      <c r="B6" s="173"/>
      <c r="C6" s="173"/>
      <c r="D6" s="173"/>
      <c r="E6" s="173"/>
      <c r="F6" s="173"/>
      <c r="G6" s="173"/>
    </row>
    <row r="7" spans="1:7" ht="15" customHeight="1" x14ac:dyDescent="0.25">
      <c r="A7" s="177" t="s">
        <v>0</v>
      </c>
      <c r="B7" s="177" t="s">
        <v>279</v>
      </c>
      <c r="C7" s="177"/>
      <c r="D7" s="177"/>
      <c r="E7" s="177"/>
      <c r="F7" s="177"/>
      <c r="G7" s="178" t="s">
        <v>280</v>
      </c>
    </row>
    <row r="8" spans="1:7" ht="30" x14ac:dyDescent="0.25">
      <c r="A8" s="177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7"/>
    </row>
    <row r="9" spans="1:7" x14ac:dyDescent="0.25">
      <c r="A9" s="82" t="s">
        <v>285</v>
      </c>
      <c r="B9" s="79">
        <f>SUM(B10,B18,B28,B38,B48,B58,B62,B71,B75)</f>
        <v>376307587.42999995</v>
      </c>
      <c r="C9" s="79">
        <f t="shared" ref="C9:G9" si="0">SUM(C10,C18,C28,C38,C48,C58,C62,C71,C75)</f>
        <v>259842461.84000003</v>
      </c>
      <c r="D9" s="79">
        <f t="shared" si="0"/>
        <v>636150049.2700001</v>
      </c>
      <c r="E9" s="79">
        <f t="shared" si="0"/>
        <v>138873213.59000024</v>
      </c>
      <c r="F9" s="79">
        <f t="shared" si="0"/>
        <v>138873213.59000024</v>
      </c>
      <c r="G9" s="79">
        <f t="shared" si="0"/>
        <v>497276835.67999983</v>
      </c>
    </row>
    <row r="10" spans="1:7" x14ac:dyDescent="0.25">
      <c r="A10" s="83" t="s">
        <v>286</v>
      </c>
      <c r="B10" s="80">
        <f>B11+B12+B13+B14+B15+B16</f>
        <v>114851276.38000003</v>
      </c>
      <c r="C10" s="80">
        <f t="shared" ref="C10:G10" si="1">C11+C12+C13+C14+C15+C16</f>
        <v>7.4505805969238281E-9</v>
      </c>
      <c r="D10" s="80">
        <f t="shared" si="1"/>
        <v>114851276.38000003</v>
      </c>
      <c r="E10" s="80">
        <f t="shared" si="1"/>
        <v>50616048.17000021</v>
      </c>
      <c r="F10" s="80">
        <f t="shared" si="1"/>
        <v>50616048.17000021</v>
      </c>
      <c r="G10" s="80">
        <f t="shared" si="1"/>
        <v>64235228.209999815</v>
      </c>
    </row>
    <row r="11" spans="1:7" x14ac:dyDescent="0.25">
      <c r="A11" s="84" t="s">
        <v>287</v>
      </c>
      <c r="B11" s="80">
        <v>61016688.650000006</v>
      </c>
      <c r="C11" s="80">
        <v>-475524.5700000003</v>
      </c>
      <c r="D11" s="80">
        <v>60541164.080000006</v>
      </c>
      <c r="E11" s="80">
        <v>29410637.500000205</v>
      </c>
      <c r="F11" s="80">
        <v>29410637.500000205</v>
      </c>
      <c r="G11" s="80">
        <v>31130526.579999801</v>
      </c>
    </row>
    <row r="12" spans="1:7" x14ac:dyDescent="0.25">
      <c r="A12" s="84" t="s">
        <v>288</v>
      </c>
      <c r="B12" s="80">
        <v>72504.070000000007</v>
      </c>
      <c r="C12" s="80">
        <v>0</v>
      </c>
      <c r="D12" s="80">
        <v>72504.070000000007</v>
      </c>
      <c r="E12" s="80">
        <v>36000</v>
      </c>
      <c r="F12" s="80">
        <v>36000</v>
      </c>
      <c r="G12" s="80">
        <v>36504.070000000007</v>
      </c>
    </row>
    <row r="13" spans="1:7" x14ac:dyDescent="0.25">
      <c r="A13" s="84" t="s">
        <v>289</v>
      </c>
      <c r="B13" s="80">
        <v>12418057.800000004</v>
      </c>
      <c r="C13" s="80">
        <v>163708.76000000164</v>
      </c>
      <c r="D13" s="80">
        <v>12581766.560000006</v>
      </c>
      <c r="E13" s="80">
        <v>1571846.1400000004</v>
      </c>
      <c r="F13" s="80">
        <v>1571846.1400000004</v>
      </c>
      <c r="G13" s="80">
        <v>11009920.420000006</v>
      </c>
    </row>
    <row r="14" spans="1:7" x14ac:dyDescent="0.25">
      <c r="A14" s="84" t="s">
        <v>290</v>
      </c>
      <c r="B14" s="80">
        <v>19800144.880000006</v>
      </c>
      <c r="C14" s="80">
        <v>3985.730000000447</v>
      </c>
      <c r="D14" s="80">
        <v>19804130.610000007</v>
      </c>
      <c r="E14" s="80">
        <v>8686037.3299999982</v>
      </c>
      <c r="F14" s="80">
        <v>8686037.3299999982</v>
      </c>
      <c r="G14" s="80">
        <v>11118093.280000009</v>
      </c>
    </row>
    <row r="15" spans="1:7" x14ac:dyDescent="0.25">
      <c r="A15" s="84" t="s">
        <v>291</v>
      </c>
      <c r="B15" s="80">
        <v>21538880.979999997</v>
      </c>
      <c r="C15" s="80">
        <v>307830.08000000566</v>
      </c>
      <c r="D15" s="80">
        <v>21846711.060000002</v>
      </c>
      <c r="E15" s="80">
        <v>10911527.200000007</v>
      </c>
      <c r="F15" s="80">
        <v>10911527.200000007</v>
      </c>
      <c r="G15" s="80">
        <v>10935183.859999996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294</v>
      </c>
      <c r="B18" s="80">
        <f>SUM(B19:B27)</f>
        <v>96482023.739999995</v>
      </c>
      <c r="C18" s="80">
        <f t="shared" ref="C18:F18" si="2">SUM(C19:C27)</f>
        <v>-1869553.6799999871</v>
      </c>
      <c r="D18" s="80">
        <f t="shared" si="2"/>
        <v>94612470.060000017</v>
      </c>
      <c r="E18" s="80">
        <f t="shared" si="2"/>
        <v>17640289.759999998</v>
      </c>
      <c r="F18" s="80">
        <f t="shared" si="2"/>
        <v>17640289.759999998</v>
      </c>
      <c r="G18" s="80">
        <f>SUM(G19:G27)</f>
        <v>76972180.299999997</v>
      </c>
    </row>
    <row r="19" spans="1:7" x14ac:dyDescent="0.25">
      <c r="A19" s="84" t="s">
        <v>295</v>
      </c>
      <c r="B19" s="80">
        <v>1678076.0899999996</v>
      </c>
      <c r="C19" s="80">
        <v>15000</v>
      </c>
      <c r="D19" s="80">
        <v>1693076.0899999996</v>
      </c>
      <c r="E19" s="80">
        <v>951253.08</v>
      </c>
      <c r="F19" s="80">
        <v>951253.08</v>
      </c>
      <c r="G19" s="80">
        <v>741823.00999999966</v>
      </c>
    </row>
    <row r="20" spans="1:7" x14ac:dyDescent="0.25">
      <c r="A20" s="84" t="s">
        <v>296</v>
      </c>
      <c r="B20" s="80">
        <v>416751.86</v>
      </c>
      <c r="C20" s="80">
        <v>0</v>
      </c>
      <c r="D20" s="80">
        <v>416751.86</v>
      </c>
      <c r="E20" s="80">
        <v>170755.25</v>
      </c>
      <c r="F20" s="80">
        <v>170755.25</v>
      </c>
      <c r="G20" s="80">
        <v>245996.61</v>
      </c>
    </row>
    <row r="21" spans="1:7" x14ac:dyDescent="0.25">
      <c r="A21" s="84" t="s">
        <v>297</v>
      </c>
      <c r="B21" s="80">
        <v>547705.65</v>
      </c>
      <c r="C21" s="80">
        <v>0</v>
      </c>
      <c r="D21" s="80">
        <v>547705.65</v>
      </c>
      <c r="E21" s="80">
        <v>240890.36</v>
      </c>
      <c r="F21" s="80">
        <v>240890.36</v>
      </c>
      <c r="G21" s="80">
        <v>306815.29000000004</v>
      </c>
    </row>
    <row r="22" spans="1:7" x14ac:dyDescent="0.25">
      <c r="A22" s="84" t="s">
        <v>298</v>
      </c>
      <c r="B22" s="80">
        <v>19836850.289999995</v>
      </c>
      <c r="C22" s="80">
        <v>12500</v>
      </c>
      <c r="D22" s="80">
        <v>19849350.289999995</v>
      </c>
      <c r="E22" s="80">
        <v>4308543.9699999988</v>
      </c>
      <c r="F22" s="80">
        <v>4308543.9699999988</v>
      </c>
      <c r="G22" s="80">
        <v>15540806.319999997</v>
      </c>
    </row>
    <row r="23" spans="1:7" x14ac:dyDescent="0.25">
      <c r="A23" s="84" t="s">
        <v>299</v>
      </c>
      <c r="B23" s="80">
        <v>59882211.479999997</v>
      </c>
      <c r="C23" s="80">
        <v>-1909299.9999999851</v>
      </c>
      <c r="D23" s="80">
        <v>57972911.480000012</v>
      </c>
      <c r="E23" s="80">
        <v>5352274.3599999994</v>
      </c>
      <c r="F23" s="80">
        <v>5352274.3599999994</v>
      </c>
      <c r="G23" s="80">
        <v>52620637.120000012</v>
      </c>
    </row>
    <row r="24" spans="1:7" x14ac:dyDescent="0.25">
      <c r="A24" s="84" t="s">
        <v>300</v>
      </c>
      <c r="B24" s="80">
        <v>9953163.0999999996</v>
      </c>
      <c r="C24" s="80">
        <v>2254.3199999984354</v>
      </c>
      <c r="D24" s="80">
        <v>9955417.4199999981</v>
      </c>
      <c r="E24" s="80">
        <v>4382109.96</v>
      </c>
      <c r="F24" s="80">
        <v>4382109.96</v>
      </c>
      <c r="G24" s="80">
        <v>5573307.4599999981</v>
      </c>
    </row>
    <row r="25" spans="1:7" x14ac:dyDescent="0.25">
      <c r="A25" s="84" t="s">
        <v>301</v>
      </c>
      <c r="B25" s="80">
        <v>2129018.12</v>
      </c>
      <c r="C25" s="80">
        <v>33991.999999999534</v>
      </c>
      <c r="D25" s="80">
        <v>2163010.1199999996</v>
      </c>
      <c r="E25" s="80">
        <v>1307083.8200000003</v>
      </c>
      <c r="F25" s="80">
        <v>1307083.8200000003</v>
      </c>
      <c r="G25" s="80">
        <v>855926.29999999935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303</v>
      </c>
      <c r="B27" s="80">
        <v>2038247.1500000004</v>
      </c>
      <c r="C27" s="80">
        <v>-24000</v>
      </c>
      <c r="D27" s="80">
        <v>2014247.1500000004</v>
      </c>
      <c r="E27" s="80">
        <v>927378.95999999903</v>
      </c>
      <c r="F27" s="80">
        <v>927378.95999999903</v>
      </c>
      <c r="G27" s="80">
        <v>1086868.1900000013</v>
      </c>
    </row>
    <row r="28" spans="1:7" x14ac:dyDescent="0.25">
      <c r="A28" s="83" t="s">
        <v>304</v>
      </c>
      <c r="B28" s="80">
        <f>SUM(B29:B37)</f>
        <v>135443264.41</v>
      </c>
      <c r="C28" s="80">
        <f t="shared" ref="C28:G28" si="3">SUM(C29:C37)</f>
        <v>1374715.8200000015</v>
      </c>
      <c r="D28" s="80">
        <f t="shared" si="3"/>
        <v>136817980.23000002</v>
      </c>
      <c r="E28" s="80">
        <f t="shared" si="3"/>
        <v>65966123.980000012</v>
      </c>
      <c r="F28" s="80">
        <f t="shared" si="3"/>
        <v>65966123.980000012</v>
      </c>
      <c r="G28" s="80">
        <f t="shared" si="3"/>
        <v>70851856.25</v>
      </c>
    </row>
    <row r="29" spans="1:7" x14ac:dyDescent="0.25">
      <c r="A29" s="84" t="s">
        <v>305</v>
      </c>
      <c r="B29" s="80">
        <v>80920291.710000008</v>
      </c>
      <c r="C29" s="80">
        <v>0</v>
      </c>
      <c r="D29" s="80">
        <v>80920291.710000008</v>
      </c>
      <c r="E29" s="80">
        <v>40882654.010000005</v>
      </c>
      <c r="F29" s="80">
        <v>40882654.010000005</v>
      </c>
      <c r="G29" s="80">
        <v>40037637.700000003</v>
      </c>
    </row>
    <row r="30" spans="1:7" x14ac:dyDescent="0.25">
      <c r="A30" s="84" t="s">
        <v>306</v>
      </c>
      <c r="B30" s="80">
        <v>1760237.6300000001</v>
      </c>
      <c r="C30" s="80">
        <v>-3254.3200000000652</v>
      </c>
      <c r="D30" s="80">
        <v>1756983.31</v>
      </c>
      <c r="E30" s="80">
        <v>556889.22000000009</v>
      </c>
      <c r="F30" s="80">
        <v>556889.22000000009</v>
      </c>
      <c r="G30" s="80">
        <v>1200094.0899999999</v>
      </c>
    </row>
    <row r="31" spans="1:7" x14ac:dyDescent="0.25">
      <c r="A31" s="84" t="s">
        <v>307</v>
      </c>
      <c r="B31" s="80">
        <v>6930212.4200000009</v>
      </c>
      <c r="C31" s="80">
        <v>967738.02000000048</v>
      </c>
      <c r="D31" s="80">
        <v>7897950.4400000013</v>
      </c>
      <c r="E31" s="80">
        <v>2418920.3099999996</v>
      </c>
      <c r="F31" s="80">
        <v>2418920.3099999996</v>
      </c>
      <c r="G31" s="80">
        <v>5479030.1300000018</v>
      </c>
    </row>
    <row r="32" spans="1:7" x14ac:dyDescent="0.25">
      <c r="A32" s="84" t="s">
        <v>308</v>
      </c>
      <c r="B32" s="80">
        <v>4574934.63</v>
      </c>
      <c r="C32" s="80">
        <v>0</v>
      </c>
      <c r="D32" s="80">
        <v>4574934.63</v>
      </c>
      <c r="E32" s="80">
        <v>2498608.4099999983</v>
      </c>
      <c r="F32" s="80">
        <v>2498608.4099999983</v>
      </c>
      <c r="G32" s="80">
        <v>2076326.2200000016</v>
      </c>
    </row>
    <row r="33" spans="1:7" x14ac:dyDescent="0.25">
      <c r="A33" s="84" t="s">
        <v>309</v>
      </c>
      <c r="B33" s="80">
        <v>12976884.9</v>
      </c>
      <c r="C33" s="80">
        <v>200000</v>
      </c>
      <c r="D33" s="80">
        <v>13176884.9</v>
      </c>
      <c r="E33" s="80">
        <v>4283506.1900000032</v>
      </c>
      <c r="F33" s="80">
        <v>4283506.1900000032</v>
      </c>
      <c r="G33" s="80">
        <v>8893378.7099999972</v>
      </c>
    </row>
    <row r="34" spans="1:7" x14ac:dyDescent="0.25">
      <c r="A34" s="84" t="s">
        <v>310</v>
      </c>
      <c r="B34" s="80">
        <v>2341149</v>
      </c>
      <c r="C34" s="80">
        <v>181500</v>
      </c>
      <c r="D34" s="80">
        <v>2522649</v>
      </c>
      <c r="E34" s="80">
        <v>1647691.31</v>
      </c>
      <c r="F34" s="80">
        <v>1647691.31</v>
      </c>
      <c r="G34" s="80">
        <v>874957.69</v>
      </c>
    </row>
    <row r="35" spans="1:7" x14ac:dyDescent="0.25">
      <c r="A35" s="84" t="s">
        <v>311</v>
      </c>
      <c r="B35" s="80">
        <v>246112.37000000002</v>
      </c>
      <c r="C35" s="80">
        <v>0</v>
      </c>
      <c r="D35" s="80">
        <v>246112.37000000002</v>
      </c>
      <c r="E35" s="80">
        <v>26665.62</v>
      </c>
      <c r="F35" s="80">
        <v>26665.62</v>
      </c>
      <c r="G35" s="80">
        <v>219446.75000000003</v>
      </c>
    </row>
    <row r="36" spans="1:7" x14ac:dyDescent="0.25">
      <c r="A36" s="84" t="s">
        <v>312</v>
      </c>
      <c r="B36" s="80">
        <v>408039.82</v>
      </c>
      <c r="C36" s="80">
        <v>0</v>
      </c>
      <c r="D36" s="80">
        <v>408039.82</v>
      </c>
      <c r="E36" s="80">
        <v>230235.7</v>
      </c>
      <c r="F36" s="80">
        <v>230235.7</v>
      </c>
      <c r="G36" s="80">
        <v>177804.12</v>
      </c>
    </row>
    <row r="37" spans="1:7" x14ac:dyDescent="0.25">
      <c r="A37" s="84" t="s">
        <v>313</v>
      </c>
      <c r="B37" s="80">
        <v>25285401.929999996</v>
      </c>
      <c r="C37" s="80">
        <v>28732.120000001043</v>
      </c>
      <c r="D37" s="80">
        <v>25314134.049999997</v>
      </c>
      <c r="E37" s="80">
        <v>13420953.210000001</v>
      </c>
      <c r="F37" s="80">
        <v>13420953.210000001</v>
      </c>
      <c r="G37" s="80">
        <v>11893180.839999996</v>
      </c>
    </row>
    <row r="38" spans="1:7" x14ac:dyDescent="0.25">
      <c r="A38" s="83" t="s">
        <v>314</v>
      </c>
      <c r="B38" s="80">
        <f>SUM(B39:B47)</f>
        <v>2374447.9300000002</v>
      </c>
      <c r="C38" s="80">
        <f t="shared" ref="C38:G38" si="4">SUM(C39:C47)</f>
        <v>50000.000000000116</v>
      </c>
      <c r="D38" s="80">
        <f t="shared" si="4"/>
        <v>2424447.9300000002</v>
      </c>
      <c r="E38" s="80">
        <f t="shared" si="4"/>
        <v>137123.47</v>
      </c>
      <c r="F38" s="80">
        <f t="shared" si="4"/>
        <v>137123.47</v>
      </c>
      <c r="G38" s="80">
        <f t="shared" si="4"/>
        <v>2287324.46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318</v>
      </c>
      <c r="B42" s="80">
        <v>725418.1</v>
      </c>
      <c r="C42" s="80">
        <v>50000.000000000116</v>
      </c>
      <c r="D42" s="80">
        <v>775418.10000000009</v>
      </c>
      <c r="E42" s="80">
        <v>137123.47</v>
      </c>
      <c r="F42" s="80">
        <v>137123.47</v>
      </c>
      <c r="G42" s="80">
        <v>638294.63000000012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322</v>
      </c>
      <c r="B46" s="80">
        <v>1649029.83</v>
      </c>
      <c r="C46" s="80">
        <v>0</v>
      </c>
      <c r="D46" s="80">
        <v>1649029.83</v>
      </c>
      <c r="E46" s="80">
        <v>0</v>
      </c>
      <c r="F46" s="80">
        <v>0</v>
      </c>
      <c r="G46" s="80">
        <v>1649029.83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324</v>
      </c>
      <c r="B48" s="80">
        <f>SUM(B49:B57)</f>
        <v>27156574.969999999</v>
      </c>
      <c r="C48" s="80">
        <f t="shared" ref="C48:G48" si="5">SUM(C49:C57)</f>
        <v>3329317.8600000003</v>
      </c>
      <c r="D48" s="80">
        <f t="shared" si="5"/>
        <v>30485892.829999998</v>
      </c>
      <c r="E48" s="80">
        <f t="shared" si="5"/>
        <v>4513628.21</v>
      </c>
      <c r="F48" s="80">
        <f t="shared" si="5"/>
        <v>4513628.21</v>
      </c>
      <c r="G48" s="80">
        <f t="shared" si="5"/>
        <v>25972264.619999997</v>
      </c>
    </row>
    <row r="49" spans="1:7" x14ac:dyDescent="0.25">
      <c r="A49" s="84" t="s">
        <v>325</v>
      </c>
      <c r="B49" s="80">
        <v>3018734.56</v>
      </c>
      <c r="C49" s="80">
        <v>0</v>
      </c>
      <c r="D49" s="80">
        <v>3018734.56</v>
      </c>
      <c r="E49" s="80">
        <v>220913.16999999998</v>
      </c>
      <c r="F49" s="80">
        <v>220913.16999999998</v>
      </c>
      <c r="G49" s="80">
        <v>2797821.39</v>
      </c>
    </row>
    <row r="50" spans="1:7" x14ac:dyDescent="0.25">
      <c r="A50" s="84" t="s">
        <v>326</v>
      </c>
      <c r="B50" s="80">
        <v>86700</v>
      </c>
      <c r="C50" s="80">
        <v>17200</v>
      </c>
      <c r="D50" s="80">
        <v>103900</v>
      </c>
      <c r="E50" s="80">
        <v>15991.760000000002</v>
      </c>
      <c r="F50" s="80">
        <v>15991.760000000002</v>
      </c>
      <c r="G50" s="80">
        <v>87908.239999999991</v>
      </c>
    </row>
    <row r="51" spans="1:7" x14ac:dyDescent="0.25">
      <c r="A51" s="84" t="s">
        <v>327</v>
      </c>
      <c r="B51" s="80">
        <v>2250000</v>
      </c>
      <c r="C51" s="80">
        <v>0</v>
      </c>
      <c r="D51" s="80">
        <v>2250000</v>
      </c>
      <c r="E51" s="80">
        <v>0</v>
      </c>
      <c r="F51" s="80">
        <v>0</v>
      </c>
      <c r="G51" s="80">
        <v>2250000</v>
      </c>
    </row>
    <row r="52" spans="1:7" x14ac:dyDescent="0.25">
      <c r="A52" s="84" t="s">
        <v>328</v>
      </c>
      <c r="B52" s="80">
        <v>2000000</v>
      </c>
      <c r="C52" s="80">
        <v>2800000</v>
      </c>
      <c r="D52" s="80">
        <v>4800000</v>
      </c>
      <c r="E52" s="80">
        <v>1536550.38</v>
      </c>
      <c r="F52" s="80">
        <v>1536550.38</v>
      </c>
      <c r="G52" s="80">
        <v>3263449.62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330</v>
      </c>
      <c r="B54" s="80">
        <v>15901140.41</v>
      </c>
      <c r="C54" s="80">
        <v>67280</v>
      </c>
      <c r="D54" s="80">
        <v>15968420.41</v>
      </c>
      <c r="E54" s="80">
        <v>1928172.9</v>
      </c>
      <c r="F54" s="80">
        <v>1928172.9</v>
      </c>
      <c r="G54" s="80">
        <v>14040247.51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332</v>
      </c>
      <c r="B56" s="80">
        <v>3900000</v>
      </c>
      <c r="C56" s="80">
        <v>444837.86000000034</v>
      </c>
      <c r="D56" s="80">
        <v>4344837.8600000003</v>
      </c>
      <c r="E56" s="80">
        <v>812000</v>
      </c>
      <c r="F56" s="80">
        <v>812000</v>
      </c>
      <c r="G56" s="80">
        <v>3532837.8600000003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6">SUM(C59:C61)</f>
        <v>0</v>
      </c>
      <c r="D58" s="80">
        <f t="shared" si="6"/>
        <v>0</v>
      </c>
      <c r="E58" s="80">
        <f t="shared" si="6"/>
        <v>0</v>
      </c>
      <c r="F58" s="80">
        <f t="shared" si="6"/>
        <v>0</v>
      </c>
      <c r="G58" s="80">
        <f t="shared" si="6"/>
        <v>0</v>
      </c>
    </row>
    <row r="59" spans="1:7" x14ac:dyDescent="0.25">
      <c r="A59" s="84" t="s">
        <v>335</v>
      </c>
      <c r="B59" s="80"/>
      <c r="C59" s="80"/>
      <c r="D59" s="80"/>
      <c r="E59" s="80"/>
      <c r="F59" s="80"/>
      <c r="G59" s="80"/>
    </row>
    <row r="60" spans="1:7" x14ac:dyDescent="0.25">
      <c r="A60" s="84" t="s">
        <v>336</v>
      </c>
      <c r="B60" s="80"/>
      <c r="C60" s="80"/>
      <c r="D60" s="80"/>
      <c r="E60" s="80"/>
      <c r="F60" s="80"/>
      <c r="G60" s="80"/>
    </row>
    <row r="61" spans="1:7" x14ac:dyDescent="0.25">
      <c r="A61" s="84" t="s">
        <v>337</v>
      </c>
      <c r="B61" s="80"/>
      <c r="C61" s="80"/>
      <c r="D61" s="80"/>
      <c r="E61" s="80"/>
      <c r="F61" s="80"/>
      <c r="G61" s="80"/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7">SUM(C63:C67,C69:C70)</f>
        <v>212406175.21000001</v>
      </c>
      <c r="D62" s="80">
        <f t="shared" si="7"/>
        <v>212406175.21000001</v>
      </c>
      <c r="E62" s="80">
        <f t="shared" si="7"/>
        <v>0</v>
      </c>
      <c r="F62" s="80">
        <f t="shared" si="7"/>
        <v>0</v>
      </c>
      <c r="G62" s="80">
        <f t="shared" si="7"/>
        <v>212406175.21000001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345</v>
      </c>
      <c r="B69" s="80">
        <v>0</v>
      </c>
      <c r="C69" s="80">
        <v>212406175.21000001</v>
      </c>
      <c r="D69" s="80">
        <v>212406175.21000001</v>
      </c>
      <c r="E69" s="80">
        <v>0</v>
      </c>
      <c r="F69" s="80">
        <v>0</v>
      </c>
      <c r="G69" s="80">
        <v>212406175.21000001</v>
      </c>
    </row>
    <row r="70" spans="1:7" x14ac:dyDescent="0.25">
      <c r="A70" s="84" t="s">
        <v>346</v>
      </c>
      <c r="B70" s="80"/>
      <c r="C70" s="80"/>
      <c r="D70" s="80"/>
      <c r="E70" s="80"/>
      <c r="F70" s="80"/>
      <c r="G70" s="80"/>
    </row>
    <row r="71" spans="1:7" x14ac:dyDescent="0.25">
      <c r="A71" s="83" t="s">
        <v>347</v>
      </c>
      <c r="B71" s="80">
        <f>SUM(B72:B74)</f>
        <v>0</v>
      </c>
      <c r="C71" s="80">
        <f t="shared" ref="C71:G71" si="8">SUM(C72:C74)</f>
        <v>44551806.629999995</v>
      </c>
      <c r="D71" s="80">
        <f t="shared" si="8"/>
        <v>44551806.629999995</v>
      </c>
      <c r="E71" s="80">
        <f t="shared" si="8"/>
        <v>0</v>
      </c>
      <c r="F71" s="80">
        <f t="shared" si="8"/>
        <v>0</v>
      </c>
      <c r="G71" s="80">
        <f t="shared" si="8"/>
        <v>44551806.629999995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350</v>
      </c>
      <c r="B74" s="80">
        <v>0</v>
      </c>
      <c r="C74" s="80">
        <v>44551806.629999995</v>
      </c>
      <c r="D74" s="80">
        <v>44551806.629999995</v>
      </c>
      <c r="E74" s="80">
        <v>0</v>
      </c>
      <c r="F74" s="80">
        <v>0</v>
      </c>
      <c r="G74" s="80">
        <v>44551806.629999995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9">SUM(C76:C82)</f>
        <v>0</v>
      </c>
      <c r="D75" s="80">
        <f t="shared" si="9"/>
        <v>0</v>
      </c>
      <c r="E75" s="80">
        <f t="shared" si="9"/>
        <v>0</v>
      </c>
      <c r="F75" s="80">
        <f t="shared" si="9"/>
        <v>0</v>
      </c>
      <c r="G75" s="80">
        <f t="shared" si="9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/>
    </row>
    <row r="77" spans="1:7" x14ac:dyDescent="0.25">
      <c r="A77" s="84" t="s">
        <v>353</v>
      </c>
      <c r="B77" s="80"/>
      <c r="C77" s="80"/>
      <c r="D77" s="80"/>
      <c r="E77" s="80"/>
      <c r="F77" s="80"/>
      <c r="G77" s="80"/>
    </row>
    <row r="78" spans="1:7" x14ac:dyDescent="0.25">
      <c r="A78" s="84" t="s">
        <v>354</v>
      </c>
      <c r="B78" s="80"/>
      <c r="C78" s="80"/>
      <c r="D78" s="80"/>
      <c r="E78" s="80"/>
      <c r="F78" s="80"/>
      <c r="G78" s="80"/>
    </row>
    <row r="79" spans="1:7" x14ac:dyDescent="0.25">
      <c r="A79" s="84" t="s">
        <v>355</v>
      </c>
      <c r="B79" s="80"/>
      <c r="C79" s="80"/>
      <c r="D79" s="80"/>
      <c r="E79" s="80"/>
      <c r="F79" s="80"/>
      <c r="G79" s="80"/>
    </row>
    <row r="80" spans="1:7" x14ac:dyDescent="0.25">
      <c r="A80" s="84" t="s">
        <v>356</v>
      </c>
      <c r="B80" s="80"/>
      <c r="C80" s="80"/>
      <c r="D80" s="80"/>
      <c r="E80" s="80"/>
      <c r="F80" s="80"/>
      <c r="G80" s="80"/>
    </row>
    <row r="81" spans="1:7" x14ac:dyDescent="0.25">
      <c r="A81" s="84" t="s">
        <v>357</v>
      </c>
      <c r="B81" s="80"/>
      <c r="C81" s="80"/>
      <c r="D81" s="80"/>
      <c r="E81" s="80"/>
      <c r="F81" s="80"/>
      <c r="G81" s="80"/>
    </row>
    <row r="82" spans="1:7" x14ac:dyDescent="0.25">
      <c r="A82" s="84" t="s">
        <v>358</v>
      </c>
      <c r="B82" s="80"/>
      <c r="C82" s="80"/>
      <c r="D82" s="80"/>
      <c r="E82" s="80"/>
      <c r="F82" s="80"/>
      <c r="G82" s="80"/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210295969.19999999</v>
      </c>
      <c r="C84" s="79">
        <f t="shared" ref="C84:G84" si="10">SUM(C85,C93,C103,C113,C123,C133,C137,C146,C150)</f>
        <v>73352408.340000063</v>
      </c>
      <c r="D84" s="79">
        <f t="shared" si="10"/>
        <v>283648377.54000002</v>
      </c>
      <c r="E84" s="79">
        <f t="shared" si="10"/>
        <v>72147116.559999987</v>
      </c>
      <c r="F84" s="79">
        <f t="shared" si="10"/>
        <v>72147116.559999987</v>
      </c>
      <c r="G84" s="79">
        <f t="shared" si="10"/>
        <v>211501260.98000005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11">SUM(C86:C92)</f>
        <v>0</v>
      </c>
      <c r="D85" s="80">
        <f t="shared" si="11"/>
        <v>0</v>
      </c>
      <c r="E85" s="80">
        <f t="shared" si="11"/>
        <v>0</v>
      </c>
      <c r="F85" s="80">
        <f t="shared" si="11"/>
        <v>0</v>
      </c>
      <c r="G85" s="80">
        <f t="shared" si="11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/>
    </row>
    <row r="87" spans="1:7" x14ac:dyDescent="0.25">
      <c r="A87" s="84" t="s">
        <v>288</v>
      </c>
      <c r="B87" s="80"/>
      <c r="C87" s="80"/>
      <c r="D87" s="80"/>
      <c r="E87" s="80"/>
      <c r="F87" s="80"/>
      <c r="G87" s="80"/>
    </row>
    <row r="88" spans="1:7" x14ac:dyDescent="0.25">
      <c r="A88" s="84" t="s">
        <v>289</v>
      </c>
      <c r="B88" s="80"/>
      <c r="C88" s="80"/>
      <c r="D88" s="80"/>
      <c r="E88" s="80"/>
      <c r="F88" s="80"/>
      <c r="G88" s="80"/>
    </row>
    <row r="89" spans="1:7" x14ac:dyDescent="0.25">
      <c r="A89" s="84" t="s">
        <v>290</v>
      </c>
      <c r="B89" s="80"/>
      <c r="C89" s="80"/>
      <c r="D89" s="80"/>
      <c r="E89" s="80"/>
      <c r="F89" s="80"/>
      <c r="G89" s="80"/>
    </row>
    <row r="90" spans="1:7" x14ac:dyDescent="0.25">
      <c r="A90" s="84" t="s">
        <v>291</v>
      </c>
      <c r="B90" s="80"/>
      <c r="C90" s="80"/>
      <c r="D90" s="80"/>
      <c r="E90" s="80"/>
      <c r="F90" s="80"/>
      <c r="G90" s="80"/>
    </row>
    <row r="91" spans="1:7" x14ac:dyDescent="0.25">
      <c r="A91" s="84" t="s">
        <v>292</v>
      </c>
      <c r="B91" s="80"/>
      <c r="C91" s="80"/>
      <c r="D91" s="80"/>
      <c r="E91" s="80"/>
      <c r="F91" s="80"/>
      <c r="G91" s="80"/>
    </row>
    <row r="92" spans="1:7" x14ac:dyDescent="0.25">
      <c r="A92" s="84" t="s">
        <v>293</v>
      </c>
      <c r="B92" s="80"/>
      <c r="C92" s="80"/>
      <c r="D92" s="80"/>
      <c r="E92" s="80"/>
      <c r="F92" s="80"/>
      <c r="G92" s="80"/>
    </row>
    <row r="93" spans="1:7" x14ac:dyDescent="0.25">
      <c r="A93" s="83" t="s">
        <v>294</v>
      </c>
      <c r="B93" s="80">
        <f>SUM(B94:B102)</f>
        <v>0</v>
      </c>
      <c r="C93" s="80">
        <f t="shared" ref="C93:G93" si="12">SUM(C94:C102)</f>
        <v>0</v>
      </c>
      <c r="D93" s="80">
        <f t="shared" si="12"/>
        <v>0</v>
      </c>
      <c r="E93" s="80">
        <f t="shared" si="12"/>
        <v>0</v>
      </c>
      <c r="F93" s="80">
        <f t="shared" si="12"/>
        <v>0</v>
      </c>
      <c r="G93" s="80">
        <f t="shared" si="1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/>
    </row>
    <row r="95" spans="1:7" x14ac:dyDescent="0.25">
      <c r="A95" s="84" t="s">
        <v>296</v>
      </c>
      <c r="B95" s="80"/>
      <c r="C95" s="80"/>
      <c r="D95" s="80"/>
      <c r="E95" s="80"/>
      <c r="F95" s="80"/>
      <c r="G95" s="80"/>
    </row>
    <row r="96" spans="1:7" x14ac:dyDescent="0.25">
      <c r="A96" s="84" t="s">
        <v>297</v>
      </c>
      <c r="B96" s="80"/>
      <c r="C96" s="80"/>
      <c r="D96" s="80"/>
      <c r="E96" s="80"/>
      <c r="F96" s="80"/>
      <c r="G96" s="80"/>
    </row>
    <row r="97" spans="1:7" x14ac:dyDescent="0.25">
      <c r="A97" s="84" t="s">
        <v>298</v>
      </c>
      <c r="B97" s="80"/>
      <c r="C97" s="80"/>
      <c r="D97" s="80"/>
      <c r="E97" s="80"/>
      <c r="F97" s="80"/>
      <c r="G97" s="80"/>
    </row>
    <row r="98" spans="1:7" x14ac:dyDescent="0.25">
      <c r="A98" s="42" t="s">
        <v>299</v>
      </c>
      <c r="B98" s="80"/>
      <c r="C98" s="80"/>
      <c r="D98" s="80"/>
      <c r="E98" s="80"/>
      <c r="F98" s="80"/>
      <c r="G98" s="80"/>
    </row>
    <row r="99" spans="1:7" x14ac:dyDescent="0.25">
      <c r="A99" s="84" t="s">
        <v>300</v>
      </c>
      <c r="B99" s="80"/>
      <c r="C99" s="80"/>
      <c r="D99" s="80"/>
      <c r="E99" s="80"/>
      <c r="F99" s="80"/>
      <c r="G99" s="80"/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/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/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/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13">SUM(D104:D112)</f>
        <v>0</v>
      </c>
      <c r="E103" s="80">
        <f t="shared" si="13"/>
        <v>0</v>
      </c>
      <c r="F103" s="80">
        <f t="shared" si="13"/>
        <v>0</v>
      </c>
      <c r="G103" s="80">
        <f t="shared" si="13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/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/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/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/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/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/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/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/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/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14">SUM(C114:C122)</f>
        <v>0</v>
      </c>
      <c r="D113" s="80">
        <f t="shared" si="14"/>
        <v>0</v>
      </c>
      <c r="E113" s="80">
        <f t="shared" si="14"/>
        <v>0</v>
      </c>
      <c r="F113" s="80">
        <f t="shared" si="14"/>
        <v>0</v>
      </c>
      <c r="G113" s="80">
        <f t="shared" si="14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/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/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/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/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/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/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/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/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/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15">SUM(C124:C132)</f>
        <v>0</v>
      </c>
      <c r="D123" s="80">
        <f t="shared" si="15"/>
        <v>0</v>
      </c>
      <c r="E123" s="80">
        <f t="shared" si="15"/>
        <v>0</v>
      </c>
      <c r="F123" s="80">
        <f t="shared" si="15"/>
        <v>0</v>
      </c>
      <c r="G123" s="80">
        <f t="shared" si="15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/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/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/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/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/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/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/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/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/>
    </row>
    <row r="133" spans="1:7" x14ac:dyDescent="0.25">
      <c r="A133" s="83" t="s">
        <v>334</v>
      </c>
      <c r="B133" s="80">
        <f>SUM(B134:B136)</f>
        <v>210295969.19999999</v>
      </c>
      <c r="C133" s="80">
        <f t="shared" ref="C133:G133" si="16">SUM(C134:C136)</f>
        <v>73352408.340000063</v>
      </c>
      <c r="D133" s="80">
        <f t="shared" si="16"/>
        <v>283648377.54000002</v>
      </c>
      <c r="E133" s="80">
        <f t="shared" si="16"/>
        <v>72147116.559999987</v>
      </c>
      <c r="F133" s="80">
        <f t="shared" si="16"/>
        <v>72147116.559999987</v>
      </c>
      <c r="G133" s="80">
        <f t="shared" si="16"/>
        <v>211501260.98000005</v>
      </c>
    </row>
    <row r="134" spans="1:7" x14ac:dyDescent="0.25">
      <c r="A134" s="84" t="s">
        <v>335</v>
      </c>
      <c r="B134" s="80">
        <v>156031828.79999998</v>
      </c>
      <c r="C134" s="80">
        <v>58983310.630000055</v>
      </c>
      <c r="D134" s="80">
        <v>215015139.43000004</v>
      </c>
      <c r="E134" s="80">
        <v>58480108.569999993</v>
      </c>
      <c r="F134" s="80">
        <v>58480108.569999993</v>
      </c>
      <c r="G134" s="80">
        <v>156535030.86000004</v>
      </c>
    </row>
    <row r="135" spans="1:7" x14ac:dyDescent="0.25">
      <c r="A135" s="84" t="s">
        <v>336</v>
      </c>
      <c r="B135" s="80">
        <v>54264140.399999991</v>
      </c>
      <c r="C135" s="80">
        <v>14369097.710000008</v>
      </c>
      <c r="D135" s="80">
        <v>68633238.109999999</v>
      </c>
      <c r="E135" s="80">
        <v>13667007.99</v>
      </c>
      <c r="F135" s="80">
        <v>13667007.99</v>
      </c>
      <c r="G135" s="80">
        <v>54966230.119999997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/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17">SUM(C138:C142,C144:C145)</f>
        <v>0</v>
      </c>
      <c r="D137" s="80">
        <f t="shared" si="17"/>
        <v>0</v>
      </c>
      <c r="E137" s="80">
        <f t="shared" si="17"/>
        <v>0</v>
      </c>
      <c r="F137" s="80">
        <f t="shared" si="17"/>
        <v>0</v>
      </c>
      <c r="G137" s="80">
        <f t="shared" si="17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/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/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/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/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/>
    </row>
    <row r="143" spans="1:7" x14ac:dyDescent="0.25">
      <c r="A143" s="84" t="s">
        <v>3293</v>
      </c>
      <c r="B143" s="80"/>
      <c r="C143" s="80"/>
      <c r="D143" s="80"/>
      <c r="E143" s="80"/>
      <c r="F143" s="80"/>
      <c r="G143" s="80"/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/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/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18">SUM(C147:C149)</f>
        <v>0</v>
      </c>
      <c r="D146" s="80">
        <f t="shared" si="18"/>
        <v>0</v>
      </c>
      <c r="E146" s="80">
        <f t="shared" si="18"/>
        <v>0</v>
      </c>
      <c r="F146" s="80">
        <f t="shared" si="18"/>
        <v>0</v>
      </c>
      <c r="G146" s="80">
        <f t="shared" si="18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/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/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/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19">SUM(C151:C157)</f>
        <v>0</v>
      </c>
      <c r="D150" s="80">
        <f t="shared" si="19"/>
        <v>0</v>
      </c>
      <c r="E150" s="80">
        <f t="shared" si="19"/>
        <v>0</v>
      </c>
      <c r="F150" s="80">
        <f t="shared" si="19"/>
        <v>0</v>
      </c>
      <c r="G150" s="80">
        <f t="shared" si="19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/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/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/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/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/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/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/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586603556.62999988</v>
      </c>
      <c r="C159" s="79">
        <f t="shared" ref="C159:G159" si="20">C9+C84</f>
        <v>333194870.18000007</v>
      </c>
      <c r="D159" s="79">
        <f t="shared" si="20"/>
        <v>919798426.81000018</v>
      </c>
      <c r="E159" s="79">
        <f t="shared" si="20"/>
        <v>211020330.15000021</v>
      </c>
      <c r="F159" s="79">
        <f t="shared" si="20"/>
        <v>211020330.15000021</v>
      </c>
      <c r="G159" s="79">
        <f t="shared" si="20"/>
        <v>708778096.65999985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376307587.42999995</v>
      </c>
      <c r="Q2" s="18">
        <f>'Formato 6 a)'!C9</f>
        <v>259842461.84000003</v>
      </c>
      <c r="R2" s="18">
        <f>'Formato 6 a)'!D9</f>
        <v>636150049.2700001</v>
      </c>
      <c r="S2" s="18">
        <f>'Formato 6 a)'!E9</f>
        <v>138873213.59000024</v>
      </c>
      <c r="T2" s="18">
        <f>'Formato 6 a)'!F9</f>
        <v>138873213.59000024</v>
      </c>
      <c r="U2" s="18">
        <f>'Formato 6 a)'!G9</f>
        <v>497276835.67999983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114851276.38000003</v>
      </c>
      <c r="Q3" s="18">
        <f>'Formato 6 a)'!C10</f>
        <v>7.4505805969238281E-9</v>
      </c>
      <c r="R3" s="18">
        <f>'Formato 6 a)'!D10</f>
        <v>114851276.38000003</v>
      </c>
      <c r="S3" s="18">
        <f>'Formato 6 a)'!E10</f>
        <v>50616048.17000021</v>
      </c>
      <c r="T3" s="18">
        <f>'Formato 6 a)'!F10</f>
        <v>50616048.17000021</v>
      </c>
      <c r="U3" s="18">
        <f>'Formato 6 a)'!G10</f>
        <v>64235228.209999815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61016688.650000006</v>
      </c>
      <c r="Q4" s="18">
        <f>'Formato 6 a)'!C11</f>
        <v>-475524.5700000003</v>
      </c>
      <c r="R4" s="18">
        <f>'Formato 6 a)'!D11</f>
        <v>60541164.080000006</v>
      </c>
      <c r="S4" s="18">
        <f>'Formato 6 a)'!E11</f>
        <v>29410637.500000205</v>
      </c>
      <c r="T4" s="18">
        <f>'Formato 6 a)'!F11</f>
        <v>29410637.500000205</v>
      </c>
      <c r="U4" s="18">
        <f>'Formato 6 a)'!G11</f>
        <v>31130526.579999801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72504.070000000007</v>
      </c>
      <c r="Q5" s="18">
        <f>'Formato 6 a)'!C12</f>
        <v>0</v>
      </c>
      <c r="R5" s="18">
        <f>'Formato 6 a)'!D12</f>
        <v>72504.070000000007</v>
      </c>
      <c r="S5" s="18">
        <f>'Formato 6 a)'!E12</f>
        <v>36000</v>
      </c>
      <c r="T5" s="18">
        <f>'Formato 6 a)'!F12</f>
        <v>36000</v>
      </c>
      <c r="U5" s="18">
        <f>'Formato 6 a)'!G12</f>
        <v>36504.070000000007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12418057.800000004</v>
      </c>
      <c r="Q6" s="18">
        <f>'Formato 6 a)'!C13</f>
        <v>163708.76000000164</v>
      </c>
      <c r="R6" s="18">
        <f>'Formato 6 a)'!D13</f>
        <v>12581766.560000006</v>
      </c>
      <c r="S6" s="18">
        <f>'Formato 6 a)'!E13</f>
        <v>1571846.1400000004</v>
      </c>
      <c r="T6" s="18">
        <f>'Formato 6 a)'!F13</f>
        <v>1571846.1400000004</v>
      </c>
      <c r="U6" s="18">
        <f>'Formato 6 a)'!G13</f>
        <v>11009920.420000006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19800144.880000006</v>
      </c>
      <c r="Q7" s="18">
        <f>'Formato 6 a)'!C14</f>
        <v>3985.730000000447</v>
      </c>
      <c r="R7" s="18">
        <f>'Formato 6 a)'!D14</f>
        <v>19804130.610000007</v>
      </c>
      <c r="S7" s="18">
        <f>'Formato 6 a)'!E14</f>
        <v>8686037.3299999982</v>
      </c>
      <c r="T7" s="18">
        <f>'Formato 6 a)'!F14</f>
        <v>8686037.3299999982</v>
      </c>
      <c r="U7" s="18">
        <f>'Formato 6 a)'!G14</f>
        <v>11118093.280000009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21538880.979999997</v>
      </c>
      <c r="Q8" s="18">
        <f>'Formato 6 a)'!C15</f>
        <v>307830.08000000566</v>
      </c>
      <c r="R8" s="18">
        <f>'Formato 6 a)'!D15</f>
        <v>21846711.060000002</v>
      </c>
      <c r="S8" s="18">
        <f>'Formato 6 a)'!E15</f>
        <v>10911527.200000007</v>
      </c>
      <c r="T8" s="18">
        <f>'Formato 6 a)'!F15</f>
        <v>10911527.200000007</v>
      </c>
      <c r="U8" s="18">
        <f>'Formato 6 a)'!G15</f>
        <v>10935183.859999996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96482023.739999995</v>
      </c>
      <c r="Q11" s="18">
        <f>'Formato 6 a)'!C18</f>
        <v>-1869553.6799999871</v>
      </c>
      <c r="R11" s="18">
        <f>'Formato 6 a)'!D18</f>
        <v>94612470.060000017</v>
      </c>
      <c r="S11" s="18">
        <f>'Formato 6 a)'!E18</f>
        <v>17640289.759999998</v>
      </c>
      <c r="T11" s="18">
        <f>'Formato 6 a)'!F18</f>
        <v>17640289.759999998</v>
      </c>
      <c r="U11" s="18">
        <f>'Formato 6 a)'!G18</f>
        <v>76972180.299999997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1678076.0899999996</v>
      </c>
      <c r="Q12" s="18">
        <f>'Formato 6 a)'!C19</f>
        <v>15000</v>
      </c>
      <c r="R12" s="18">
        <f>'Formato 6 a)'!D19</f>
        <v>1693076.0899999996</v>
      </c>
      <c r="S12" s="18">
        <f>'Formato 6 a)'!E19</f>
        <v>951253.08</v>
      </c>
      <c r="T12" s="18">
        <f>'Formato 6 a)'!F19</f>
        <v>951253.08</v>
      </c>
      <c r="U12" s="18">
        <f>'Formato 6 a)'!G19</f>
        <v>741823.00999999966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416751.86</v>
      </c>
      <c r="Q13" s="18">
        <f>'Formato 6 a)'!C20</f>
        <v>0</v>
      </c>
      <c r="R13" s="18">
        <f>'Formato 6 a)'!D20</f>
        <v>416751.86</v>
      </c>
      <c r="S13" s="18">
        <f>'Formato 6 a)'!E20</f>
        <v>170755.25</v>
      </c>
      <c r="T13" s="18">
        <f>'Formato 6 a)'!F20</f>
        <v>170755.25</v>
      </c>
      <c r="U13" s="18">
        <f>'Formato 6 a)'!G20</f>
        <v>245996.61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547705.65</v>
      </c>
      <c r="Q14" s="18">
        <f>'Formato 6 a)'!C21</f>
        <v>0</v>
      </c>
      <c r="R14" s="18">
        <f>'Formato 6 a)'!D21</f>
        <v>547705.65</v>
      </c>
      <c r="S14" s="18">
        <f>'Formato 6 a)'!E21</f>
        <v>240890.36</v>
      </c>
      <c r="T14" s="18">
        <f>'Formato 6 a)'!F21</f>
        <v>240890.36</v>
      </c>
      <c r="U14" s="18">
        <f>'Formato 6 a)'!G21</f>
        <v>306815.29000000004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19836850.289999995</v>
      </c>
      <c r="Q15" s="18">
        <f>'Formato 6 a)'!C22</f>
        <v>12500</v>
      </c>
      <c r="R15" s="18">
        <f>'Formato 6 a)'!D22</f>
        <v>19849350.289999995</v>
      </c>
      <c r="S15" s="18">
        <f>'Formato 6 a)'!E22</f>
        <v>4308543.9699999988</v>
      </c>
      <c r="T15" s="18">
        <f>'Formato 6 a)'!F22</f>
        <v>4308543.9699999988</v>
      </c>
      <c r="U15" s="18">
        <f>'Formato 6 a)'!G22</f>
        <v>15540806.319999997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59882211.479999997</v>
      </c>
      <c r="Q16" s="18">
        <f>'Formato 6 a)'!C23</f>
        <v>-1909299.9999999851</v>
      </c>
      <c r="R16" s="18">
        <f>'Formato 6 a)'!D23</f>
        <v>57972911.480000012</v>
      </c>
      <c r="S16" s="18">
        <f>'Formato 6 a)'!E23</f>
        <v>5352274.3599999994</v>
      </c>
      <c r="T16" s="18">
        <f>'Formato 6 a)'!F23</f>
        <v>5352274.3599999994</v>
      </c>
      <c r="U16" s="18">
        <f>'Formato 6 a)'!G23</f>
        <v>52620637.120000012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9953163.0999999996</v>
      </c>
      <c r="Q17" s="18">
        <f>'Formato 6 a)'!C24</f>
        <v>2254.3199999984354</v>
      </c>
      <c r="R17" s="18">
        <f>'Formato 6 a)'!D24</f>
        <v>9955417.4199999981</v>
      </c>
      <c r="S17" s="18">
        <f>'Formato 6 a)'!E24</f>
        <v>4382109.96</v>
      </c>
      <c r="T17" s="18">
        <f>'Formato 6 a)'!F24</f>
        <v>4382109.96</v>
      </c>
      <c r="U17" s="18">
        <f>'Formato 6 a)'!G24</f>
        <v>5573307.4599999981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2129018.12</v>
      </c>
      <c r="Q18" s="18">
        <f>'Formato 6 a)'!C25</f>
        <v>33991.999999999534</v>
      </c>
      <c r="R18" s="18">
        <f>'Formato 6 a)'!D25</f>
        <v>2163010.1199999996</v>
      </c>
      <c r="S18" s="18">
        <f>'Formato 6 a)'!E25</f>
        <v>1307083.8200000003</v>
      </c>
      <c r="T18" s="18">
        <f>'Formato 6 a)'!F25</f>
        <v>1307083.8200000003</v>
      </c>
      <c r="U18" s="18">
        <f>'Formato 6 a)'!G25</f>
        <v>855926.29999999935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2038247.1500000004</v>
      </c>
      <c r="Q20" s="18">
        <f>'Formato 6 a)'!C27</f>
        <v>-24000</v>
      </c>
      <c r="R20" s="18">
        <f>'Formato 6 a)'!D27</f>
        <v>2014247.1500000004</v>
      </c>
      <c r="S20" s="18">
        <f>'Formato 6 a)'!E27</f>
        <v>927378.95999999903</v>
      </c>
      <c r="T20" s="18">
        <f>'Formato 6 a)'!F27</f>
        <v>927378.95999999903</v>
      </c>
      <c r="U20" s="18">
        <f>'Formato 6 a)'!G27</f>
        <v>1086868.1900000013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135443264.41</v>
      </c>
      <c r="Q21" s="18">
        <f>'Formato 6 a)'!C28</f>
        <v>1374715.8200000015</v>
      </c>
      <c r="R21" s="18">
        <f>'Formato 6 a)'!D28</f>
        <v>136817980.23000002</v>
      </c>
      <c r="S21" s="18">
        <f>'Formato 6 a)'!E28</f>
        <v>65966123.980000012</v>
      </c>
      <c r="T21" s="18">
        <f>'Formato 6 a)'!F28</f>
        <v>65966123.980000012</v>
      </c>
      <c r="U21" s="18">
        <f>'Formato 6 a)'!G28</f>
        <v>70851856.25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80920291.710000008</v>
      </c>
      <c r="Q22" s="18">
        <f>'Formato 6 a)'!C29</f>
        <v>0</v>
      </c>
      <c r="R22" s="18">
        <f>'Formato 6 a)'!D29</f>
        <v>80920291.710000008</v>
      </c>
      <c r="S22" s="18">
        <f>'Formato 6 a)'!E29</f>
        <v>40882654.010000005</v>
      </c>
      <c r="T22" s="18">
        <f>'Formato 6 a)'!F29</f>
        <v>40882654.010000005</v>
      </c>
      <c r="U22" s="18">
        <f>'Formato 6 a)'!G29</f>
        <v>40037637.700000003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1760237.6300000001</v>
      </c>
      <c r="Q23" s="18">
        <f>'Formato 6 a)'!C30</f>
        <v>-3254.3200000000652</v>
      </c>
      <c r="R23" s="18">
        <f>'Formato 6 a)'!D30</f>
        <v>1756983.31</v>
      </c>
      <c r="S23" s="18">
        <f>'Formato 6 a)'!E30</f>
        <v>556889.22000000009</v>
      </c>
      <c r="T23" s="18">
        <f>'Formato 6 a)'!F30</f>
        <v>556889.22000000009</v>
      </c>
      <c r="U23" s="18">
        <f>'Formato 6 a)'!G30</f>
        <v>1200094.0899999999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6930212.4200000009</v>
      </c>
      <c r="Q24" s="18">
        <f>'Formato 6 a)'!C31</f>
        <v>967738.02000000048</v>
      </c>
      <c r="R24" s="18">
        <f>'Formato 6 a)'!D31</f>
        <v>7897950.4400000013</v>
      </c>
      <c r="S24" s="18">
        <f>'Formato 6 a)'!E31</f>
        <v>2418920.3099999996</v>
      </c>
      <c r="T24" s="18">
        <f>'Formato 6 a)'!F31</f>
        <v>2418920.3099999996</v>
      </c>
      <c r="U24" s="18">
        <f>'Formato 6 a)'!G31</f>
        <v>5479030.1300000018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4574934.63</v>
      </c>
      <c r="Q25" s="18">
        <f>'Formato 6 a)'!C32</f>
        <v>0</v>
      </c>
      <c r="R25" s="18">
        <f>'Formato 6 a)'!D32</f>
        <v>4574934.63</v>
      </c>
      <c r="S25" s="18">
        <f>'Formato 6 a)'!E32</f>
        <v>2498608.4099999983</v>
      </c>
      <c r="T25" s="18">
        <f>'Formato 6 a)'!F32</f>
        <v>2498608.4099999983</v>
      </c>
      <c r="U25" s="18">
        <f>'Formato 6 a)'!G32</f>
        <v>2076326.2200000016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12976884.9</v>
      </c>
      <c r="Q26" s="18">
        <f>'Formato 6 a)'!C33</f>
        <v>200000</v>
      </c>
      <c r="R26" s="18">
        <f>'Formato 6 a)'!D33</f>
        <v>13176884.9</v>
      </c>
      <c r="S26" s="18">
        <f>'Formato 6 a)'!E33</f>
        <v>4283506.1900000032</v>
      </c>
      <c r="T26" s="18">
        <f>'Formato 6 a)'!F33</f>
        <v>4283506.1900000032</v>
      </c>
      <c r="U26" s="18">
        <f>'Formato 6 a)'!G33</f>
        <v>8893378.7099999972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2341149</v>
      </c>
      <c r="Q27" s="18">
        <f>'Formato 6 a)'!C34</f>
        <v>181500</v>
      </c>
      <c r="R27" s="18">
        <f>'Formato 6 a)'!D34</f>
        <v>2522649</v>
      </c>
      <c r="S27" s="18">
        <f>'Formato 6 a)'!E34</f>
        <v>1647691.31</v>
      </c>
      <c r="T27" s="18">
        <f>'Formato 6 a)'!F34</f>
        <v>1647691.31</v>
      </c>
      <c r="U27" s="18">
        <f>'Formato 6 a)'!G34</f>
        <v>874957.69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246112.37000000002</v>
      </c>
      <c r="Q28" s="18">
        <f>'Formato 6 a)'!C35</f>
        <v>0</v>
      </c>
      <c r="R28" s="18">
        <f>'Formato 6 a)'!D35</f>
        <v>246112.37000000002</v>
      </c>
      <c r="S28" s="18">
        <f>'Formato 6 a)'!E35</f>
        <v>26665.62</v>
      </c>
      <c r="T28" s="18">
        <f>'Formato 6 a)'!F35</f>
        <v>26665.62</v>
      </c>
      <c r="U28" s="18">
        <f>'Formato 6 a)'!G35</f>
        <v>219446.75000000003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408039.82</v>
      </c>
      <c r="Q29" s="18">
        <f>'Formato 6 a)'!C36</f>
        <v>0</v>
      </c>
      <c r="R29" s="18">
        <f>'Formato 6 a)'!D36</f>
        <v>408039.82</v>
      </c>
      <c r="S29" s="18">
        <f>'Formato 6 a)'!E36</f>
        <v>230235.7</v>
      </c>
      <c r="T29" s="18">
        <f>'Formato 6 a)'!F36</f>
        <v>230235.7</v>
      </c>
      <c r="U29" s="18">
        <f>'Formato 6 a)'!G36</f>
        <v>177804.12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25285401.929999996</v>
      </c>
      <c r="Q30" s="18">
        <f>'Formato 6 a)'!C37</f>
        <v>28732.120000001043</v>
      </c>
      <c r="R30" s="18">
        <f>'Formato 6 a)'!D37</f>
        <v>25314134.049999997</v>
      </c>
      <c r="S30" s="18">
        <f>'Formato 6 a)'!E37</f>
        <v>13420953.210000001</v>
      </c>
      <c r="T30" s="18">
        <f>'Formato 6 a)'!F37</f>
        <v>13420953.210000001</v>
      </c>
      <c r="U30" s="18">
        <f>'Formato 6 a)'!G37</f>
        <v>11893180.839999996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2374447.9300000002</v>
      </c>
      <c r="Q31" s="18">
        <f>'Formato 6 a)'!C38</f>
        <v>50000.000000000116</v>
      </c>
      <c r="R31" s="18">
        <f>'Formato 6 a)'!D38</f>
        <v>2424447.9300000002</v>
      </c>
      <c r="S31" s="18">
        <f>'Formato 6 a)'!E38</f>
        <v>137123.47</v>
      </c>
      <c r="T31" s="18">
        <f>'Formato 6 a)'!F38</f>
        <v>137123.47</v>
      </c>
      <c r="U31" s="18">
        <f>'Formato 6 a)'!G38</f>
        <v>2287324.46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725418.1</v>
      </c>
      <c r="Q35" s="18">
        <f>'Formato 6 a)'!C42</f>
        <v>50000.000000000116</v>
      </c>
      <c r="R35" s="18">
        <f>'Formato 6 a)'!D42</f>
        <v>775418.10000000009</v>
      </c>
      <c r="S35" s="18">
        <f>'Formato 6 a)'!E42</f>
        <v>137123.47</v>
      </c>
      <c r="T35" s="18">
        <f>'Formato 6 a)'!F42</f>
        <v>137123.47</v>
      </c>
      <c r="U35" s="18">
        <f>'Formato 6 a)'!G42</f>
        <v>638294.63000000012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1649029.83</v>
      </c>
      <c r="Q39" s="18">
        <f>'Formato 6 a)'!C46</f>
        <v>0</v>
      </c>
      <c r="R39" s="18">
        <f>'Formato 6 a)'!D46</f>
        <v>1649029.83</v>
      </c>
      <c r="S39" s="18">
        <f>'Formato 6 a)'!E46</f>
        <v>0</v>
      </c>
      <c r="T39" s="18">
        <f>'Formato 6 a)'!F46</f>
        <v>0</v>
      </c>
      <c r="U39" s="18">
        <f>'Formato 6 a)'!G46</f>
        <v>1649029.83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27156574.969999999</v>
      </c>
      <c r="Q41" s="18">
        <f>'Formato 6 a)'!C48</f>
        <v>3329317.8600000003</v>
      </c>
      <c r="R41" s="18">
        <f>'Formato 6 a)'!D48</f>
        <v>30485892.829999998</v>
      </c>
      <c r="S41" s="18">
        <f>'Formato 6 a)'!E48</f>
        <v>4513628.21</v>
      </c>
      <c r="T41" s="18">
        <f>'Formato 6 a)'!F48</f>
        <v>4513628.21</v>
      </c>
      <c r="U41" s="18">
        <f>'Formato 6 a)'!G48</f>
        <v>25972264.619999997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3018734.56</v>
      </c>
      <c r="Q42" s="18">
        <f>'Formato 6 a)'!C49</f>
        <v>0</v>
      </c>
      <c r="R42" s="18">
        <f>'Formato 6 a)'!D49</f>
        <v>3018734.56</v>
      </c>
      <c r="S42" s="18">
        <f>'Formato 6 a)'!E49</f>
        <v>220913.16999999998</v>
      </c>
      <c r="T42" s="18">
        <f>'Formato 6 a)'!F49</f>
        <v>220913.16999999998</v>
      </c>
      <c r="U42" s="18">
        <f>'Formato 6 a)'!G49</f>
        <v>2797821.39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86700</v>
      </c>
      <c r="Q43" s="18">
        <f>'Formato 6 a)'!C50</f>
        <v>17200</v>
      </c>
      <c r="R43" s="18">
        <f>'Formato 6 a)'!D50</f>
        <v>103900</v>
      </c>
      <c r="S43" s="18">
        <f>'Formato 6 a)'!E50</f>
        <v>15991.760000000002</v>
      </c>
      <c r="T43" s="18">
        <f>'Formato 6 a)'!F50</f>
        <v>15991.760000000002</v>
      </c>
      <c r="U43" s="18">
        <f>'Formato 6 a)'!G50</f>
        <v>87908.239999999991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2250000</v>
      </c>
      <c r="Q44" s="18">
        <f>'Formato 6 a)'!C51</f>
        <v>0</v>
      </c>
      <c r="R44" s="18">
        <f>'Formato 6 a)'!D51</f>
        <v>2250000</v>
      </c>
      <c r="S44" s="18">
        <f>'Formato 6 a)'!E51</f>
        <v>0</v>
      </c>
      <c r="T44" s="18">
        <f>'Formato 6 a)'!F51</f>
        <v>0</v>
      </c>
      <c r="U44" s="18">
        <f>'Formato 6 a)'!G51</f>
        <v>2250000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2000000</v>
      </c>
      <c r="Q45" s="18">
        <f>'Formato 6 a)'!C52</f>
        <v>2800000</v>
      </c>
      <c r="R45" s="18">
        <f>'Formato 6 a)'!D52</f>
        <v>4800000</v>
      </c>
      <c r="S45" s="18">
        <f>'Formato 6 a)'!E52</f>
        <v>1536550.38</v>
      </c>
      <c r="T45" s="18">
        <f>'Formato 6 a)'!F52</f>
        <v>1536550.38</v>
      </c>
      <c r="U45" s="18">
        <f>'Formato 6 a)'!G52</f>
        <v>3263449.62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15901140.41</v>
      </c>
      <c r="Q47" s="18">
        <f>'Formato 6 a)'!C54</f>
        <v>67280</v>
      </c>
      <c r="R47" s="18">
        <f>'Formato 6 a)'!D54</f>
        <v>15968420.41</v>
      </c>
      <c r="S47" s="18">
        <f>'Formato 6 a)'!E54</f>
        <v>1928172.9</v>
      </c>
      <c r="T47" s="18">
        <f>'Formato 6 a)'!F54</f>
        <v>1928172.9</v>
      </c>
      <c r="U47" s="18">
        <f>'Formato 6 a)'!G54</f>
        <v>14040247.51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3900000</v>
      </c>
      <c r="Q49" s="18">
        <f>'Formato 6 a)'!C56</f>
        <v>444837.86000000034</v>
      </c>
      <c r="R49" s="18">
        <f>'Formato 6 a)'!D56</f>
        <v>4344837.8600000003</v>
      </c>
      <c r="S49" s="18">
        <f>'Formato 6 a)'!E56</f>
        <v>812000</v>
      </c>
      <c r="T49" s="18">
        <f>'Formato 6 a)'!F56</f>
        <v>812000</v>
      </c>
      <c r="U49" s="18">
        <f>'Formato 6 a)'!G56</f>
        <v>3532837.8600000003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212406175.21000001</v>
      </c>
      <c r="R55" s="18">
        <f>'Formato 6 a)'!D62</f>
        <v>212406175.21000001</v>
      </c>
      <c r="S55" s="18">
        <f>'Formato 6 a)'!E62</f>
        <v>0</v>
      </c>
      <c r="T55" s="18">
        <f>'Formato 6 a)'!F62</f>
        <v>0</v>
      </c>
      <c r="U55" s="18">
        <f>'Formato 6 a)'!G62</f>
        <v>212406175.21000001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212406175.21000001</v>
      </c>
      <c r="R62" s="18">
        <f>'Formato 6 a)'!D69</f>
        <v>212406175.21000001</v>
      </c>
      <c r="S62" s="18">
        <f>'Formato 6 a)'!E69</f>
        <v>0</v>
      </c>
      <c r="T62" s="18">
        <f>'Formato 6 a)'!F69</f>
        <v>0</v>
      </c>
      <c r="U62" s="18">
        <f>'Formato 6 a)'!G69</f>
        <v>212406175.21000001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44551806.629999995</v>
      </c>
      <c r="R64" s="18">
        <f>'Formato 6 a)'!D71</f>
        <v>44551806.629999995</v>
      </c>
      <c r="S64" s="18">
        <f>'Formato 6 a)'!E71</f>
        <v>0</v>
      </c>
      <c r="T64" s="18">
        <f>'Formato 6 a)'!F71</f>
        <v>0</v>
      </c>
      <c r="U64" s="18">
        <f>'Formato 6 a)'!G71</f>
        <v>44551806.629999995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44551806.629999995</v>
      </c>
      <c r="R67" s="18">
        <f>'Formato 6 a)'!D74</f>
        <v>44551806.629999995</v>
      </c>
      <c r="S67" s="18">
        <f>'Formato 6 a)'!E74</f>
        <v>0</v>
      </c>
      <c r="T67" s="18">
        <f>'Formato 6 a)'!F74</f>
        <v>0</v>
      </c>
      <c r="U67" s="18">
        <f>'Formato 6 a)'!G74</f>
        <v>44551806.629999995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210295969.19999999</v>
      </c>
      <c r="Q76">
        <f>'Formato 6 a)'!C84</f>
        <v>73352408.340000063</v>
      </c>
      <c r="R76">
        <f>'Formato 6 a)'!D84</f>
        <v>283648377.54000002</v>
      </c>
      <c r="S76">
        <f>'Formato 6 a)'!E84</f>
        <v>72147116.559999987</v>
      </c>
      <c r="T76">
        <f>'Formato 6 a)'!F84</f>
        <v>72147116.559999987</v>
      </c>
      <c r="U76">
        <f>'Formato 6 a)'!G84</f>
        <v>211501260.98000005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210295969.19999999</v>
      </c>
      <c r="Q125">
        <f>'Formato 6 a)'!C133</f>
        <v>73352408.340000063</v>
      </c>
      <c r="R125">
        <f>'Formato 6 a)'!D133</f>
        <v>283648377.54000002</v>
      </c>
      <c r="S125">
        <f>'Formato 6 a)'!E133</f>
        <v>72147116.559999987</v>
      </c>
      <c r="T125">
        <f>'Formato 6 a)'!F133</f>
        <v>72147116.559999987</v>
      </c>
      <c r="U125">
        <f>'Formato 6 a)'!G133</f>
        <v>211501260.98000005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156031828.79999998</v>
      </c>
      <c r="Q126">
        <f>'Formato 6 a)'!C134</f>
        <v>58983310.630000055</v>
      </c>
      <c r="R126">
        <f>'Formato 6 a)'!D134</f>
        <v>215015139.43000004</v>
      </c>
      <c r="S126">
        <f>'Formato 6 a)'!E134</f>
        <v>58480108.569999993</v>
      </c>
      <c r="T126">
        <f>'Formato 6 a)'!F134</f>
        <v>58480108.569999993</v>
      </c>
      <c r="U126">
        <f>'Formato 6 a)'!G134</f>
        <v>156535030.86000004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54264140.399999991</v>
      </c>
      <c r="Q127">
        <f>'Formato 6 a)'!C135</f>
        <v>14369097.710000008</v>
      </c>
      <c r="R127">
        <f>'Formato 6 a)'!D135</f>
        <v>68633238.109999999</v>
      </c>
      <c r="S127">
        <f>'Formato 6 a)'!E135</f>
        <v>13667007.99</v>
      </c>
      <c r="T127">
        <f>'Formato 6 a)'!F135</f>
        <v>13667007.99</v>
      </c>
      <c r="U127">
        <f>'Formato 6 a)'!G135</f>
        <v>54966230.119999997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586603556.62999988</v>
      </c>
      <c r="Q150">
        <f>'Formato 6 a)'!C159</f>
        <v>333194870.18000007</v>
      </c>
      <c r="R150">
        <f>'Formato 6 a)'!D159</f>
        <v>919798426.81000018</v>
      </c>
      <c r="S150">
        <f>'Formato 6 a)'!E159</f>
        <v>211020330.15000021</v>
      </c>
      <c r="T150">
        <f>'Formato 6 a)'!F159</f>
        <v>211020330.15000021</v>
      </c>
      <c r="U150">
        <f>'Formato 6 a)'!G159</f>
        <v>708778096.65999985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98"/>
  <sheetViews>
    <sheetView showGridLines="0" zoomScale="90" zoomScaleNormal="90" zoomScalePageLayoutView="90" workbookViewId="0">
      <selection activeCell="B86" sqref="B86:G86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6" t="s">
        <v>3282</v>
      </c>
      <c r="B1" s="176"/>
      <c r="C1" s="176"/>
      <c r="D1" s="176"/>
      <c r="E1" s="176"/>
      <c r="F1" s="176"/>
      <c r="G1" s="176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431</v>
      </c>
      <c r="B4" s="161"/>
      <c r="C4" s="161"/>
      <c r="D4" s="161"/>
      <c r="E4" s="161"/>
      <c r="F4" s="161"/>
      <c r="G4" s="162"/>
    </row>
    <row r="5" spans="1:7" x14ac:dyDescent="0.25">
      <c r="A5" s="163" t="str">
        <f>TRIMESTRE</f>
        <v>Del 1 de enero al 30 de junio de 2019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0</v>
      </c>
      <c r="B7" s="174" t="s">
        <v>279</v>
      </c>
      <c r="C7" s="174"/>
      <c r="D7" s="174"/>
      <c r="E7" s="174"/>
      <c r="F7" s="174"/>
      <c r="G7" s="178" t="s">
        <v>280</v>
      </c>
    </row>
    <row r="8" spans="1:7" ht="30" x14ac:dyDescent="0.25">
      <c r="A8" s="173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7"/>
    </row>
    <row r="9" spans="1:7" x14ac:dyDescent="0.25">
      <c r="A9" s="52" t="s">
        <v>432</v>
      </c>
      <c r="B9" s="151">
        <f>B10+B11+B12+B13+B14+B15+B16+B17+B18+B19+B20+B21+B22+B23+B30+B31+B32+B33+B34+B73+B35+B74+B24+B25+B26+B27+B28+B29+B36+B37+B38+B39+B40+B41+B42+B43+B44+B45+B46+B47+B48+B49+B50+B51+B52+B53+B54+B55+B56+B57+B58+B59+B60+B61+B62+B63+B64</f>
        <v>376307587.42999983</v>
      </c>
      <c r="C9" s="151">
        <f t="shared" ref="C9:G9" si="0">C10+C11+C12+C13+C14+C15+C16+C17+C18+C19+C20+C21+C22+C23+C30+C31+C32+C33+C34+C73+C35+C74+C24+C25+C26+C27+C28+C29+C36+C37+C38+C39+C40+C41+C42+C43+C44+C45+C46+C47+C48+C49+C50+C51+C52+C53+C54+C55+C56+C57+C58+C59+C60+C61+C62+C63+C64</f>
        <v>8850000.010000173</v>
      </c>
      <c r="D9" s="151">
        <f t="shared" si="0"/>
        <v>385157587.44</v>
      </c>
      <c r="E9" s="151">
        <f t="shared" si="0"/>
        <v>138873213.59000021</v>
      </c>
      <c r="F9" s="151">
        <f t="shared" si="0"/>
        <v>138873213.59000021</v>
      </c>
      <c r="G9" s="151">
        <f t="shared" si="0"/>
        <v>246284373.84999985</v>
      </c>
    </row>
    <row r="10" spans="1:7" s="24" customFormat="1" x14ac:dyDescent="0.25">
      <c r="A10" s="149" t="s">
        <v>3297</v>
      </c>
      <c r="B10" s="150">
        <v>3688278.5700000003</v>
      </c>
      <c r="C10" s="150">
        <v>41999.339999999385</v>
      </c>
      <c r="D10" s="150">
        <v>3730277.9099999997</v>
      </c>
      <c r="E10" s="150">
        <v>824230.76000000036</v>
      </c>
      <c r="F10" s="150">
        <v>824230.76000000036</v>
      </c>
      <c r="G10" s="150">
        <v>2906047.1499999994</v>
      </c>
    </row>
    <row r="11" spans="1:7" s="24" customFormat="1" x14ac:dyDescent="0.25">
      <c r="A11" s="149" t="s">
        <v>3298</v>
      </c>
      <c r="B11" s="150">
        <v>2220105.75</v>
      </c>
      <c r="C11" s="150">
        <v>-15973.090000000317</v>
      </c>
      <c r="D11" s="150">
        <v>2204132.6599999997</v>
      </c>
      <c r="E11" s="150">
        <v>972814.69000000041</v>
      </c>
      <c r="F11" s="150">
        <v>972814.69000000041</v>
      </c>
      <c r="G11" s="150">
        <v>1231317.9699999993</v>
      </c>
    </row>
    <row r="12" spans="1:7" s="24" customFormat="1" x14ac:dyDescent="0.25">
      <c r="A12" s="149" t="s">
        <v>3299</v>
      </c>
      <c r="B12" s="150">
        <v>4374543.5600000005</v>
      </c>
      <c r="C12" s="150">
        <v>17238.149999999441</v>
      </c>
      <c r="D12" s="150">
        <v>4391781.71</v>
      </c>
      <c r="E12" s="150">
        <v>1754705.1099999996</v>
      </c>
      <c r="F12" s="150">
        <v>1754705.1099999996</v>
      </c>
      <c r="G12" s="150">
        <v>2637076.6000000006</v>
      </c>
    </row>
    <row r="13" spans="1:7" s="24" customFormat="1" x14ac:dyDescent="0.25">
      <c r="A13" s="149" t="s">
        <v>3300</v>
      </c>
      <c r="B13" s="150">
        <v>3876415.9099999997</v>
      </c>
      <c r="C13" s="150">
        <v>-54954.560000000056</v>
      </c>
      <c r="D13" s="150">
        <v>3821461.3499999996</v>
      </c>
      <c r="E13" s="150">
        <v>1836761.1499999992</v>
      </c>
      <c r="F13" s="150">
        <v>1836761.1499999992</v>
      </c>
      <c r="G13" s="150">
        <v>1984700.2000000004</v>
      </c>
    </row>
    <row r="14" spans="1:7" s="24" customFormat="1" x14ac:dyDescent="0.25">
      <c r="A14" s="149" t="s">
        <v>3301</v>
      </c>
      <c r="B14" s="150">
        <v>1936714.19</v>
      </c>
      <c r="C14" s="150">
        <v>200201.4700000002</v>
      </c>
      <c r="D14" s="150">
        <v>2136915.66</v>
      </c>
      <c r="E14" s="150">
        <v>1184712.8300000003</v>
      </c>
      <c r="F14" s="150">
        <v>1184712.8300000003</v>
      </c>
      <c r="G14" s="150">
        <v>952202.82999999984</v>
      </c>
    </row>
    <row r="15" spans="1:7" s="24" customFormat="1" x14ac:dyDescent="0.25">
      <c r="A15" s="149" t="s">
        <v>3302</v>
      </c>
      <c r="B15" s="150">
        <v>650443.49</v>
      </c>
      <c r="C15" s="150">
        <v>-3663.9199999999255</v>
      </c>
      <c r="D15" s="150">
        <v>646779.57000000007</v>
      </c>
      <c r="E15" s="150">
        <v>282632.29999999993</v>
      </c>
      <c r="F15" s="150">
        <v>282632.29999999993</v>
      </c>
      <c r="G15" s="150">
        <v>364147.27000000014</v>
      </c>
    </row>
    <row r="16" spans="1:7" s="24" customFormat="1" x14ac:dyDescent="0.25">
      <c r="A16" s="149" t="s">
        <v>3303</v>
      </c>
      <c r="B16" s="150">
        <v>2690427.07</v>
      </c>
      <c r="C16" s="150">
        <v>449063.33999999939</v>
      </c>
      <c r="D16" s="150">
        <v>3139490.4099999992</v>
      </c>
      <c r="E16" s="150">
        <v>967258.77</v>
      </c>
      <c r="F16" s="150">
        <v>967258.77</v>
      </c>
      <c r="G16" s="150">
        <v>2172231.6399999992</v>
      </c>
    </row>
    <row r="17" spans="1:7" s="24" customFormat="1" x14ac:dyDescent="0.25">
      <c r="A17" s="149" t="s">
        <v>3304</v>
      </c>
      <c r="B17" s="150">
        <v>4657861</v>
      </c>
      <c r="C17" s="150">
        <v>171464.54000000097</v>
      </c>
      <c r="D17" s="150">
        <v>4829325.540000001</v>
      </c>
      <c r="E17" s="150">
        <v>2716596.7199999997</v>
      </c>
      <c r="F17" s="150">
        <v>2716596.7199999997</v>
      </c>
      <c r="G17" s="150">
        <v>2112728.8200000012</v>
      </c>
    </row>
    <row r="18" spans="1:7" s="24" customFormat="1" x14ac:dyDescent="0.25">
      <c r="A18" s="149" t="s">
        <v>3305</v>
      </c>
      <c r="B18" s="150">
        <v>1328982.68</v>
      </c>
      <c r="C18" s="150">
        <v>-8111.3699999998789</v>
      </c>
      <c r="D18" s="150">
        <v>1320871.31</v>
      </c>
      <c r="E18" s="150">
        <v>563709.93999999994</v>
      </c>
      <c r="F18" s="150">
        <v>563709.93999999994</v>
      </c>
      <c r="G18" s="150">
        <v>757161.37000000011</v>
      </c>
    </row>
    <row r="19" spans="1:7" s="24" customFormat="1" x14ac:dyDescent="0.25">
      <c r="A19" s="149" t="s">
        <v>3306</v>
      </c>
      <c r="B19" s="150">
        <v>2164783.87</v>
      </c>
      <c r="C19" s="150">
        <v>-11333.100000000093</v>
      </c>
      <c r="D19" s="150">
        <v>2153450.77</v>
      </c>
      <c r="E19" s="150">
        <v>879527.86000000022</v>
      </c>
      <c r="F19" s="150">
        <v>879527.86000000022</v>
      </c>
      <c r="G19" s="150">
        <v>1273922.9099999997</v>
      </c>
    </row>
    <row r="20" spans="1:7" s="24" customFormat="1" x14ac:dyDescent="0.25">
      <c r="A20" s="149" t="s">
        <v>3307</v>
      </c>
      <c r="B20" s="150">
        <v>933980.96</v>
      </c>
      <c r="C20" s="150">
        <v>-5602.9899999999907</v>
      </c>
      <c r="D20" s="150">
        <v>928377.97</v>
      </c>
      <c r="E20" s="150">
        <v>255619.91999999995</v>
      </c>
      <c r="F20" s="150">
        <v>255619.91999999995</v>
      </c>
      <c r="G20" s="150">
        <v>672758.05</v>
      </c>
    </row>
    <row r="21" spans="1:7" s="24" customFormat="1" x14ac:dyDescent="0.25">
      <c r="A21" s="149" t="s">
        <v>3308</v>
      </c>
      <c r="B21" s="150">
        <v>24185936.43</v>
      </c>
      <c r="C21" s="150">
        <v>3057371.8299999982</v>
      </c>
      <c r="D21" s="150">
        <v>27243308.259999998</v>
      </c>
      <c r="E21" s="150">
        <v>5735679.5300000012</v>
      </c>
      <c r="F21" s="150">
        <v>5735679.5300000012</v>
      </c>
      <c r="G21" s="150">
        <v>21507628.729999997</v>
      </c>
    </row>
    <row r="22" spans="1:7" s="24" customFormat="1" x14ac:dyDescent="0.25">
      <c r="A22" s="149" t="s">
        <v>3309</v>
      </c>
      <c r="B22" s="150">
        <v>13085783.5</v>
      </c>
      <c r="C22" s="150">
        <v>163463.6799999997</v>
      </c>
      <c r="D22" s="150">
        <v>13249247.18</v>
      </c>
      <c r="E22" s="150">
        <v>4557343.5599999959</v>
      </c>
      <c r="F22" s="150">
        <v>4557343.5599999959</v>
      </c>
      <c r="G22" s="150">
        <v>8691903.6200000048</v>
      </c>
    </row>
    <row r="23" spans="1:7" s="24" customFormat="1" x14ac:dyDescent="0.25">
      <c r="A23" s="149" t="s">
        <v>3310</v>
      </c>
      <c r="B23" s="150">
        <v>9677173.7899999991</v>
      </c>
      <c r="C23" s="150">
        <v>16250.220000000671</v>
      </c>
      <c r="D23" s="150">
        <v>9693424.0099999998</v>
      </c>
      <c r="E23" s="150">
        <v>4402436.4900000039</v>
      </c>
      <c r="F23" s="150">
        <v>4402436.4900000039</v>
      </c>
      <c r="G23" s="150">
        <v>5290987.5199999958</v>
      </c>
    </row>
    <row r="24" spans="1:7" s="24" customFormat="1" x14ac:dyDescent="0.25">
      <c r="A24" s="149" t="s">
        <v>3311</v>
      </c>
      <c r="B24" s="150">
        <v>4599815.8999999994</v>
      </c>
      <c r="C24" s="150">
        <v>-4701.5799999991432</v>
      </c>
      <c r="D24" s="150">
        <v>4595114.32</v>
      </c>
      <c r="E24" s="150">
        <v>1157003.2999999998</v>
      </c>
      <c r="F24" s="150">
        <v>1157003.2999999998</v>
      </c>
      <c r="G24" s="150">
        <v>3438111.0200000005</v>
      </c>
    </row>
    <row r="25" spans="1:7" s="24" customFormat="1" x14ac:dyDescent="0.25">
      <c r="A25" s="149" t="s">
        <v>3312</v>
      </c>
      <c r="B25" s="150">
        <v>5857617.0899999999</v>
      </c>
      <c r="C25" s="150">
        <v>547293.20000000019</v>
      </c>
      <c r="D25" s="150">
        <v>6404910.29</v>
      </c>
      <c r="E25" s="150">
        <v>2846445.9600000009</v>
      </c>
      <c r="F25" s="150">
        <v>2846445.9600000009</v>
      </c>
      <c r="G25" s="150">
        <v>3558464.3299999991</v>
      </c>
    </row>
    <row r="26" spans="1:7" s="24" customFormat="1" x14ac:dyDescent="0.25">
      <c r="A26" s="149" t="s">
        <v>3313</v>
      </c>
      <c r="B26" s="150">
        <v>6200524.3399999999</v>
      </c>
      <c r="C26" s="150">
        <v>-4412.0999999996275</v>
      </c>
      <c r="D26" s="150">
        <v>6196112.2400000002</v>
      </c>
      <c r="E26" s="150">
        <v>2407274.3499999992</v>
      </c>
      <c r="F26" s="150">
        <v>2407274.3499999992</v>
      </c>
      <c r="G26" s="150">
        <v>3788837.8900000011</v>
      </c>
    </row>
    <row r="27" spans="1:7" s="24" customFormat="1" x14ac:dyDescent="0.25">
      <c r="A27" s="149" t="s">
        <v>3314</v>
      </c>
      <c r="B27" s="150">
        <v>1065128.0900000001</v>
      </c>
      <c r="C27" s="150">
        <v>187.82000000006519</v>
      </c>
      <c r="D27" s="150">
        <v>1065315.9100000001</v>
      </c>
      <c r="E27" s="150">
        <v>430240.84999999974</v>
      </c>
      <c r="F27" s="150">
        <v>430240.84999999974</v>
      </c>
      <c r="G27" s="150">
        <v>635075.06000000041</v>
      </c>
    </row>
    <row r="28" spans="1:7" s="24" customFormat="1" x14ac:dyDescent="0.25">
      <c r="A28" s="149" t="s">
        <v>3315</v>
      </c>
      <c r="B28" s="150">
        <v>1702313.81</v>
      </c>
      <c r="C28" s="150">
        <v>-7285.6200000001118</v>
      </c>
      <c r="D28" s="150">
        <v>1695028.19</v>
      </c>
      <c r="E28" s="150">
        <v>823229.10000000021</v>
      </c>
      <c r="F28" s="150">
        <v>823229.10000000021</v>
      </c>
      <c r="G28" s="150">
        <v>871799.08999999973</v>
      </c>
    </row>
    <row r="29" spans="1:7" s="24" customFormat="1" x14ac:dyDescent="0.25">
      <c r="A29" s="149" t="s">
        <v>3316</v>
      </c>
      <c r="B29" s="150">
        <v>1979870.89</v>
      </c>
      <c r="C29" s="150">
        <v>49377.929999999935</v>
      </c>
      <c r="D29" s="150">
        <v>2029248.8199999998</v>
      </c>
      <c r="E29" s="150">
        <v>904869.93999999983</v>
      </c>
      <c r="F29" s="150">
        <v>904869.93999999983</v>
      </c>
      <c r="G29" s="150">
        <v>1124378.8799999999</v>
      </c>
    </row>
    <row r="30" spans="1:7" s="24" customFormat="1" x14ac:dyDescent="0.25">
      <c r="A30" s="149" t="s">
        <v>3317</v>
      </c>
      <c r="B30" s="150">
        <v>4243868.92</v>
      </c>
      <c r="C30" s="150">
        <v>-52189.149999999907</v>
      </c>
      <c r="D30" s="150">
        <v>4191679.77</v>
      </c>
      <c r="E30" s="150">
        <v>1838906.1099999999</v>
      </c>
      <c r="F30" s="150">
        <v>1838906.1099999999</v>
      </c>
      <c r="G30" s="150">
        <v>2352773.66</v>
      </c>
    </row>
    <row r="31" spans="1:7" s="24" customFormat="1" x14ac:dyDescent="0.25">
      <c r="A31" s="149" t="s">
        <v>3318</v>
      </c>
      <c r="B31" s="150">
        <v>1542636.8599999999</v>
      </c>
      <c r="C31" s="150">
        <v>-837.09000000008382</v>
      </c>
      <c r="D31" s="150">
        <v>1541799.7699999998</v>
      </c>
      <c r="E31" s="150">
        <v>676460.45</v>
      </c>
      <c r="F31" s="150">
        <v>676460.45</v>
      </c>
      <c r="G31" s="150">
        <v>865339.31999999983</v>
      </c>
    </row>
    <row r="32" spans="1:7" s="24" customFormat="1" x14ac:dyDescent="0.25">
      <c r="A32" s="149" t="s">
        <v>3319</v>
      </c>
      <c r="B32" s="150">
        <v>2987338.4</v>
      </c>
      <c r="C32" s="150">
        <v>-86758.960000000894</v>
      </c>
      <c r="D32" s="150">
        <v>2900579.439999999</v>
      </c>
      <c r="E32" s="150">
        <v>1243548.53</v>
      </c>
      <c r="F32" s="150">
        <v>1243548.53</v>
      </c>
      <c r="G32" s="150">
        <v>1657030.909999999</v>
      </c>
    </row>
    <row r="33" spans="1:7" s="24" customFormat="1" x14ac:dyDescent="0.25">
      <c r="A33" s="149" t="s">
        <v>3320</v>
      </c>
      <c r="B33" s="150">
        <v>13494343.619999999</v>
      </c>
      <c r="C33" s="150">
        <v>-39758.789999999106</v>
      </c>
      <c r="D33" s="150">
        <v>13454584.83</v>
      </c>
      <c r="E33" s="150">
        <v>4636791.4400000004</v>
      </c>
      <c r="F33" s="150">
        <v>4636791.4400000004</v>
      </c>
      <c r="G33" s="150">
        <v>8817793.3900000006</v>
      </c>
    </row>
    <row r="34" spans="1:7" s="24" customFormat="1" x14ac:dyDescent="0.25">
      <c r="A34" s="149" t="s">
        <v>3321</v>
      </c>
      <c r="B34" s="150">
        <v>6918681.1899999985</v>
      </c>
      <c r="C34" s="150">
        <v>-69031.829999998212</v>
      </c>
      <c r="D34" s="150">
        <v>6849649.3600000003</v>
      </c>
      <c r="E34" s="150">
        <v>2980877.810000001</v>
      </c>
      <c r="F34" s="150">
        <v>2980877.810000001</v>
      </c>
      <c r="G34" s="150">
        <v>3868771.5499999993</v>
      </c>
    </row>
    <row r="35" spans="1:7" s="24" customFormat="1" x14ac:dyDescent="0.25">
      <c r="A35" s="149" t="s">
        <v>3322</v>
      </c>
      <c r="B35" s="150">
        <v>963140.97</v>
      </c>
      <c r="C35" s="150">
        <v>-29744.040000000037</v>
      </c>
      <c r="D35" s="150">
        <v>933396.92999999993</v>
      </c>
      <c r="E35" s="150">
        <v>406230.43999999989</v>
      </c>
      <c r="F35" s="150">
        <v>406230.43999999989</v>
      </c>
      <c r="G35" s="150">
        <v>527166.49</v>
      </c>
    </row>
    <row r="36" spans="1:7" s="24" customFormat="1" x14ac:dyDescent="0.25">
      <c r="A36" s="149" t="s">
        <v>3323</v>
      </c>
      <c r="B36" s="150">
        <v>27437074.849999998</v>
      </c>
      <c r="C36" s="150">
        <v>-2850.269999999553</v>
      </c>
      <c r="D36" s="150">
        <v>27434224.579999998</v>
      </c>
      <c r="E36" s="150">
        <v>14194958.380000001</v>
      </c>
      <c r="F36" s="150">
        <v>14194958.380000001</v>
      </c>
      <c r="G36" s="150">
        <v>13239266.199999997</v>
      </c>
    </row>
    <row r="37" spans="1:7" s="24" customFormat="1" x14ac:dyDescent="0.25">
      <c r="A37" s="149" t="s">
        <v>3324</v>
      </c>
      <c r="B37" s="150">
        <v>4193870.7499999995</v>
      </c>
      <c r="C37" s="150">
        <v>-26210.769999999553</v>
      </c>
      <c r="D37" s="150">
        <v>4167659.98</v>
      </c>
      <c r="E37" s="150">
        <v>1806811.49</v>
      </c>
      <c r="F37" s="150">
        <v>1806811.49</v>
      </c>
      <c r="G37" s="150">
        <v>2360848.4900000002</v>
      </c>
    </row>
    <row r="38" spans="1:7" s="24" customFormat="1" x14ac:dyDescent="0.25">
      <c r="A38" s="149" t="s">
        <v>3325</v>
      </c>
      <c r="B38" s="150">
        <v>3048579.6399999997</v>
      </c>
      <c r="C38" s="150">
        <v>-11792.320000000298</v>
      </c>
      <c r="D38" s="150">
        <v>3036787.3199999994</v>
      </c>
      <c r="E38" s="150">
        <v>1303314.6000000006</v>
      </c>
      <c r="F38" s="150">
        <v>1303314.6000000006</v>
      </c>
      <c r="G38" s="150">
        <v>1733472.7199999988</v>
      </c>
    </row>
    <row r="39" spans="1:7" s="24" customFormat="1" x14ac:dyDescent="0.25">
      <c r="A39" s="149" t="s">
        <v>3326</v>
      </c>
      <c r="B39" s="150">
        <v>3549620.5200000005</v>
      </c>
      <c r="C39" s="150">
        <v>-15179.910000000149</v>
      </c>
      <c r="D39" s="150">
        <v>3534440.6100000003</v>
      </c>
      <c r="E39" s="150">
        <v>1547241.4799999997</v>
      </c>
      <c r="F39" s="150">
        <v>1547241.4799999997</v>
      </c>
      <c r="G39" s="150">
        <v>1987199.1300000006</v>
      </c>
    </row>
    <row r="40" spans="1:7" s="24" customFormat="1" x14ac:dyDescent="0.25">
      <c r="A40" s="149" t="s">
        <v>3327</v>
      </c>
      <c r="B40" s="150">
        <v>1711556.8199999998</v>
      </c>
      <c r="C40" s="150">
        <v>-6046.2199999997392</v>
      </c>
      <c r="D40" s="150">
        <v>1705510.6</v>
      </c>
      <c r="E40" s="150">
        <v>752792.90000000037</v>
      </c>
      <c r="F40" s="150">
        <v>752792.90000000037</v>
      </c>
      <c r="G40" s="150">
        <v>952717.69999999972</v>
      </c>
    </row>
    <row r="41" spans="1:7" s="24" customFormat="1" x14ac:dyDescent="0.25">
      <c r="A41" s="149" t="s">
        <v>3328</v>
      </c>
      <c r="B41" s="150">
        <v>7318024</v>
      </c>
      <c r="C41" s="150">
        <v>-36294.150000000373</v>
      </c>
      <c r="D41" s="150">
        <v>7281729.8499999996</v>
      </c>
      <c r="E41" s="150">
        <v>3182961.1800000006</v>
      </c>
      <c r="F41" s="150">
        <v>3182961.1800000006</v>
      </c>
      <c r="G41" s="150">
        <v>4098768.669999999</v>
      </c>
    </row>
    <row r="42" spans="1:7" s="24" customFormat="1" x14ac:dyDescent="0.25">
      <c r="A42" s="149" t="s">
        <v>3329</v>
      </c>
      <c r="B42" s="150">
        <v>3187249.1399999997</v>
      </c>
      <c r="C42" s="150">
        <v>-36383.080000000075</v>
      </c>
      <c r="D42" s="150">
        <v>3150866.0599999996</v>
      </c>
      <c r="E42" s="150">
        <v>1292768.9200000011</v>
      </c>
      <c r="F42" s="150">
        <v>1292768.9200000011</v>
      </c>
      <c r="G42" s="150">
        <v>1858097.1399999985</v>
      </c>
    </row>
    <row r="43" spans="1:7" s="24" customFormat="1" x14ac:dyDescent="0.25">
      <c r="A43" s="149" t="s">
        <v>3330</v>
      </c>
      <c r="B43" s="150">
        <v>721699.72000000009</v>
      </c>
      <c r="C43" s="150">
        <v>-2603.6800000000512</v>
      </c>
      <c r="D43" s="150">
        <v>719096.04</v>
      </c>
      <c r="E43" s="150">
        <v>317137.10999999993</v>
      </c>
      <c r="F43" s="150">
        <v>317137.10999999993</v>
      </c>
      <c r="G43" s="150">
        <v>401958.93000000011</v>
      </c>
    </row>
    <row r="44" spans="1:7" s="24" customFormat="1" x14ac:dyDescent="0.25">
      <c r="A44" s="149" t="s">
        <v>3331</v>
      </c>
      <c r="B44" s="150">
        <v>72202568.140000015</v>
      </c>
      <c r="C44" s="150">
        <v>-33311.969999998808</v>
      </c>
      <c r="D44" s="150">
        <v>72169256.170000017</v>
      </c>
      <c r="E44" s="150">
        <v>37248795.179999962</v>
      </c>
      <c r="F44" s="150">
        <v>37248795.179999962</v>
      </c>
      <c r="G44" s="150">
        <v>34920460.990000054</v>
      </c>
    </row>
    <row r="45" spans="1:7" s="24" customFormat="1" x14ac:dyDescent="0.25">
      <c r="A45" s="149" t="s">
        <v>3332</v>
      </c>
      <c r="B45" s="150">
        <v>6367740.7200000007</v>
      </c>
      <c r="C45" s="150">
        <v>-2638.6500000013039</v>
      </c>
      <c r="D45" s="150">
        <v>6365102.0699999994</v>
      </c>
      <c r="E45" s="150">
        <v>2848183.72</v>
      </c>
      <c r="F45" s="150">
        <v>2848183.72</v>
      </c>
      <c r="G45" s="150">
        <v>3516918.3499999992</v>
      </c>
    </row>
    <row r="46" spans="1:7" s="24" customFormat="1" x14ac:dyDescent="0.25">
      <c r="A46" s="149" t="s">
        <v>3333</v>
      </c>
      <c r="B46" s="150">
        <v>8991205.6500000004</v>
      </c>
      <c r="C46" s="150">
        <v>-4516.179999999702</v>
      </c>
      <c r="D46" s="150">
        <v>8986689.4700000007</v>
      </c>
      <c r="E46" s="150">
        <v>3047637.7400000007</v>
      </c>
      <c r="F46" s="150">
        <v>3047637.7400000007</v>
      </c>
      <c r="G46" s="150">
        <v>5939051.7300000004</v>
      </c>
    </row>
    <row r="47" spans="1:7" s="24" customFormat="1" x14ac:dyDescent="0.25">
      <c r="A47" s="149" t="s">
        <v>3334</v>
      </c>
      <c r="B47" s="150">
        <v>3260036.46</v>
      </c>
      <c r="C47" s="150">
        <v>-29750.219999999739</v>
      </c>
      <c r="D47" s="150">
        <v>3230286.24</v>
      </c>
      <c r="E47" s="150">
        <v>1307904.8099999998</v>
      </c>
      <c r="F47" s="150">
        <v>1307904.8099999998</v>
      </c>
      <c r="G47" s="150">
        <v>1922381.4300000004</v>
      </c>
    </row>
    <row r="48" spans="1:7" s="24" customFormat="1" x14ac:dyDescent="0.25">
      <c r="A48" s="149" t="s">
        <v>3335</v>
      </c>
      <c r="B48" s="150">
        <v>3551541.52</v>
      </c>
      <c r="C48" s="150">
        <v>-6592.3999999999069</v>
      </c>
      <c r="D48" s="150">
        <v>3544949.12</v>
      </c>
      <c r="E48" s="150">
        <v>1172503.44</v>
      </c>
      <c r="F48" s="150">
        <v>1172503.44</v>
      </c>
      <c r="G48" s="150">
        <v>2372445.6800000002</v>
      </c>
    </row>
    <row r="49" spans="1:7" s="24" customFormat="1" x14ac:dyDescent="0.25">
      <c r="A49" s="149" t="s">
        <v>3336</v>
      </c>
      <c r="B49" s="150">
        <v>2103579.3199999994</v>
      </c>
      <c r="C49" s="150">
        <v>-7735.3899999994319</v>
      </c>
      <c r="D49" s="150">
        <v>2095843.93</v>
      </c>
      <c r="E49" s="150">
        <v>919056.75000000012</v>
      </c>
      <c r="F49" s="150">
        <v>919056.75000000012</v>
      </c>
      <c r="G49" s="150">
        <v>1176787.1799999997</v>
      </c>
    </row>
    <row r="50" spans="1:7" s="24" customFormat="1" x14ac:dyDescent="0.25">
      <c r="A50" s="149" t="s">
        <v>3337</v>
      </c>
      <c r="B50" s="150">
        <v>4126523.1999999997</v>
      </c>
      <c r="C50" s="150">
        <v>-14971.439999999944</v>
      </c>
      <c r="D50" s="150">
        <v>4111551.76</v>
      </c>
      <c r="E50" s="150">
        <v>1823993.6400000001</v>
      </c>
      <c r="F50" s="150">
        <v>1823993.6400000001</v>
      </c>
      <c r="G50" s="150">
        <v>2287558.1199999996</v>
      </c>
    </row>
    <row r="51" spans="1:7" s="24" customFormat="1" x14ac:dyDescent="0.25">
      <c r="A51" s="149" t="s">
        <v>3338</v>
      </c>
      <c r="B51" s="150">
        <v>63774553.179999828</v>
      </c>
      <c r="C51" s="150">
        <f>D51-B51</f>
        <v>4255241.8200001717</v>
      </c>
      <c r="D51" s="150">
        <v>68029795</v>
      </c>
      <c r="E51" s="150">
        <v>4688326.2600002885</v>
      </c>
      <c r="F51" s="150">
        <v>4688326.2600002885</v>
      </c>
      <c r="G51" s="150">
        <v>63341468.739999771</v>
      </c>
    </row>
    <row r="52" spans="1:7" s="24" customFormat="1" x14ac:dyDescent="0.25">
      <c r="A52" s="149" t="s">
        <v>3339</v>
      </c>
      <c r="B52" s="150">
        <v>4388204.75</v>
      </c>
      <c r="C52" s="150">
        <v>-14100.69000000041</v>
      </c>
      <c r="D52" s="150">
        <v>4374104.0599999996</v>
      </c>
      <c r="E52" s="150">
        <v>1789790.38</v>
      </c>
      <c r="F52" s="150">
        <v>1789790.38</v>
      </c>
      <c r="G52" s="150">
        <v>2584313.6799999997</v>
      </c>
    </row>
    <row r="53" spans="1:7" s="24" customFormat="1" x14ac:dyDescent="0.25">
      <c r="A53" s="149" t="s">
        <v>3340</v>
      </c>
      <c r="B53" s="150">
        <v>641469.15</v>
      </c>
      <c r="C53" s="150">
        <v>-4821.3600000001024</v>
      </c>
      <c r="D53" s="150">
        <v>636647.78999999992</v>
      </c>
      <c r="E53" s="150">
        <v>275462.17000000016</v>
      </c>
      <c r="F53" s="150">
        <v>275462.17000000016</v>
      </c>
      <c r="G53" s="150">
        <v>361185.61999999976</v>
      </c>
    </row>
    <row r="54" spans="1:7" s="24" customFormat="1" x14ac:dyDescent="0.25">
      <c r="A54" s="149" t="s">
        <v>3341</v>
      </c>
      <c r="B54" s="150">
        <v>911431.2899999998</v>
      </c>
      <c r="C54" s="150">
        <v>-5735.75</v>
      </c>
      <c r="D54" s="150">
        <v>905695.5399999998</v>
      </c>
      <c r="E54" s="150">
        <v>392088.04</v>
      </c>
      <c r="F54" s="150">
        <v>392088.04</v>
      </c>
      <c r="G54" s="150">
        <v>513607.49999999983</v>
      </c>
    </row>
    <row r="55" spans="1:7" s="24" customFormat="1" x14ac:dyDescent="0.25">
      <c r="A55" s="149" t="s">
        <v>3342</v>
      </c>
      <c r="B55" s="150">
        <v>2893848.4700000007</v>
      </c>
      <c r="C55" s="150">
        <v>-28029.290000000037</v>
      </c>
      <c r="D55" s="150">
        <v>2865819.1800000006</v>
      </c>
      <c r="E55" s="150">
        <v>1247016.2999999998</v>
      </c>
      <c r="F55" s="150">
        <v>1247016.2999999998</v>
      </c>
      <c r="G55" s="150">
        <v>1618802.8800000008</v>
      </c>
    </row>
    <row r="56" spans="1:7" s="24" customFormat="1" x14ac:dyDescent="0.25">
      <c r="A56" s="149" t="s">
        <v>3343</v>
      </c>
      <c r="B56" s="150">
        <v>563915.9</v>
      </c>
      <c r="C56" s="150">
        <v>-1995.3200000000652</v>
      </c>
      <c r="D56" s="150">
        <v>561920.57999999996</v>
      </c>
      <c r="E56" s="150">
        <v>246239.70999999993</v>
      </c>
      <c r="F56" s="150">
        <v>246239.70999999993</v>
      </c>
      <c r="G56" s="150">
        <v>315680.87</v>
      </c>
    </row>
    <row r="57" spans="1:7" s="24" customFormat="1" x14ac:dyDescent="0.25">
      <c r="A57" s="149" t="s">
        <v>3344</v>
      </c>
      <c r="B57" s="150">
        <v>697818.9</v>
      </c>
      <c r="C57" s="150">
        <v>-11135.059999999939</v>
      </c>
      <c r="D57" s="150">
        <v>686683.84000000008</v>
      </c>
      <c r="E57" s="150">
        <v>286157.75000000006</v>
      </c>
      <c r="F57" s="150">
        <v>286157.75000000006</v>
      </c>
      <c r="G57" s="150">
        <v>400526.09</v>
      </c>
    </row>
    <row r="58" spans="1:7" s="24" customFormat="1" x14ac:dyDescent="0.25">
      <c r="A58" s="149" t="s">
        <v>3345</v>
      </c>
      <c r="B58" s="150">
        <v>625642.87</v>
      </c>
      <c r="C58" s="150">
        <v>-8089.2099999999627</v>
      </c>
      <c r="D58" s="150">
        <v>617553.66</v>
      </c>
      <c r="E58" s="150">
        <v>274946.99</v>
      </c>
      <c r="F58" s="150">
        <v>274946.99</v>
      </c>
      <c r="G58" s="150">
        <v>342606.67000000004</v>
      </c>
    </row>
    <row r="59" spans="1:7" s="24" customFormat="1" x14ac:dyDescent="0.25">
      <c r="A59" s="149" t="s">
        <v>3346</v>
      </c>
      <c r="B59" s="150">
        <v>1980033.4</v>
      </c>
      <c r="C59" s="150">
        <v>309420.38000000035</v>
      </c>
      <c r="D59" s="150">
        <v>2289453.7800000003</v>
      </c>
      <c r="E59" s="150">
        <v>790382.78</v>
      </c>
      <c r="F59" s="150">
        <v>790382.78</v>
      </c>
      <c r="G59" s="150">
        <v>1499071.0000000002</v>
      </c>
    </row>
    <row r="60" spans="1:7" s="24" customFormat="1" x14ac:dyDescent="0.25">
      <c r="A60" s="149" t="s">
        <v>3347</v>
      </c>
      <c r="B60" s="150">
        <v>4148902.1899999995</v>
      </c>
      <c r="C60" s="150">
        <v>-22390.019999999553</v>
      </c>
      <c r="D60" s="150">
        <v>4126512.17</v>
      </c>
      <c r="E60" s="150">
        <v>1791712.8399999994</v>
      </c>
      <c r="F60" s="150">
        <v>1791712.8399999994</v>
      </c>
      <c r="G60" s="150">
        <v>2334799.3300000005</v>
      </c>
    </row>
    <row r="61" spans="1:7" s="24" customFormat="1" x14ac:dyDescent="0.25">
      <c r="A61" s="149" t="s">
        <v>3348</v>
      </c>
      <c r="B61" s="150">
        <v>1497127.9899999998</v>
      </c>
      <c r="C61" s="150">
        <v>-5787.9099999999162</v>
      </c>
      <c r="D61" s="150">
        <v>1491340.0799999998</v>
      </c>
      <c r="E61" s="150">
        <v>622882.54999999993</v>
      </c>
      <c r="F61" s="150">
        <v>622882.54999999993</v>
      </c>
      <c r="G61" s="150">
        <v>868457.52999999991</v>
      </c>
    </row>
    <row r="62" spans="1:7" s="24" customFormat="1" x14ac:dyDescent="0.25">
      <c r="A62" s="149" t="s">
        <v>3349</v>
      </c>
      <c r="B62" s="150">
        <v>10190308.01</v>
      </c>
      <c r="C62" s="150">
        <v>-16808.310000000522</v>
      </c>
      <c r="D62" s="150">
        <v>10173499.699999999</v>
      </c>
      <c r="E62" s="150">
        <v>4571820.5599999987</v>
      </c>
      <c r="F62" s="150">
        <v>4571820.5599999987</v>
      </c>
      <c r="G62" s="150">
        <v>5601679.1400000006</v>
      </c>
    </row>
    <row r="63" spans="1:7" s="24" customFormat="1" x14ac:dyDescent="0.25">
      <c r="A63" s="149" t="s">
        <v>3350</v>
      </c>
      <c r="B63" s="150">
        <v>4304019.74</v>
      </c>
      <c r="C63" s="150">
        <v>90120.710000000894</v>
      </c>
      <c r="D63" s="150">
        <v>4394140.4500000011</v>
      </c>
      <c r="E63" s="150">
        <v>1549616.5399999998</v>
      </c>
      <c r="F63" s="150">
        <v>1549616.5399999998</v>
      </c>
      <c r="G63" s="150">
        <v>2844523.9100000011</v>
      </c>
    </row>
    <row r="64" spans="1:7" s="24" customFormat="1" x14ac:dyDescent="0.25">
      <c r="A64" s="149" t="s">
        <v>3351</v>
      </c>
      <c r="B64" s="150">
        <v>892730.28999999992</v>
      </c>
      <c r="C64" s="150">
        <v>231433.33999999997</v>
      </c>
      <c r="D64" s="150">
        <v>1124163.6299999999</v>
      </c>
      <c r="E64" s="150">
        <v>294801.4699999998</v>
      </c>
      <c r="F64" s="150">
        <v>294801.4699999998</v>
      </c>
      <c r="G64" s="150">
        <v>829362.16000000015</v>
      </c>
    </row>
    <row r="65" spans="1:7" s="24" customFormat="1" x14ac:dyDescent="0.25">
      <c r="A65" s="149" t="s">
        <v>3352</v>
      </c>
      <c r="B65" s="150"/>
      <c r="C65" s="150">
        <v>250992461.82999995</v>
      </c>
      <c r="D65" s="150">
        <v>250992461.82999995</v>
      </c>
      <c r="E65" s="150">
        <v>141972.4</v>
      </c>
      <c r="F65" s="150">
        <v>141972.4</v>
      </c>
      <c r="G65" s="150">
        <f>D65-F65</f>
        <v>250850489.42999995</v>
      </c>
    </row>
    <row r="66" spans="1:7" s="24" customFormat="1" x14ac:dyDescent="0.25">
      <c r="A66" s="149"/>
      <c r="B66" s="150"/>
      <c r="C66" s="150"/>
      <c r="D66" s="150"/>
      <c r="E66" s="150"/>
      <c r="F66" s="150"/>
      <c r="G66" s="150"/>
    </row>
    <row r="67" spans="1:7" s="24" customFormat="1" x14ac:dyDescent="0.25">
      <c r="A67" s="149"/>
      <c r="B67" s="150"/>
      <c r="C67" s="150"/>
      <c r="D67" s="150"/>
      <c r="E67" s="150"/>
      <c r="F67" s="150"/>
      <c r="G67" s="150"/>
    </row>
    <row r="68" spans="1:7" s="24" customFormat="1" x14ac:dyDescent="0.25">
      <c r="A68" s="149"/>
      <c r="B68" s="150"/>
      <c r="C68" s="150"/>
      <c r="D68" s="150"/>
      <c r="E68" s="150"/>
      <c r="F68" s="150"/>
      <c r="G68" s="150"/>
    </row>
    <row r="69" spans="1:7" s="24" customFormat="1" x14ac:dyDescent="0.25">
      <c r="A69" s="149"/>
      <c r="B69" s="150"/>
      <c r="C69" s="150"/>
      <c r="D69" s="150"/>
      <c r="E69" s="150"/>
      <c r="F69" s="150"/>
      <c r="G69" s="150"/>
    </row>
    <row r="70" spans="1:7" s="24" customFormat="1" x14ac:dyDescent="0.25">
      <c r="A70" s="149"/>
      <c r="B70" s="150"/>
      <c r="C70" s="150"/>
      <c r="D70" s="150"/>
      <c r="E70" s="150"/>
      <c r="F70" s="150"/>
      <c r="G70" s="150"/>
    </row>
    <row r="71" spans="1:7" s="24" customFormat="1" x14ac:dyDescent="0.25">
      <c r="A71" s="149"/>
      <c r="B71" s="150"/>
      <c r="C71" s="150"/>
      <c r="D71" s="150"/>
      <c r="E71" s="150"/>
      <c r="F71" s="150"/>
      <c r="G71" s="150"/>
    </row>
    <row r="72" spans="1:7" s="24" customFormat="1" x14ac:dyDescent="0.25">
      <c r="A72" s="149"/>
      <c r="B72" s="150"/>
      <c r="C72" s="150"/>
      <c r="D72" s="150"/>
      <c r="E72" s="150"/>
      <c r="F72" s="150"/>
      <c r="G72" s="150"/>
    </row>
    <row r="73" spans="1:7" s="24" customFormat="1" x14ac:dyDescent="0.25">
      <c r="A73" s="144"/>
      <c r="B73" s="60"/>
      <c r="C73" s="60"/>
      <c r="D73" s="60"/>
      <c r="E73" s="60"/>
      <c r="F73" s="60"/>
      <c r="G73" s="77"/>
    </row>
    <row r="74" spans="1:7" s="24" customFormat="1" x14ac:dyDescent="0.25">
      <c r="A74" s="144"/>
      <c r="B74" s="60"/>
      <c r="C74" s="60"/>
      <c r="D74" s="60"/>
      <c r="E74" s="60"/>
      <c r="F74" s="60"/>
      <c r="G74" s="77"/>
    </row>
    <row r="75" spans="1:7" x14ac:dyDescent="0.25">
      <c r="A75" s="76" t="s">
        <v>678</v>
      </c>
      <c r="B75" s="54"/>
      <c r="C75" s="54"/>
      <c r="D75" s="54"/>
      <c r="E75" s="54"/>
      <c r="F75" s="54"/>
      <c r="G75" s="54"/>
    </row>
    <row r="76" spans="1:7" s="24" customFormat="1" x14ac:dyDescent="0.25">
      <c r="A76" s="55" t="s">
        <v>433</v>
      </c>
      <c r="B76" s="152">
        <f t="shared" ref="B76:G76" si="1">B77+B78+B79+B80</f>
        <v>210295969.20000002</v>
      </c>
      <c r="C76" s="152">
        <f t="shared" si="1"/>
        <v>73352408.339999974</v>
      </c>
      <c r="D76" s="152">
        <f t="shared" si="1"/>
        <v>283648377.53999996</v>
      </c>
      <c r="E76" s="152">
        <f t="shared" si="1"/>
        <v>72147116.559999987</v>
      </c>
      <c r="F76" s="152">
        <f t="shared" si="1"/>
        <v>72147116.559999987</v>
      </c>
      <c r="G76" s="152">
        <f t="shared" si="1"/>
        <v>211501260.98000002</v>
      </c>
    </row>
    <row r="77" spans="1:7" s="24" customFormat="1" x14ac:dyDescent="0.25">
      <c r="A77" s="149" t="s">
        <v>3352</v>
      </c>
      <c r="B77" s="150">
        <v>0</v>
      </c>
      <c r="C77" s="150">
        <v>9016959.8399999999</v>
      </c>
      <c r="D77" s="150">
        <v>9016959.8399999999</v>
      </c>
      <c r="E77" s="150">
        <f>3986066.86-141972.4</f>
        <v>3844094.46</v>
      </c>
      <c r="F77" s="150">
        <f>E77</f>
        <v>3844094.46</v>
      </c>
      <c r="G77" s="150">
        <f>D77-F77</f>
        <v>5172865.38</v>
      </c>
    </row>
    <row r="78" spans="1:7" s="24" customFormat="1" x14ac:dyDescent="0.25">
      <c r="A78" s="149" t="s">
        <v>3353</v>
      </c>
      <c r="B78" s="150">
        <v>0</v>
      </c>
      <c r="C78" s="150">
        <v>51994928.990000002</v>
      </c>
      <c r="D78" s="150">
        <v>51994928.990000002</v>
      </c>
      <c r="E78" s="150">
        <v>40792351.239999987</v>
      </c>
      <c r="F78" s="150">
        <v>40792351.239999987</v>
      </c>
      <c r="G78" s="150">
        <v>11202577.750000015</v>
      </c>
    </row>
    <row r="79" spans="1:7" s="24" customFormat="1" x14ac:dyDescent="0.25">
      <c r="A79" s="149" t="s">
        <v>3354</v>
      </c>
      <c r="B79" s="150">
        <v>0</v>
      </c>
      <c r="C79" s="150">
        <v>17883899.420000002</v>
      </c>
      <c r="D79" s="150">
        <v>17883899.420000002</v>
      </c>
      <c r="E79" s="150">
        <v>14633305.760000002</v>
      </c>
      <c r="F79" s="150">
        <v>14633305.760000002</v>
      </c>
      <c r="G79" s="150">
        <v>3250593.66</v>
      </c>
    </row>
    <row r="80" spans="1:7" s="24" customFormat="1" x14ac:dyDescent="0.25">
      <c r="A80" s="149" t="s">
        <v>3338</v>
      </c>
      <c r="B80" s="150">
        <v>210295969.20000002</v>
      </c>
      <c r="C80" s="150">
        <f>D80-B80</f>
        <v>-5543379.9100000262</v>
      </c>
      <c r="D80" s="150">
        <v>204752589.28999999</v>
      </c>
      <c r="E80" s="150">
        <f>141972.4+12735392.7</f>
        <v>12877365.1</v>
      </c>
      <c r="F80" s="150">
        <f>141972.4+12735392.7</f>
        <v>12877365.1</v>
      </c>
      <c r="G80" s="150">
        <f>D80-F80</f>
        <v>191875224.19</v>
      </c>
    </row>
    <row r="81" spans="1:7" s="24" customFormat="1" x14ac:dyDescent="0.25">
      <c r="A81" s="144"/>
      <c r="B81" s="60"/>
      <c r="C81" s="60"/>
      <c r="D81" s="60"/>
      <c r="E81" s="60"/>
      <c r="F81" s="60"/>
      <c r="G81" s="60"/>
    </row>
    <row r="82" spans="1:7" s="24" customFormat="1" x14ac:dyDescent="0.25">
      <c r="A82" s="144"/>
      <c r="B82" s="60"/>
      <c r="C82" s="60"/>
      <c r="D82" s="60"/>
      <c r="E82" s="60"/>
      <c r="F82" s="60"/>
      <c r="G82" s="60"/>
    </row>
    <row r="83" spans="1:7" s="24" customFormat="1" x14ac:dyDescent="0.25">
      <c r="A83" s="144"/>
      <c r="B83" s="60"/>
      <c r="C83" s="60"/>
      <c r="D83" s="60"/>
      <c r="E83" s="60"/>
      <c r="F83" s="60"/>
      <c r="G83" s="60"/>
    </row>
    <row r="84" spans="1:7" s="24" customFormat="1" x14ac:dyDescent="0.25">
      <c r="A84" s="144"/>
      <c r="B84" s="60"/>
      <c r="C84" s="60"/>
      <c r="D84" s="60"/>
      <c r="E84" s="60"/>
      <c r="F84" s="60"/>
      <c r="G84" s="60"/>
    </row>
    <row r="85" spans="1:7" x14ac:dyDescent="0.25">
      <c r="A85" s="76" t="s">
        <v>678</v>
      </c>
      <c r="B85" s="54"/>
      <c r="C85" s="54"/>
      <c r="D85" s="54"/>
      <c r="E85" s="54"/>
      <c r="F85" s="54"/>
      <c r="G85" s="54"/>
    </row>
    <row r="86" spans="1:7" x14ac:dyDescent="0.25">
      <c r="A86" s="55" t="s">
        <v>360</v>
      </c>
      <c r="B86" s="61">
        <f>GASTO_NE_T1+GASTO_E_T1</f>
        <v>586603556.62999988</v>
      </c>
      <c r="C86" s="61">
        <f>GASTO_NE_T2+GASTO_E_T2</f>
        <v>82202408.350000143</v>
      </c>
      <c r="D86" s="61">
        <f>GASTO_NE_T3+GASTO_E_T3</f>
        <v>668805964.98000002</v>
      </c>
      <c r="E86" s="61">
        <f>GASTO_NE_T4+GASTO_E_T4</f>
        <v>211020330.15000021</v>
      </c>
      <c r="F86" s="61">
        <f>GASTO_NE_T5+GASTO_E_T5</f>
        <v>211020330.15000021</v>
      </c>
      <c r="G86" s="61">
        <f>GASTO_NE_T6+GASTO_E_T6</f>
        <v>457785634.82999986</v>
      </c>
    </row>
    <row r="87" spans="1:7" x14ac:dyDescent="0.25">
      <c r="A87" s="58"/>
      <c r="B87" s="65"/>
      <c r="C87" s="65"/>
      <c r="D87" s="65"/>
      <c r="E87" s="65"/>
      <c r="F87" s="65"/>
      <c r="G87" s="78"/>
    </row>
    <row r="88" spans="1:7" hidden="1" x14ac:dyDescent="0.25">
      <c r="A88" s="11"/>
    </row>
    <row r="89" spans="1:7" x14ac:dyDescent="0.25"/>
    <row r="90" spans="1:7" x14ac:dyDescent="0.25"/>
    <row r="91" spans="1:7" x14ac:dyDescent="0.25"/>
    <row r="92" spans="1:7" x14ac:dyDescent="0.25"/>
    <row r="93" spans="1:7" x14ac:dyDescent="0.25"/>
    <row r="94" spans="1:7" x14ac:dyDescent="0.25"/>
    <row r="95" spans="1:7" x14ac:dyDescent="0.25"/>
    <row r="96" spans="1:7" x14ac:dyDescent="0.25"/>
    <row r="97" x14ac:dyDescent="0.25"/>
    <row r="98" x14ac:dyDescent="0.25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86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376307587.42999983</v>
      </c>
      <c r="Q2" s="18">
        <f>GASTO_NE_T2</f>
        <v>8850000.010000173</v>
      </c>
      <c r="R2" s="18">
        <f>GASTO_NE_T3</f>
        <v>385157587.44</v>
      </c>
      <c r="S2" s="18">
        <f>GASTO_NE_T4</f>
        <v>138873213.59000021</v>
      </c>
      <c r="T2" s="18">
        <f>GASTO_NE_T5</f>
        <v>138873213.59000021</v>
      </c>
      <c r="U2" s="18">
        <f>GASTO_NE_T6</f>
        <v>246284373.84999985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210295969.20000002</v>
      </c>
      <c r="Q3" s="18">
        <f>GASTO_E_T2</f>
        <v>73352408.339999974</v>
      </c>
      <c r="R3" s="18">
        <f>GASTO_E_T3</f>
        <v>283648377.53999996</v>
      </c>
      <c r="S3" s="18">
        <f>GASTO_E_T4</f>
        <v>72147116.559999987</v>
      </c>
      <c r="T3" s="18">
        <f>GASTO_E_T5</f>
        <v>72147116.559999987</v>
      </c>
      <c r="U3" s="18">
        <f>GASTO_E_T6</f>
        <v>211501260.98000002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586603556.62999988</v>
      </c>
      <c r="Q4" s="18">
        <f>TOTAL_E_T2</f>
        <v>82202408.350000143</v>
      </c>
      <c r="R4" s="18">
        <f>TOTAL_E_T3</f>
        <v>668805964.98000002</v>
      </c>
      <c r="S4" s="18">
        <f>TOTAL_E_T4</f>
        <v>211020330.15000021</v>
      </c>
      <c r="T4" s="18">
        <f>TOTAL_E_T5</f>
        <v>211020330.15000021</v>
      </c>
      <c r="U4" s="18">
        <f>TOTAL_E_T6</f>
        <v>457785634.82999986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zoomScale="90" zoomScaleNormal="90" zoomScalePageLayoutView="90" workbookViewId="0">
      <selection activeCell="C15" sqref="C15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2" t="s">
        <v>3281</v>
      </c>
      <c r="B1" s="183"/>
      <c r="C1" s="183"/>
      <c r="D1" s="183"/>
      <c r="E1" s="183"/>
      <c r="F1" s="183"/>
      <c r="G1" s="183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396</v>
      </c>
      <c r="B3" s="161"/>
      <c r="C3" s="161"/>
      <c r="D3" s="161"/>
      <c r="E3" s="161"/>
      <c r="F3" s="161"/>
      <c r="G3" s="162"/>
    </row>
    <row r="4" spans="1:7" x14ac:dyDescent="0.25">
      <c r="A4" s="160" t="s">
        <v>397</v>
      </c>
      <c r="B4" s="161"/>
      <c r="C4" s="161"/>
      <c r="D4" s="161"/>
      <c r="E4" s="161"/>
      <c r="F4" s="161"/>
      <c r="G4" s="162"/>
    </row>
    <row r="5" spans="1:7" x14ac:dyDescent="0.25">
      <c r="A5" s="163" t="str">
        <f>TRIMESTRE</f>
        <v>Del 1 de enero al 30 de junio de 2019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61" t="s">
        <v>0</v>
      </c>
      <c r="B7" s="166" t="s">
        <v>279</v>
      </c>
      <c r="C7" s="167"/>
      <c r="D7" s="167"/>
      <c r="E7" s="167"/>
      <c r="F7" s="168"/>
      <c r="G7" s="178" t="s">
        <v>3278</v>
      </c>
    </row>
    <row r="8" spans="1:7" ht="30.75" customHeight="1" x14ac:dyDescent="0.25">
      <c r="A8" s="161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7"/>
    </row>
    <row r="9" spans="1:7" x14ac:dyDescent="0.25">
      <c r="A9" s="52" t="s">
        <v>363</v>
      </c>
      <c r="B9" s="70">
        <f>SUM(B10,B19,B27,B37)</f>
        <v>586603556.62999988</v>
      </c>
      <c r="C9" s="70">
        <f t="shared" ref="C9:G9" si="0">SUM(C10,C19,C27,C37)</f>
        <v>82202408.350000143</v>
      </c>
      <c r="D9" s="70">
        <f t="shared" si="0"/>
        <v>668805964.98000002</v>
      </c>
      <c r="E9" s="70">
        <f t="shared" si="0"/>
        <v>211020330.15000021</v>
      </c>
      <c r="F9" s="70">
        <f t="shared" si="0"/>
        <v>211020330.15000021</v>
      </c>
      <c r="G9" s="70">
        <f t="shared" si="0"/>
        <v>457785634.82999986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/>
    </row>
    <row r="12" spans="1:7" x14ac:dyDescent="0.25">
      <c r="A12" s="63" t="s">
        <v>366</v>
      </c>
      <c r="B12" s="72"/>
      <c r="C12" s="72"/>
      <c r="D12" s="72"/>
      <c r="E12" s="72"/>
      <c r="F12" s="72"/>
      <c r="G12" s="72"/>
    </row>
    <row r="13" spans="1:7" x14ac:dyDescent="0.25">
      <c r="A13" s="63" t="s">
        <v>367</v>
      </c>
      <c r="B13" s="72"/>
      <c r="C13" s="72"/>
      <c r="D13" s="72"/>
      <c r="E13" s="72"/>
      <c r="F13" s="72"/>
      <c r="G13" s="72"/>
    </row>
    <row r="14" spans="1:7" x14ac:dyDescent="0.25">
      <c r="A14" s="63" t="s">
        <v>368</v>
      </c>
      <c r="B14" s="72"/>
      <c r="C14" s="72"/>
      <c r="D14" s="72"/>
      <c r="E14" s="72"/>
      <c r="F14" s="72"/>
      <c r="G14" s="72"/>
    </row>
    <row r="15" spans="1:7" x14ac:dyDescent="0.25">
      <c r="A15" s="63" t="s">
        <v>369</v>
      </c>
      <c r="B15" s="72"/>
      <c r="C15" s="72"/>
      <c r="D15" s="72"/>
      <c r="E15" s="72"/>
      <c r="F15" s="72"/>
      <c r="G15" s="72"/>
    </row>
    <row r="16" spans="1:7" x14ac:dyDescent="0.25">
      <c r="A16" s="63" t="s">
        <v>370</v>
      </c>
      <c r="B16" s="72"/>
      <c r="C16" s="72"/>
      <c r="D16" s="72"/>
      <c r="E16" s="72"/>
      <c r="F16" s="72"/>
      <c r="G16" s="72"/>
    </row>
    <row r="17" spans="1:7" x14ac:dyDescent="0.25">
      <c r="A17" s="63" t="s">
        <v>371</v>
      </c>
      <c r="B17" s="72"/>
      <c r="C17" s="72"/>
      <c r="D17" s="72"/>
      <c r="E17" s="72"/>
      <c r="F17" s="72"/>
      <c r="G17" s="72"/>
    </row>
    <row r="18" spans="1:7" x14ac:dyDescent="0.25">
      <c r="A18" s="63" t="s">
        <v>372</v>
      </c>
      <c r="B18" s="72"/>
      <c r="C18" s="72"/>
      <c r="D18" s="72"/>
      <c r="E18" s="72"/>
      <c r="F18" s="72"/>
      <c r="G18" s="72"/>
    </row>
    <row r="19" spans="1:7" x14ac:dyDescent="0.25">
      <c r="A19" s="53" t="s">
        <v>373</v>
      </c>
      <c r="B19" s="71">
        <f>SUM(B20:B26)</f>
        <v>586603556.62999988</v>
      </c>
      <c r="C19" s="71">
        <f t="shared" ref="C19:F19" si="2">SUM(C20:C26)</f>
        <v>82202408.350000143</v>
      </c>
      <c r="D19" s="71">
        <f t="shared" si="2"/>
        <v>668805964.98000002</v>
      </c>
      <c r="E19" s="71">
        <f t="shared" si="2"/>
        <v>211020330.15000021</v>
      </c>
      <c r="F19" s="71">
        <f t="shared" si="2"/>
        <v>211020330.15000021</v>
      </c>
      <c r="G19" s="71">
        <f>SUM(G20:G26)</f>
        <v>457785634.82999986</v>
      </c>
    </row>
    <row r="20" spans="1:7" x14ac:dyDescent="0.25">
      <c r="A20" s="63" t="s">
        <v>374</v>
      </c>
      <c r="B20" s="71"/>
      <c r="C20" s="71"/>
      <c r="D20" s="71"/>
      <c r="E20" s="71"/>
      <c r="F20" s="71"/>
      <c r="G20" s="72"/>
    </row>
    <row r="21" spans="1:7" x14ac:dyDescent="0.25">
      <c r="A21" s="63" t="s">
        <v>375</v>
      </c>
      <c r="B21" s="71">
        <v>586603556.62999988</v>
      </c>
      <c r="C21" s="71">
        <v>82202408.350000143</v>
      </c>
      <c r="D21" s="71">
        <v>668805964.98000002</v>
      </c>
      <c r="E21" s="71">
        <v>211020330.15000021</v>
      </c>
      <c r="F21" s="71">
        <v>211020330.15000021</v>
      </c>
      <c r="G21" s="72">
        <v>457785634.82999986</v>
      </c>
    </row>
    <row r="22" spans="1:7" x14ac:dyDescent="0.25">
      <c r="A22" s="63" t="s">
        <v>376</v>
      </c>
      <c r="B22" s="71"/>
      <c r="C22" s="71"/>
      <c r="D22" s="71"/>
      <c r="E22" s="71"/>
      <c r="F22" s="71"/>
      <c r="G22" s="72"/>
    </row>
    <row r="23" spans="1:7" x14ac:dyDescent="0.25">
      <c r="A23" s="63" t="s">
        <v>377</v>
      </c>
      <c r="B23" s="71"/>
      <c r="C23" s="71"/>
      <c r="D23" s="71"/>
      <c r="E23" s="71"/>
      <c r="F23" s="71"/>
      <c r="G23" s="72"/>
    </row>
    <row r="24" spans="1:7" x14ac:dyDescent="0.25">
      <c r="A24" s="63" t="s">
        <v>378</v>
      </c>
      <c r="B24" s="71"/>
      <c r="C24" s="71"/>
      <c r="D24" s="71"/>
      <c r="E24" s="71"/>
      <c r="F24" s="71"/>
      <c r="G24" s="72"/>
    </row>
    <row r="25" spans="1:7" x14ac:dyDescent="0.25">
      <c r="A25" s="63" t="s">
        <v>379</v>
      </c>
      <c r="B25" s="71"/>
      <c r="C25" s="71"/>
      <c r="D25" s="71"/>
      <c r="E25" s="71"/>
      <c r="F25" s="71"/>
      <c r="G25" s="72"/>
    </row>
    <row r="26" spans="1:7" x14ac:dyDescent="0.25">
      <c r="A26" s="63" t="s">
        <v>380</v>
      </c>
      <c r="B26" s="71"/>
      <c r="C26" s="71"/>
      <c r="D26" s="71"/>
      <c r="E26" s="71"/>
      <c r="F26" s="71"/>
      <c r="G26" s="72"/>
    </row>
    <row r="27" spans="1:7" x14ac:dyDescent="0.25">
      <c r="A27" s="53" t="s">
        <v>381</v>
      </c>
      <c r="B27" s="71">
        <f>SUM(B28:B36)</f>
        <v>0</v>
      </c>
      <c r="C27" s="71">
        <f t="shared" ref="C27:F27" si="3">SUM(C28:C36)</f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/>
    </row>
    <row r="29" spans="1:7" x14ac:dyDescent="0.25">
      <c r="A29" s="63" t="s">
        <v>383</v>
      </c>
      <c r="B29" s="71"/>
      <c r="C29" s="71"/>
      <c r="D29" s="71"/>
      <c r="E29" s="71"/>
      <c r="F29" s="71"/>
      <c r="G29" s="72"/>
    </row>
    <row r="30" spans="1:7" x14ac:dyDescent="0.25">
      <c r="A30" s="63" t="s">
        <v>384</v>
      </c>
      <c r="B30" s="71"/>
      <c r="C30" s="71"/>
      <c r="D30" s="71"/>
      <c r="E30" s="71"/>
      <c r="F30" s="71"/>
      <c r="G30" s="72"/>
    </row>
    <row r="31" spans="1:7" x14ac:dyDescent="0.25">
      <c r="A31" s="63" t="s">
        <v>385</v>
      </c>
      <c r="B31" s="71"/>
      <c r="C31" s="71"/>
      <c r="D31" s="71"/>
      <c r="E31" s="71"/>
      <c r="F31" s="71"/>
      <c r="G31" s="72"/>
    </row>
    <row r="32" spans="1:7" x14ac:dyDescent="0.25">
      <c r="A32" s="63" t="s">
        <v>386</v>
      </c>
      <c r="B32" s="71"/>
      <c r="C32" s="71"/>
      <c r="D32" s="71"/>
      <c r="E32" s="71"/>
      <c r="F32" s="71"/>
      <c r="G32" s="72"/>
    </row>
    <row r="33" spans="1:7" x14ac:dyDescent="0.25">
      <c r="A33" s="63" t="s">
        <v>387</v>
      </c>
      <c r="B33" s="71"/>
      <c r="C33" s="71"/>
      <c r="D33" s="71"/>
      <c r="E33" s="71"/>
      <c r="F33" s="71"/>
      <c r="G33" s="72"/>
    </row>
    <row r="34" spans="1:7" x14ac:dyDescent="0.25">
      <c r="A34" s="63" t="s">
        <v>388</v>
      </c>
      <c r="B34" s="71"/>
      <c r="C34" s="71"/>
      <c r="D34" s="71"/>
      <c r="E34" s="71"/>
      <c r="F34" s="71"/>
      <c r="G34" s="72"/>
    </row>
    <row r="35" spans="1:7" x14ac:dyDescent="0.25">
      <c r="A35" s="63" t="s">
        <v>389</v>
      </c>
      <c r="B35" s="71"/>
      <c r="C35" s="71"/>
      <c r="D35" s="71"/>
      <c r="E35" s="71"/>
      <c r="F35" s="71"/>
      <c r="G35" s="72"/>
    </row>
    <row r="36" spans="1:7" x14ac:dyDescent="0.25">
      <c r="A36" s="63" t="s">
        <v>390</v>
      </c>
      <c r="B36" s="71"/>
      <c r="C36" s="71"/>
      <c r="D36" s="71"/>
      <c r="E36" s="71"/>
      <c r="F36" s="71"/>
      <c r="G36" s="72"/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4">SUM(C38:C41)</f>
        <v>0</v>
      </c>
      <c r="D37" s="71">
        <f t="shared" si="4"/>
        <v>0</v>
      </c>
      <c r="E37" s="71">
        <f t="shared" si="4"/>
        <v>0</v>
      </c>
      <c r="F37" s="71">
        <f t="shared" si="4"/>
        <v>0</v>
      </c>
      <c r="G37" s="71">
        <f>SUM(G38:G41)</f>
        <v>0</v>
      </c>
    </row>
    <row r="38" spans="1:7" ht="30" x14ac:dyDescent="0.25">
      <c r="A38" s="69" t="s">
        <v>391</v>
      </c>
      <c r="B38" s="71"/>
      <c r="C38" s="71"/>
      <c r="D38" s="71"/>
      <c r="E38" s="71"/>
      <c r="F38" s="71"/>
      <c r="G38" s="72"/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/>
    </row>
    <row r="40" spans="1:7" x14ac:dyDescent="0.25">
      <c r="A40" s="69" t="s">
        <v>393</v>
      </c>
      <c r="B40" s="72"/>
      <c r="C40" s="72"/>
      <c r="D40" s="72"/>
      <c r="E40" s="72"/>
      <c r="F40" s="72"/>
      <c r="G40" s="72"/>
    </row>
    <row r="41" spans="1:7" x14ac:dyDescent="0.25">
      <c r="A41" s="69" t="s">
        <v>394</v>
      </c>
      <c r="B41" s="72"/>
      <c r="C41" s="72"/>
      <c r="D41" s="72"/>
      <c r="E41" s="72"/>
      <c r="F41" s="72"/>
      <c r="G41" s="72"/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/>
    </row>
    <row r="46" spans="1:7" x14ac:dyDescent="0.25">
      <c r="A46" s="69" t="s">
        <v>366</v>
      </c>
      <c r="B46" s="72"/>
      <c r="C46" s="72"/>
      <c r="D46" s="72"/>
      <c r="E46" s="72"/>
      <c r="F46" s="72"/>
      <c r="G46" s="72"/>
    </row>
    <row r="47" spans="1:7" x14ac:dyDescent="0.25">
      <c r="A47" s="69" t="s">
        <v>367</v>
      </c>
      <c r="B47" s="72"/>
      <c r="C47" s="72"/>
      <c r="D47" s="72"/>
      <c r="E47" s="72"/>
      <c r="F47" s="72"/>
      <c r="G47" s="72"/>
    </row>
    <row r="48" spans="1:7" x14ac:dyDescent="0.25">
      <c r="A48" s="69" t="s">
        <v>368</v>
      </c>
      <c r="B48" s="72"/>
      <c r="C48" s="72"/>
      <c r="D48" s="72"/>
      <c r="E48" s="72"/>
      <c r="F48" s="72"/>
      <c r="G48" s="72"/>
    </row>
    <row r="49" spans="1:7" x14ac:dyDescent="0.25">
      <c r="A49" s="69" t="s">
        <v>369</v>
      </c>
      <c r="B49" s="72"/>
      <c r="C49" s="72"/>
      <c r="D49" s="72"/>
      <c r="E49" s="72"/>
      <c r="F49" s="72"/>
      <c r="G49" s="72"/>
    </row>
    <row r="50" spans="1:7" x14ac:dyDescent="0.25">
      <c r="A50" s="69" t="s">
        <v>370</v>
      </c>
      <c r="B50" s="72"/>
      <c r="C50" s="72"/>
      <c r="D50" s="72"/>
      <c r="E50" s="72"/>
      <c r="F50" s="72"/>
      <c r="G50" s="72"/>
    </row>
    <row r="51" spans="1:7" x14ac:dyDescent="0.25">
      <c r="A51" s="69" t="s">
        <v>371</v>
      </c>
      <c r="B51" s="72"/>
      <c r="C51" s="72"/>
      <c r="D51" s="72"/>
      <c r="E51" s="72"/>
      <c r="F51" s="72"/>
      <c r="G51" s="72"/>
    </row>
    <row r="52" spans="1:7" x14ac:dyDescent="0.25">
      <c r="A52" s="69" t="s">
        <v>372</v>
      </c>
      <c r="B52" s="72"/>
      <c r="C52" s="72"/>
      <c r="D52" s="72"/>
      <c r="E52" s="72"/>
      <c r="F52" s="72"/>
      <c r="G52" s="72"/>
    </row>
    <row r="53" spans="1:7" x14ac:dyDescent="0.25">
      <c r="A53" s="53" t="s">
        <v>373</v>
      </c>
      <c r="B53" s="71">
        <f>SUM(B54:B60)</f>
        <v>0</v>
      </c>
      <c r="C53" s="71">
        <f t="shared" ref="C53:G53" si="7">SUM(C54:C60)</f>
        <v>0</v>
      </c>
      <c r="D53" s="71">
        <f t="shared" si="7"/>
        <v>0</v>
      </c>
      <c r="E53" s="71">
        <f t="shared" si="7"/>
        <v>0</v>
      </c>
      <c r="F53" s="71">
        <f t="shared" si="7"/>
        <v>0</v>
      </c>
      <c r="G53" s="71">
        <f t="shared" si="7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/>
    </row>
    <row r="55" spans="1:7" x14ac:dyDescent="0.25">
      <c r="A55" s="69" t="s">
        <v>375</v>
      </c>
      <c r="B55" s="71"/>
      <c r="C55" s="71"/>
      <c r="D55" s="71"/>
      <c r="E55" s="71"/>
      <c r="F55" s="71"/>
      <c r="G55" s="72"/>
    </row>
    <row r="56" spans="1:7" x14ac:dyDescent="0.25">
      <c r="A56" s="69" t="s">
        <v>376</v>
      </c>
      <c r="B56" s="71"/>
      <c r="C56" s="71"/>
      <c r="D56" s="71"/>
      <c r="E56" s="71"/>
      <c r="F56" s="71"/>
      <c r="G56" s="72"/>
    </row>
    <row r="57" spans="1:7" x14ac:dyDescent="0.25">
      <c r="A57" s="48" t="s">
        <v>377</v>
      </c>
      <c r="B57" s="71"/>
      <c r="C57" s="71"/>
      <c r="D57" s="71"/>
      <c r="E57" s="71"/>
      <c r="F57" s="71"/>
      <c r="G57" s="72"/>
    </row>
    <row r="58" spans="1:7" x14ac:dyDescent="0.25">
      <c r="A58" s="69" t="s">
        <v>378</v>
      </c>
      <c r="B58" s="71"/>
      <c r="C58" s="71"/>
      <c r="D58" s="71"/>
      <c r="E58" s="71"/>
      <c r="F58" s="71"/>
      <c r="G58" s="72"/>
    </row>
    <row r="59" spans="1:7" x14ac:dyDescent="0.25">
      <c r="A59" s="69" t="s">
        <v>379</v>
      </c>
      <c r="B59" s="71"/>
      <c r="C59" s="71"/>
      <c r="D59" s="71"/>
      <c r="E59" s="71"/>
      <c r="F59" s="71"/>
      <c r="G59" s="72"/>
    </row>
    <row r="60" spans="1:7" x14ac:dyDescent="0.25">
      <c r="A60" s="69" t="s">
        <v>380</v>
      </c>
      <c r="B60" s="71"/>
      <c r="C60" s="71"/>
      <c r="D60" s="71"/>
      <c r="E60" s="71"/>
      <c r="F60" s="71"/>
      <c r="G60" s="72"/>
    </row>
    <row r="61" spans="1:7" x14ac:dyDescent="0.25">
      <c r="A61" s="53" t="s">
        <v>381</v>
      </c>
      <c r="B61" s="71">
        <f>SUM(B62:B70)</f>
        <v>0</v>
      </c>
      <c r="C61" s="71">
        <f t="shared" ref="C61:G61" si="8">SUM(C62:C70)</f>
        <v>0</v>
      </c>
      <c r="D61" s="71">
        <f t="shared" si="8"/>
        <v>0</v>
      </c>
      <c r="E61" s="71">
        <f t="shared" si="8"/>
        <v>0</v>
      </c>
      <c r="F61" s="71">
        <f t="shared" si="8"/>
        <v>0</v>
      </c>
      <c r="G61" s="71">
        <f t="shared" si="8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/>
    </row>
    <row r="63" spans="1:7" x14ac:dyDescent="0.25">
      <c r="A63" s="69" t="s">
        <v>383</v>
      </c>
      <c r="B63" s="71"/>
      <c r="C63" s="71"/>
      <c r="D63" s="71"/>
      <c r="E63" s="71"/>
      <c r="F63" s="71"/>
      <c r="G63" s="72"/>
    </row>
    <row r="64" spans="1:7" x14ac:dyDescent="0.25">
      <c r="A64" s="69" t="s">
        <v>384</v>
      </c>
      <c r="B64" s="71"/>
      <c r="C64" s="71"/>
      <c r="D64" s="71"/>
      <c r="E64" s="71"/>
      <c r="F64" s="71"/>
      <c r="G64" s="72"/>
    </row>
    <row r="65" spans="1:8" x14ac:dyDescent="0.25">
      <c r="A65" s="69" t="s">
        <v>385</v>
      </c>
      <c r="B65" s="71"/>
      <c r="C65" s="71"/>
      <c r="D65" s="71"/>
      <c r="E65" s="71"/>
      <c r="F65" s="71"/>
      <c r="G65" s="72"/>
    </row>
    <row r="66" spans="1:8" x14ac:dyDescent="0.25">
      <c r="A66" s="69" t="s">
        <v>386</v>
      </c>
      <c r="B66" s="71"/>
      <c r="C66" s="71"/>
      <c r="D66" s="71"/>
      <c r="E66" s="71"/>
      <c r="F66" s="71"/>
      <c r="G66" s="72"/>
    </row>
    <row r="67" spans="1:8" x14ac:dyDescent="0.25">
      <c r="A67" s="69" t="s">
        <v>387</v>
      </c>
      <c r="B67" s="71"/>
      <c r="C67" s="71"/>
      <c r="D67" s="71"/>
      <c r="E67" s="71"/>
      <c r="F67" s="71"/>
      <c r="G67" s="72"/>
    </row>
    <row r="68" spans="1:8" x14ac:dyDescent="0.25">
      <c r="A68" s="69" t="s">
        <v>388</v>
      </c>
      <c r="B68" s="71"/>
      <c r="C68" s="71"/>
      <c r="D68" s="71"/>
      <c r="E68" s="71"/>
      <c r="F68" s="71"/>
      <c r="G68" s="72"/>
    </row>
    <row r="69" spans="1:8" x14ac:dyDescent="0.25">
      <c r="A69" s="69" t="s">
        <v>389</v>
      </c>
      <c r="B69" s="71"/>
      <c r="C69" s="71"/>
      <c r="D69" s="71"/>
      <c r="E69" s="71"/>
      <c r="F69" s="71"/>
      <c r="G69" s="72"/>
    </row>
    <row r="70" spans="1:8" x14ac:dyDescent="0.25">
      <c r="A70" s="69" t="s">
        <v>390</v>
      </c>
      <c r="B70" s="71"/>
      <c r="C70" s="71"/>
      <c r="D70" s="71"/>
      <c r="E70" s="71"/>
      <c r="F70" s="71"/>
      <c r="G70" s="72"/>
    </row>
    <row r="71" spans="1:8" x14ac:dyDescent="0.25">
      <c r="A71" s="64" t="s">
        <v>3291</v>
      </c>
      <c r="B71" s="74">
        <f>SUM(B72:B75)</f>
        <v>0</v>
      </c>
      <c r="C71" s="74">
        <f t="shared" ref="C71:F71" si="9">SUM(C72:C75)</f>
        <v>0</v>
      </c>
      <c r="D71" s="74">
        <f t="shared" si="9"/>
        <v>0</v>
      </c>
      <c r="E71" s="74">
        <f t="shared" si="9"/>
        <v>0</v>
      </c>
      <c r="F71" s="74">
        <f t="shared" si="9"/>
        <v>0</v>
      </c>
      <c r="G71" s="74">
        <f>SUM(G72:G75)</f>
        <v>0</v>
      </c>
    </row>
    <row r="72" spans="1:8" ht="30" x14ac:dyDescent="0.25">
      <c r="A72" s="69" t="s">
        <v>391</v>
      </c>
      <c r="B72" s="71"/>
      <c r="C72" s="71"/>
      <c r="D72" s="71"/>
      <c r="E72" s="71"/>
      <c r="F72" s="71"/>
      <c r="G72" s="72"/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/>
    </row>
    <row r="74" spans="1:8" x14ac:dyDescent="0.25">
      <c r="A74" s="69" t="s">
        <v>393</v>
      </c>
      <c r="B74" s="71"/>
      <c r="C74" s="71"/>
      <c r="D74" s="71"/>
      <c r="E74" s="71"/>
      <c r="F74" s="71"/>
      <c r="G74" s="72"/>
    </row>
    <row r="75" spans="1:8" x14ac:dyDescent="0.25">
      <c r="A75" s="69" t="s">
        <v>394</v>
      </c>
      <c r="B75" s="71"/>
      <c r="C75" s="71"/>
      <c r="D75" s="71"/>
      <c r="E75" s="71"/>
      <c r="F75" s="71"/>
      <c r="G75" s="72"/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586603556.62999988</v>
      </c>
      <c r="C77" s="73">
        <f t="shared" ref="C77:F77" si="10">C43+C9</f>
        <v>82202408.350000143</v>
      </c>
      <c r="D77" s="73">
        <f t="shared" si="10"/>
        <v>668805964.98000002</v>
      </c>
      <c r="E77" s="73">
        <f t="shared" si="10"/>
        <v>211020330.15000021</v>
      </c>
      <c r="F77" s="73">
        <f t="shared" si="10"/>
        <v>211020330.15000021</v>
      </c>
      <c r="G77" s="73">
        <f>G43+G9</f>
        <v>457785634.82999986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586603556.62999988</v>
      </c>
      <c r="Q2" s="18">
        <f>'Formato 6 c)'!C9</f>
        <v>82202408.350000143</v>
      </c>
      <c r="R2" s="18">
        <f>'Formato 6 c)'!D9</f>
        <v>668805964.98000002</v>
      </c>
      <c r="S2" s="18">
        <f>'Formato 6 c)'!E9</f>
        <v>211020330.15000021</v>
      </c>
      <c r="T2" s="18">
        <f>'Formato 6 c)'!F9</f>
        <v>211020330.15000021</v>
      </c>
      <c r="U2" s="18">
        <f>'Formato 6 c)'!G9</f>
        <v>457785634.82999986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586603556.62999988</v>
      </c>
      <c r="Q12" s="18">
        <f>'Formato 6 c)'!C19</f>
        <v>82202408.350000143</v>
      </c>
      <c r="R12" s="18">
        <f>'Formato 6 c)'!D19</f>
        <v>668805964.98000002</v>
      </c>
      <c r="S12" s="18">
        <f>'Formato 6 c)'!E19</f>
        <v>211020330.15000021</v>
      </c>
      <c r="T12" s="18">
        <f>'Formato 6 c)'!F19</f>
        <v>211020330.15000021</v>
      </c>
      <c r="U12" s="18">
        <f>'Formato 6 c)'!G19</f>
        <v>457785634.82999986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586603556.62999988</v>
      </c>
      <c r="Q14" s="18">
        <f>'Formato 6 c)'!C21</f>
        <v>82202408.350000143</v>
      </c>
      <c r="R14" s="18">
        <f>'Formato 6 c)'!D21</f>
        <v>668805964.98000002</v>
      </c>
      <c r="S14" s="18">
        <f>'Formato 6 c)'!E21</f>
        <v>211020330.15000021</v>
      </c>
      <c r="T14" s="18">
        <f>'Formato 6 c)'!F21</f>
        <v>211020330.15000021</v>
      </c>
      <c r="U14" s="18">
        <f>'Formato 6 c)'!G21</f>
        <v>457785634.82999986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586603556.62999988</v>
      </c>
      <c r="Q68" s="18">
        <f>'Formato 6 c)'!C77</f>
        <v>82202408.350000143</v>
      </c>
      <c r="R68" s="18">
        <f>'Formato 6 c)'!D77</f>
        <v>668805964.98000002</v>
      </c>
      <c r="S68" s="18">
        <f>'Formato 6 c)'!E77</f>
        <v>211020330.15000021</v>
      </c>
      <c r="T68" s="18">
        <f>'Formato 6 c)'!F77</f>
        <v>211020330.15000021</v>
      </c>
      <c r="U68" s="18">
        <f>'Formato 6 c)'!G77</f>
        <v>457785634.82999986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2019</v>
      </c>
    </row>
    <row r="14" spans="2:3" x14ac:dyDescent="0.25">
      <c r="B14" t="s">
        <v>785</v>
      </c>
      <c r="C14" s="24" t="s">
        <v>3294</v>
      </c>
    </row>
    <row r="15" spans="2:3" x14ac:dyDescent="0.25">
      <c r="C15" s="24">
        <v>2</v>
      </c>
    </row>
    <row r="16" spans="2:3" x14ac:dyDescent="0.25">
      <c r="C16" s="24" t="s">
        <v>3295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2019 (m = g – l)</v>
      </c>
    </row>
    <row r="20" spans="4:9" ht="60" x14ac:dyDescent="0.2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x14ac:dyDescent="0.2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90" zoomScaleNormal="90" zoomScalePageLayoutView="90" workbookViewId="0">
      <selection activeCell="F17" sqref="F17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6" t="s">
        <v>3279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3" t="s">
        <v>277</v>
      </c>
      <c r="B3" s="164"/>
      <c r="C3" s="164"/>
      <c r="D3" s="164"/>
      <c r="E3" s="164"/>
      <c r="F3" s="164"/>
      <c r="G3" s="165"/>
    </row>
    <row r="4" spans="1:7" x14ac:dyDescent="0.25">
      <c r="A4" s="163" t="s">
        <v>399</v>
      </c>
      <c r="B4" s="164"/>
      <c r="C4" s="164"/>
      <c r="D4" s="164"/>
      <c r="E4" s="164"/>
      <c r="F4" s="164"/>
      <c r="G4" s="165"/>
    </row>
    <row r="5" spans="1:7" x14ac:dyDescent="0.25">
      <c r="A5" s="163" t="str">
        <f>TRIMESTRE</f>
        <v>Del 1 de enero al 30 de junio de 2019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361</v>
      </c>
      <c r="B7" s="177" t="s">
        <v>279</v>
      </c>
      <c r="C7" s="177"/>
      <c r="D7" s="177"/>
      <c r="E7" s="177"/>
      <c r="F7" s="177"/>
      <c r="G7" s="177" t="s">
        <v>280</v>
      </c>
    </row>
    <row r="8" spans="1:7" ht="29.25" customHeight="1" x14ac:dyDescent="0.25">
      <c r="A8" s="173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4"/>
    </row>
    <row r="9" spans="1:7" x14ac:dyDescent="0.25">
      <c r="A9" s="52" t="s">
        <v>400</v>
      </c>
      <c r="B9" s="66">
        <f>SUM(B10,B11,B12,B15,B16,B19)</f>
        <v>114851276.38</v>
      </c>
      <c r="C9" s="66">
        <f t="shared" ref="C9:F9" si="0">SUM(C10,C11,C12,C15,C16,C19)</f>
        <v>0</v>
      </c>
      <c r="D9" s="66">
        <f t="shared" si="0"/>
        <v>114851276.38</v>
      </c>
      <c r="E9" s="66">
        <f t="shared" si="0"/>
        <v>50616048.169999994</v>
      </c>
      <c r="F9" s="66">
        <f t="shared" si="0"/>
        <v>50616048.169999994</v>
      </c>
      <c r="G9" s="66">
        <f>SUM(G10,G11,G12,G15,G16,G19)</f>
        <v>64235228.210000001</v>
      </c>
    </row>
    <row r="10" spans="1:7" x14ac:dyDescent="0.25">
      <c r="A10" s="53" t="s">
        <v>401</v>
      </c>
      <c r="B10" s="67">
        <v>114851276.38</v>
      </c>
      <c r="C10" s="67">
        <f>D10-B10</f>
        <v>0</v>
      </c>
      <c r="D10" s="67">
        <v>114851276.38</v>
      </c>
      <c r="E10" s="67">
        <v>50616048.169999994</v>
      </c>
      <c r="F10" s="67">
        <v>50616048.169999994</v>
      </c>
      <c r="G10" s="67">
        <f>D10-F10</f>
        <v>64235228.210000001</v>
      </c>
    </row>
    <row r="11" spans="1:7" x14ac:dyDescent="0.25">
      <c r="A11" s="53" t="s">
        <v>402</v>
      </c>
      <c r="B11" s="67"/>
      <c r="C11" s="67"/>
      <c r="D11" s="67"/>
      <c r="E11" s="67"/>
      <c r="F11" s="67"/>
      <c r="G11" s="67"/>
    </row>
    <row r="12" spans="1:7" x14ac:dyDescent="0.25">
      <c r="A12" s="53" t="s">
        <v>403</v>
      </c>
      <c r="B12" s="67"/>
      <c r="C12" s="67"/>
      <c r="D12" s="67"/>
      <c r="E12" s="67"/>
      <c r="F12" s="67"/>
      <c r="G12" s="67"/>
    </row>
    <row r="13" spans="1:7" x14ac:dyDescent="0.25">
      <c r="A13" s="63" t="s">
        <v>404</v>
      </c>
      <c r="B13" s="67"/>
      <c r="C13" s="67"/>
      <c r="D13" s="67"/>
      <c r="E13" s="67"/>
      <c r="F13" s="67"/>
      <c r="G13" s="67"/>
    </row>
    <row r="14" spans="1:7" x14ac:dyDescent="0.25">
      <c r="A14" s="63" t="s">
        <v>405</v>
      </c>
      <c r="B14" s="67"/>
      <c r="C14" s="67"/>
      <c r="D14" s="67"/>
      <c r="E14" s="67"/>
      <c r="F14" s="67"/>
      <c r="G14" s="67"/>
    </row>
    <row r="15" spans="1:7" x14ac:dyDescent="0.25">
      <c r="A15" s="53" t="s">
        <v>406</v>
      </c>
      <c r="B15" s="67"/>
      <c r="C15" s="67"/>
      <c r="D15" s="67"/>
      <c r="E15" s="67"/>
      <c r="F15" s="67"/>
      <c r="G15" s="67"/>
    </row>
    <row r="16" spans="1:7" x14ac:dyDescent="0.25">
      <c r="A16" s="64" t="s">
        <v>407</v>
      </c>
      <c r="B16" s="67"/>
      <c r="C16" s="67"/>
      <c r="D16" s="67"/>
      <c r="E16" s="67"/>
      <c r="F16" s="67"/>
      <c r="G16" s="67"/>
    </row>
    <row r="17" spans="1:7" x14ac:dyDescent="0.25">
      <c r="A17" s="63" t="s">
        <v>408</v>
      </c>
      <c r="B17" s="67"/>
      <c r="C17" s="67"/>
      <c r="D17" s="67"/>
      <c r="E17" s="67"/>
      <c r="F17" s="67"/>
      <c r="G17" s="67"/>
    </row>
    <row r="18" spans="1:7" x14ac:dyDescent="0.25">
      <c r="A18" s="63" t="s">
        <v>409</v>
      </c>
      <c r="B18" s="67"/>
      <c r="C18" s="67"/>
      <c r="D18" s="67"/>
      <c r="E18" s="67"/>
      <c r="F18" s="67"/>
      <c r="G18" s="67"/>
    </row>
    <row r="19" spans="1:7" x14ac:dyDescent="0.25">
      <c r="A19" s="53" t="s">
        <v>410</v>
      </c>
      <c r="B19" s="67"/>
      <c r="C19" s="67"/>
      <c r="D19" s="67"/>
      <c r="E19" s="67"/>
      <c r="F19" s="67"/>
      <c r="G19" s="67"/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1">SUM(C22,C23,C24,C27,C28,C31)</f>
        <v>0</v>
      </c>
      <c r="D21" s="66">
        <f t="shared" si="1"/>
        <v>0</v>
      </c>
      <c r="E21" s="66">
        <f t="shared" si="1"/>
        <v>0</v>
      </c>
      <c r="F21" s="66">
        <f t="shared" si="1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/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/>
    </row>
    <row r="24" spans="1:7" s="24" customFormat="1" x14ac:dyDescent="0.25">
      <c r="A24" s="53" t="s">
        <v>403</v>
      </c>
      <c r="B24" s="67"/>
      <c r="C24" s="67"/>
      <c r="D24" s="67"/>
      <c r="E24" s="67"/>
      <c r="F24" s="67"/>
      <c r="G24" s="67"/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/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/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/>
    </row>
    <row r="28" spans="1:7" s="24" customFormat="1" x14ac:dyDescent="0.25">
      <c r="A28" s="64" t="s">
        <v>407</v>
      </c>
      <c r="B28" s="67"/>
      <c r="C28" s="67"/>
      <c r="D28" s="67"/>
      <c r="E28" s="67"/>
      <c r="F28" s="67"/>
      <c r="G28" s="67"/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/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/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/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114851276.38</v>
      </c>
      <c r="C33" s="66">
        <f t="shared" ref="C33:G33" si="2">C21+C9</f>
        <v>0</v>
      </c>
      <c r="D33" s="66">
        <f t="shared" si="2"/>
        <v>114851276.38</v>
      </c>
      <c r="E33" s="66">
        <f t="shared" si="2"/>
        <v>50616048.169999994</v>
      </c>
      <c r="F33" s="66">
        <f t="shared" si="2"/>
        <v>50616048.169999994</v>
      </c>
      <c r="G33" s="66">
        <f t="shared" si="2"/>
        <v>64235228.210000001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114851276.38</v>
      </c>
      <c r="Q2" s="18">
        <f>'Formato 6 d)'!C9</f>
        <v>0</v>
      </c>
      <c r="R2" s="18">
        <f>'Formato 6 d)'!D9</f>
        <v>114851276.38</v>
      </c>
      <c r="S2" s="18">
        <f>'Formato 6 d)'!E9</f>
        <v>50616048.169999994</v>
      </c>
      <c r="T2" s="18">
        <f>'Formato 6 d)'!F9</f>
        <v>50616048.169999994</v>
      </c>
      <c r="U2" s="18">
        <f>'Formato 6 d)'!G9</f>
        <v>64235228.210000001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114851276.38</v>
      </c>
      <c r="Q3" s="18">
        <f>'Formato 6 d)'!C10</f>
        <v>0</v>
      </c>
      <c r="R3" s="18">
        <f>'Formato 6 d)'!D10</f>
        <v>114851276.38</v>
      </c>
      <c r="S3" s="18">
        <f>'Formato 6 d)'!E10</f>
        <v>50616048.169999994</v>
      </c>
      <c r="T3" s="18">
        <f>'Formato 6 d)'!F10</f>
        <v>50616048.169999994</v>
      </c>
      <c r="U3" s="18">
        <f>'Formato 6 d)'!G10</f>
        <v>64235228.210000001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114851276.38</v>
      </c>
      <c r="Q24" s="18">
        <f>'Formato 6 d)'!C33</f>
        <v>0</v>
      </c>
      <c r="R24" s="18">
        <f>'Formato 6 d)'!D33</f>
        <v>114851276.38</v>
      </c>
      <c r="S24" s="18">
        <f>'Formato 6 d)'!E33</f>
        <v>50616048.169999994</v>
      </c>
      <c r="T24" s="18">
        <f>'Formato 6 d)'!F33</f>
        <v>50616048.169999994</v>
      </c>
      <c r="U24" s="18">
        <f>'Formato 6 d)'!G33</f>
        <v>64235228.210000001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4" workbookViewId="0">
      <selection sqref="A1:G1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5" t="s">
        <v>413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414</v>
      </c>
      <c r="B3" s="161"/>
      <c r="C3" s="161"/>
      <c r="D3" s="161"/>
      <c r="E3" s="161"/>
      <c r="F3" s="161"/>
      <c r="G3" s="162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60" t="s">
        <v>415</v>
      </c>
      <c r="B5" s="161"/>
      <c r="C5" s="161"/>
      <c r="D5" s="161"/>
      <c r="E5" s="161"/>
      <c r="F5" s="161"/>
      <c r="G5" s="162"/>
    </row>
    <row r="6" spans="1:7" x14ac:dyDescent="0.25">
      <c r="A6" s="172" t="s">
        <v>3280</v>
      </c>
      <c r="B6" s="51">
        <f>ANIO1P</f>
        <v>2020</v>
      </c>
      <c r="C6" s="185" t="str">
        <f>ANIO2P</f>
        <v>2021 (d)</v>
      </c>
      <c r="D6" s="185" t="str">
        <f>ANIO3P</f>
        <v>2022 (d)</v>
      </c>
      <c r="E6" s="185" t="str">
        <f>ANIO4P</f>
        <v>2023 (d)</v>
      </c>
      <c r="F6" s="185" t="str">
        <f>ANIO5P</f>
        <v>2024 (d)</v>
      </c>
      <c r="G6" s="185" t="str">
        <f>ANIO6P</f>
        <v>2025 (d)</v>
      </c>
    </row>
    <row r="7" spans="1:7" ht="48" customHeight="1" x14ac:dyDescent="0.25">
      <c r="A7" s="173"/>
      <c r="B7" s="88" t="s">
        <v>3283</v>
      </c>
      <c r="C7" s="186"/>
      <c r="D7" s="186"/>
      <c r="E7" s="186"/>
      <c r="F7" s="186"/>
      <c r="G7" s="186"/>
    </row>
    <row r="8" spans="1:7" x14ac:dyDescent="0.25">
      <c r="A8" s="52" t="s">
        <v>421</v>
      </c>
      <c r="B8" s="59">
        <f>SUM(B9:B20)</f>
        <v>494891900.61000001</v>
      </c>
      <c r="C8" s="59">
        <f t="shared" ref="C8:G8" si="0">SUM(C9:C20)</f>
        <v>544381090.62</v>
      </c>
      <c r="D8" s="59">
        <f t="shared" si="0"/>
        <v>598819199.65999997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2413643.54</v>
      </c>
      <c r="C11" s="60">
        <v>2655007.89</v>
      </c>
      <c r="D11" s="60">
        <v>2920508.67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29850514.329999998</v>
      </c>
      <c r="C13" s="60">
        <v>32835565.760000002</v>
      </c>
      <c r="D13" s="60">
        <v>36119122.329999998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462627742.74000001</v>
      </c>
      <c r="C15" s="60">
        <v>508890516.97000003</v>
      </c>
      <c r="D15" s="60">
        <v>559779568.65999997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150372011.69999999</v>
      </c>
      <c r="C22" s="61">
        <f t="shared" ref="C22:G22" si="1">SUM(C23:C27)</f>
        <v>165409212.87</v>
      </c>
      <c r="D22" s="61">
        <f t="shared" si="1"/>
        <v>181950134.15000001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150372011.69999999</v>
      </c>
      <c r="C26" s="60">
        <v>165409212.87</v>
      </c>
      <c r="D26" s="60">
        <v>181950134.15000001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645263912.30999994</v>
      </c>
      <c r="C32" s="61">
        <f t="shared" ref="C32:F32" si="3">C29+C22+C8</f>
        <v>709790303.49000001</v>
      </c>
      <c r="D32" s="61">
        <f t="shared" si="3"/>
        <v>780769333.80999994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494891900.61000001</v>
      </c>
      <c r="Q2" s="18">
        <f>'Formato 7 a)'!C8</f>
        <v>544381090.62</v>
      </c>
      <c r="R2" s="18">
        <f>'Formato 7 a)'!D8</f>
        <v>598819199.65999997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2413643.54</v>
      </c>
      <c r="Q5" s="18">
        <f>'Formato 7 a)'!C11</f>
        <v>2655007.89</v>
      </c>
      <c r="R5" s="18">
        <f>'Formato 7 a)'!D11</f>
        <v>2920508.67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29850514.329999998</v>
      </c>
      <c r="Q7" s="18">
        <f>'Formato 7 a)'!C13</f>
        <v>32835565.760000002</v>
      </c>
      <c r="R7" s="18">
        <f>'Formato 7 a)'!D13</f>
        <v>36119122.329999998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462627742.74000001</v>
      </c>
      <c r="Q9" s="18">
        <f>'Formato 7 a)'!C15</f>
        <v>508890516.97000003</v>
      </c>
      <c r="R9" s="18">
        <f>'Formato 7 a)'!D15</f>
        <v>559779568.65999997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150372011.69999999</v>
      </c>
      <c r="Q15" s="18">
        <f>'Formato 7 a)'!C22</f>
        <v>165409212.87</v>
      </c>
      <c r="R15" s="18">
        <f>'Formato 7 a)'!D22</f>
        <v>181950134.15000001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150372011.69999999</v>
      </c>
      <c r="Q19" s="18">
        <f>'Formato 7 a)'!C26</f>
        <v>165409212.87</v>
      </c>
      <c r="R19" s="18">
        <f>'Formato 7 a)'!D26</f>
        <v>181950134.15000001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645263912.30999994</v>
      </c>
      <c r="Q23" s="18">
        <f>'Formato 7 a)'!C32</f>
        <v>709790303.49000001</v>
      </c>
      <c r="R23" s="18">
        <f>'Formato 7 a)'!D32</f>
        <v>780769333.80999994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B9" sqref="B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5" t="s">
        <v>443</v>
      </c>
      <c r="B1" s="175"/>
      <c r="C1" s="175"/>
      <c r="D1" s="175"/>
      <c r="E1" s="175"/>
      <c r="F1" s="175"/>
      <c r="G1" s="175"/>
    </row>
    <row r="2" spans="1:7" customFormat="1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customFormat="1" x14ac:dyDescent="0.25">
      <c r="A3" s="160" t="s">
        <v>444</v>
      </c>
      <c r="B3" s="161"/>
      <c r="C3" s="161"/>
      <c r="D3" s="161"/>
      <c r="E3" s="161"/>
      <c r="F3" s="161"/>
      <c r="G3" s="162"/>
    </row>
    <row r="4" spans="1:7" customFormat="1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customFormat="1" x14ac:dyDescent="0.25">
      <c r="A5" s="160" t="s">
        <v>415</v>
      </c>
      <c r="B5" s="161"/>
      <c r="C5" s="161"/>
      <c r="D5" s="161"/>
      <c r="E5" s="161"/>
      <c r="F5" s="161"/>
      <c r="G5" s="162"/>
    </row>
    <row r="6" spans="1:7" customFormat="1" x14ac:dyDescent="0.25">
      <c r="A6" s="187" t="s">
        <v>3134</v>
      </c>
      <c r="B6" s="51">
        <f>ANIO1P</f>
        <v>2020</v>
      </c>
      <c r="C6" s="185" t="str">
        <f>ANIO2P</f>
        <v>2021 (d)</v>
      </c>
      <c r="D6" s="185" t="str">
        <f>ANIO3P</f>
        <v>2022 (d)</v>
      </c>
      <c r="E6" s="185" t="str">
        <f>ANIO4P</f>
        <v>2023 (d)</v>
      </c>
      <c r="F6" s="185" t="str">
        <f>ANIO5P</f>
        <v>2024 (d)</v>
      </c>
      <c r="G6" s="185" t="str">
        <f>ANIO6P</f>
        <v>2025 (d)</v>
      </c>
    </row>
    <row r="7" spans="1:7" customFormat="1" ht="48" customHeight="1" x14ac:dyDescent="0.25">
      <c r="A7" s="188"/>
      <c r="B7" s="88" t="s">
        <v>3283</v>
      </c>
      <c r="C7" s="186"/>
      <c r="D7" s="186"/>
      <c r="E7" s="186"/>
      <c r="F7" s="186"/>
      <c r="G7" s="186"/>
    </row>
    <row r="8" spans="1:7" x14ac:dyDescent="0.25">
      <c r="A8" s="52" t="s">
        <v>445</v>
      </c>
      <c r="B8" s="59">
        <f>SUM(B9:B17)</f>
        <v>413938346.1730001</v>
      </c>
      <c r="C8" s="59">
        <f t="shared" ref="C8:G8" si="0">SUM(C9:C17)</f>
        <v>455332180.79030013</v>
      </c>
      <c r="D8" s="59">
        <f t="shared" si="0"/>
        <v>500865398.86933017</v>
      </c>
      <c r="E8" s="59">
        <f t="shared" si="0"/>
        <v>550951938.75626326</v>
      </c>
      <c r="F8" s="59">
        <f t="shared" si="0"/>
        <v>606047132.63188958</v>
      </c>
      <c r="G8" s="59">
        <f t="shared" si="0"/>
        <v>624228546.61084628</v>
      </c>
    </row>
    <row r="9" spans="1:7" x14ac:dyDescent="0.25">
      <c r="A9" s="53" t="s">
        <v>446</v>
      </c>
      <c r="B9" s="60">
        <v>118296814.6714</v>
      </c>
      <c r="C9" s="60">
        <v>121845719.111542</v>
      </c>
      <c r="D9" s="60">
        <v>125501090.68488826</v>
      </c>
      <c r="E9" s="60">
        <v>129266123.40543491</v>
      </c>
      <c r="F9" s="60">
        <v>133144107.10759796</v>
      </c>
      <c r="G9" s="60">
        <v>137138430.3208259</v>
      </c>
    </row>
    <row r="10" spans="1:7" x14ac:dyDescent="0.25">
      <c r="A10" s="53" t="s">
        <v>447</v>
      </c>
      <c r="B10" s="60">
        <v>99376484.452199966</v>
      </c>
      <c r="C10" s="60">
        <v>102357778.98576596</v>
      </c>
      <c r="D10" s="60">
        <v>105428512.35533895</v>
      </c>
      <c r="E10" s="60">
        <v>108591367.72599912</v>
      </c>
      <c r="F10" s="60">
        <v>111849108.75777909</v>
      </c>
      <c r="G10" s="60">
        <v>115204582.02051246</v>
      </c>
    </row>
    <row r="11" spans="1:7" x14ac:dyDescent="0.25">
      <c r="A11" s="53" t="s">
        <v>448</v>
      </c>
      <c r="B11" s="60">
        <v>139506562.34230003</v>
      </c>
      <c r="C11" s="60">
        <v>143691759.21256903</v>
      </c>
      <c r="D11" s="60">
        <v>148002511.98894611</v>
      </c>
      <c r="E11" s="60">
        <v>152442587.34861448</v>
      </c>
      <c r="F11" s="60">
        <v>157015864.96907291</v>
      </c>
      <c r="G11" s="60">
        <v>161726340.91814509</v>
      </c>
    </row>
    <row r="12" spans="1:7" x14ac:dyDescent="0.25">
      <c r="A12" s="53" t="s">
        <v>449</v>
      </c>
      <c r="B12" s="60">
        <v>2445681.3679000004</v>
      </c>
      <c r="C12" s="60">
        <v>2519051.8089370006</v>
      </c>
      <c r="D12" s="60">
        <v>2594623.3632051107</v>
      </c>
      <c r="E12" s="60">
        <v>2672462.0641012639</v>
      </c>
      <c r="F12" s="60">
        <v>2752635.9260243019</v>
      </c>
      <c r="G12" s="60">
        <v>2835215.0038050311</v>
      </c>
    </row>
    <row r="13" spans="1:7" x14ac:dyDescent="0.25">
      <c r="A13" s="53" t="s">
        <v>450</v>
      </c>
      <c r="B13" s="60">
        <v>27971272.219099998</v>
      </c>
      <c r="C13" s="60">
        <v>28810410.385672998</v>
      </c>
      <c r="D13" s="60">
        <v>29674722.697243188</v>
      </c>
      <c r="E13" s="60">
        <v>30564964.378160484</v>
      </c>
      <c r="F13" s="60">
        <v>31481913.309505299</v>
      </c>
      <c r="G13" s="60">
        <v>32426370.708790459</v>
      </c>
    </row>
    <row r="14" spans="1:7" x14ac:dyDescent="0.25">
      <c r="A14" s="53" t="s">
        <v>451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26341531.120100141</v>
      </c>
      <c r="C15" s="60">
        <v>56107461.285813093</v>
      </c>
      <c r="D15" s="60">
        <v>89663937.779708505</v>
      </c>
      <c r="E15" s="60">
        <v>127414433.8339529</v>
      </c>
      <c r="F15" s="60">
        <v>169803502.56191003</v>
      </c>
      <c r="G15" s="60">
        <v>174897607.63876733</v>
      </c>
    </row>
    <row r="16" spans="1:7" x14ac:dyDescent="0.25">
      <c r="A16" s="53" t="s">
        <v>453</v>
      </c>
      <c r="B16" s="60"/>
      <c r="C16" s="60"/>
      <c r="D16" s="60"/>
      <c r="E16" s="60"/>
      <c r="F16" s="60"/>
      <c r="G16" s="60"/>
    </row>
    <row r="17" spans="1:7" x14ac:dyDescent="0.25">
      <c r="A17" s="53" t="s">
        <v>454</v>
      </c>
      <c r="B17" s="60"/>
      <c r="C17" s="60"/>
      <c r="D17" s="60"/>
      <c r="E17" s="60"/>
      <c r="F17" s="60"/>
      <c r="G17" s="60"/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231325566.12</v>
      </c>
      <c r="C19" s="61">
        <f t="shared" ref="C19:G19" si="1">SUM(C20:C28)</f>
        <v>254458122.73200002</v>
      </c>
      <c r="D19" s="61">
        <f t="shared" si="1"/>
        <v>279903935.00520003</v>
      </c>
      <c r="E19" s="61">
        <f t="shared" si="1"/>
        <v>307894328.50572008</v>
      </c>
      <c r="F19" s="61">
        <f t="shared" si="1"/>
        <v>338683761.35629213</v>
      </c>
      <c r="G19" s="61">
        <f t="shared" si="1"/>
        <v>372552137.49192137</v>
      </c>
    </row>
    <row r="20" spans="1:7" x14ac:dyDescent="0.25">
      <c r="A20" s="53" t="s">
        <v>446</v>
      </c>
      <c r="B20" s="60"/>
      <c r="C20" s="60"/>
      <c r="D20" s="60"/>
      <c r="E20" s="60"/>
      <c r="F20" s="60"/>
      <c r="G20" s="60"/>
    </row>
    <row r="21" spans="1:7" x14ac:dyDescent="0.25">
      <c r="A21" s="53" t="s">
        <v>447</v>
      </c>
      <c r="B21" s="60"/>
      <c r="C21" s="60"/>
      <c r="D21" s="60"/>
      <c r="E21" s="60"/>
      <c r="F21" s="60"/>
      <c r="G21" s="60"/>
    </row>
    <row r="22" spans="1:7" x14ac:dyDescent="0.25">
      <c r="A22" s="53" t="s">
        <v>448</v>
      </c>
      <c r="B22" s="60"/>
      <c r="C22" s="60"/>
      <c r="D22" s="60"/>
      <c r="E22" s="60"/>
      <c r="F22" s="60"/>
      <c r="G22" s="60"/>
    </row>
    <row r="23" spans="1:7" x14ac:dyDescent="0.25">
      <c r="A23" s="53" t="s">
        <v>449</v>
      </c>
      <c r="B23" s="60"/>
      <c r="C23" s="60"/>
      <c r="D23" s="60"/>
      <c r="E23" s="60"/>
      <c r="F23" s="60"/>
      <c r="G23" s="60"/>
    </row>
    <row r="24" spans="1:7" x14ac:dyDescent="0.25">
      <c r="A24" s="53" t="s">
        <v>450</v>
      </c>
      <c r="B24" s="60"/>
      <c r="C24" s="60"/>
      <c r="D24" s="60"/>
      <c r="E24" s="60"/>
      <c r="F24" s="60"/>
      <c r="G24" s="60"/>
    </row>
    <row r="25" spans="1:7" x14ac:dyDescent="0.25">
      <c r="A25" s="53" t="s">
        <v>451</v>
      </c>
      <c r="B25" s="60">
        <v>231325566.12</v>
      </c>
      <c r="C25" s="60">
        <v>254458122.73200002</v>
      </c>
      <c r="D25" s="60">
        <v>279903935.00520003</v>
      </c>
      <c r="E25" s="60">
        <v>307894328.50572008</v>
      </c>
      <c r="F25" s="60">
        <v>338683761.35629213</v>
      </c>
      <c r="G25" s="60">
        <v>372552137.49192137</v>
      </c>
    </row>
    <row r="26" spans="1:7" x14ac:dyDescent="0.25">
      <c r="A26" s="53" t="s">
        <v>452</v>
      </c>
      <c r="B26" s="60"/>
      <c r="C26" s="60"/>
      <c r="D26" s="60"/>
      <c r="E26" s="60"/>
      <c r="F26" s="60"/>
      <c r="G26" s="60"/>
    </row>
    <row r="27" spans="1:7" x14ac:dyDescent="0.25">
      <c r="A27" s="53" t="s">
        <v>456</v>
      </c>
      <c r="B27" s="60"/>
      <c r="C27" s="60"/>
      <c r="D27" s="60"/>
      <c r="E27" s="60"/>
      <c r="F27" s="60"/>
      <c r="G27" s="60"/>
    </row>
    <row r="28" spans="1:7" x14ac:dyDescent="0.25">
      <c r="A28" s="53" t="s">
        <v>454</v>
      </c>
      <c r="B28" s="60"/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645263912.2930001</v>
      </c>
      <c r="C30" s="61">
        <f t="shared" ref="C30:G30" si="2">C8+C19</f>
        <v>709790303.52230012</v>
      </c>
      <c r="D30" s="61">
        <f t="shared" si="2"/>
        <v>780769333.8745302</v>
      </c>
      <c r="E30" s="61">
        <f t="shared" si="2"/>
        <v>858846267.26198339</v>
      </c>
      <c r="F30" s="61">
        <f t="shared" si="2"/>
        <v>944730893.98818171</v>
      </c>
      <c r="G30" s="61">
        <f t="shared" si="2"/>
        <v>996780684.10276771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413938346.1730001</v>
      </c>
      <c r="Q2" s="18">
        <f>'Formato 7 b)'!C8</f>
        <v>455332180.79030013</v>
      </c>
      <c r="R2" s="18">
        <f>'Formato 7 b)'!D8</f>
        <v>500865398.86933017</v>
      </c>
      <c r="S2" s="18">
        <f>'Formato 7 b)'!E8</f>
        <v>550951938.75626326</v>
      </c>
      <c r="T2" s="18">
        <f>'Formato 7 b)'!F8</f>
        <v>606047132.63188958</v>
      </c>
      <c r="U2" s="18">
        <f>'Formato 7 b)'!G8</f>
        <v>624228546.61084628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118296814.6714</v>
      </c>
      <c r="Q3" s="18">
        <f>'Formato 7 b)'!C9</f>
        <v>121845719.111542</v>
      </c>
      <c r="R3" s="18">
        <f>'Formato 7 b)'!D9</f>
        <v>125501090.68488826</v>
      </c>
      <c r="S3" s="18">
        <f>'Formato 7 b)'!E9</f>
        <v>129266123.40543491</v>
      </c>
      <c r="T3" s="18">
        <f>'Formato 7 b)'!F9</f>
        <v>133144107.10759796</v>
      </c>
      <c r="U3" s="18">
        <f>'Formato 7 b)'!G9</f>
        <v>137138430.3208259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99376484.452199966</v>
      </c>
      <c r="Q4" s="18">
        <f>'Formato 7 b)'!C10</f>
        <v>102357778.98576596</v>
      </c>
      <c r="R4" s="18">
        <f>'Formato 7 b)'!D10</f>
        <v>105428512.35533895</v>
      </c>
      <c r="S4" s="18">
        <f>'Formato 7 b)'!E10</f>
        <v>108591367.72599912</v>
      </c>
      <c r="T4" s="18">
        <f>'Formato 7 b)'!F10</f>
        <v>111849108.75777909</v>
      </c>
      <c r="U4" s="18">
        <f>'Formato 7 b)'!G10</f>
        <v>115204582.02051246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139506562.34230003</v>
      </c>
      <c r="Q5" s="18">
        <f>'Formato 7 b)'!C11</f>
        <v>143691759.21256903</v>
      </c>
      <c r="R5" s="18">
        <f>'Formato 7 b)'!D11</f>
        <v>148002511.98894611</v>
      </c>
      <c r="S5" s="18">
        <f>'Formato 7 b)'!E11</f>
        <v>152442587.34861448</v>
      </c>
      <c r="T5" s="18">
        <f>'Formato 7 b)'!F11</f>
        <v>157015864.96907291</v>
      </c>
      <c r="U5" s="18">
        <f>'Formato 7 b)'!G11</f>
        <v>161726340.91814509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2445681.3679000004</v>
      </c>
      <c r="Q6" s="18">
        <f>'Formato 7 b)'!C12</f>
        <v>2519051.8089370006</v>
      </c>
      <c r="R6" s="18">
        <f>'Formato 7 b)'!D12</f>
        <v>2594623.3632051107</v>
      </c>
      <c r="S6" s="18">
        <f>'Formato 7 b)'!E12</f>
        <v>2672462.0641012639</v>
      </c>
      <c r="T6" s="18">
        <f>'Formato 7 b)'!F12</f>
        <v>2752635.9260243019</v>
      </c>
      <c r="U6" s="18">
        <f>'Formato 7 b)'!G12</f>
        <v>2835215.0038050311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27971272.219099998</v>
      </c>
      <c r="Q7" s="18">
        <f>'Formato 7 b)'!C13</f>
        <v>28810410.385672998</v>
      </c>
      <c r="R7" s="18">
        <f>'Formato 7 b)'!D13</f>
        <v>29674722.697243188</v>
      </c>
      <c r="S7" s="18">
        <f>'Formato 7 b)'!E13</f>
        <v>30564964.378160484</v>
      </c>
      <c r="T7" s="18">
        <f>'Formato 7 b)'!F13</f>
        <v>31481913.309505299</v>
      </c>
      <c r="U7" s="18">
        <f>'Formato 7 b)'!G13</f>
        <v>32426370.708790459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26341531.120100141</v>
      </c>
      <c r="Q9" s="18">
        <f>'Formato 7 b)'!C15</f>
        <v>56107461.285813093</v>
      </c>
      <c r="R9" s="18">
        <f>'Formato 7 b)'!D15</f>
        <v>89663937.779708505</v>
      </c>
      <c r="S9" s="18">
        <f>'Formato 7 b)'!E15</f>
        <v>127414433.8339529</v>
      </c>
      <c r="T9" s="18">
        <f>'Formato 7 b)'!F15</f>
        <v>169803502.56191003</v>
      </c>
      <c r="U9" s="18">
        <f>'Formato 7 b)'!G15</f>
        <v>174897607.63876733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231325566.12</v>
      </c>
      <c r="Q12" s="18">
        <f>'Formato 7 b)'!C19</f>
        <v>254458122.73200002</v>
      </c>
      <c r="R12" s="18">
        <f>'Formato 7 b)'!D19</f>
        <v>279903935.00520003</v>
      </c>
      <c r="S12" s="18">
        <f>'Formato 7 b)'!E19</f>
        <v>307894328.50572008</v>
      </c>
      <c r="T12" s="18">
        <f>'Formato 7 b)'!F19</f>
        <v>338683761.35629213</v>
      </c>
      <c r="U12" s="18">
        <f>'Formato 7 b)'!G19</f>
        <v>372552137.49192137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231325566.12</v>
      </c>
      <c r="Q18" s="18">
        <f>'Formato 7 b)'!C25</f>
        <v>254458122.73200002</v>
      </c>
      <c r="R18" s="18">
        <f>'Formato 7 b)'!D25</f>
        <v>279903935.00520003</v>
      </c>
      <c r="S18" s="18">
        <f>'Formato 7 b)'!E25</f>
        <v>307894328.50572008</v>
      </c>
      <c r="T18" s="18">
        <f>'Formato 7 b)'!F25</f>
        <v>338683761.35629213</v>
      </c>
      <c r="U18" s="18">
        <f>'Formato 7 b)'!G25</f>
        <v>372552137.49192137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645263912.2930001</v>
      </c>
      <c r="Q22" s="18">
        <f>'Formato 7 b)'!C30</f>
        <v>709790303.52230012</v>
      </c>
      <c r="R22" s="18">
        <f>'Formato 7 b)'!D30</f>
        <v>780769333.8745302</v>
      </c>
      <c r="S22" s="18">
        <f>'Formato 7 b)'!E30</f>
        <v>858846267.26198339</v>
      </c>
      <c r="T22" s="18">
        <f>'Formato 7 b)'!F30</f>
        <v>944730893.98818171</v>
      </c>
      <c r="U22" s="18">
        <f>'Formato 7 b)'!G30</f>
        <v>996780684.10276771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A2" zoomScale="90" zoomScaleNormal="90" zoomScalePageLayoutView="90" workbookViewId="0">
      <selection activeCell="D38" sqref="D38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5" t="s">
        <v>458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459</v>
      </c>
      <c r="B3" s="161"/>
      <c r="C3" s="161"/>
      <c r="D3" s="161"/>
      <c r="E3" s="161"/>
      <c r="F3" s="161"/>
      <c r="G3" s="162"/>
    </row>
    <row r="4" spans="1:7" x14ac:dyDescent="0.2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2" t="s">
        <v>3280</v>
      </c>
      <c r="B5" s="190" t="str">
        <f>ANIO5R</f>
        <v>2014 ¹ (c)</v>
      </c>
      <c r="C5" s="190" t="str">
        <f>ANIO4R</f>
        <v>2015 ¹ (c)</v>
      </c>
      <c r="D5" s="190" t="str">
        <f>ANIO3R</f>
        <v>2016 ¹ (c)</v>
      </c>
      <c r="E5" s="190" t="str">
        <f>ANIO2R</f>
        <v>2017 ¹ (c)</v>
      </c>
      <c r="F5" s="190" t="str">
        <f>ANIO1R</f>
        <v>2018 ¹ (c)</v>
      </c>
      <c r="G5" s="51">
        <f>ANIO_INFORME</f>
        <v>2019</v>
      </c>
    </row>
    <row r="6" spans="1:7" ht="32.1" customHeight="1" x14ac:dyDescent="0.25">
      <c r="A6" s="193"/>
      <c r="B6" s="191"/>
      <c r="C6" s="191"/>
      <c r="D6" s="191"/>
      <c r="E6" s="191"/>
      <c r="F6" s="191"/>
      <c r="G6" s="88" t="s">
        <v>3286</v>
      </c>
    </row>
    <row r="7" spans="1:7" x14ac:dyDescent="0.25">
      <c r="A7" s="52" t="s">
        <v>460</v>
      </c>
      <c r="B7" s="59">
        <f>SUM(B8:B19)</f>
        <v>283207289.01999998</v>
      </c>
      <c r="C7" s="59">
        <f t="shared" ref="C7:G7" si="0">SUM(C8:C19)</f>
        <v>331977887.26999998</v>
      </c>
      <c r="D7" s="59">
        <f t="shared" si="0"/>
        <v>373817893.10000002</v>
      </c>
      <c r="E7" s="59">
        <f t="shared" si="0"/>
        <v>410576238.33999997</v>
      </c>
      <c r="F7" s="59">
        <f t="shared" si="0"/>
        <v>437042126.98281258</v>
      </c>
      <c r="G7" s="59">
        <f t="shared" si="0"/>
        <v>449901727.83315235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0</v>
      </c>
      <c r="E10" s="60">
        <v>1907916.07</v>
      </c>
      <c r="F10" s="60">
        <v>0</v>
      </c>
      <c r="G10" s="60">
        <v>2194221.4074999997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123373.67</v>
      </c>
      <c r="C12" s="60">
        <v>4355.17</v>
      </c>
      <c r="D12" s="60">
        <v>117325</v>
      </c>
      <c r="E12" s="60">
        <v>1338896.3400000001</v>
      </c>
      <c r="F12" s="60">
        <v>0</v>
      </c>
      <c r="G12" s="60">
        <v>27136831.210000001</v>
      </c>
    </row>
    <row r="13" spans="1:7" x14ac:dyDescent="0.25">
      <c r="A13" s="56" t="s">
        <v>466</v>
      </c>
      <c r="B13" s="60">
        <v>87095031.349999994</v>
      </c>
      <c r="C13" s="60">
        <v>115679765.8</v>
      </c>
      <c r="D13" s="60">
        <v>157284045.69999999</v>
      </c>
      <c r="E13" s="60">
        <v>48411016.899999999</v>
      </c>
      <c r="F13" s="60">
        <v>24243910</v>
      </c>
      <c r="G13" s="60">
        <v>0</v>
      </c>
    </row>
    <row r="14" spans="1:7" x14ac:dyDescent="0.25">
      <c r="A14" s="53" t="s">
        <v>467</v>
      </c>
      <c r="B14" s="60">
        <v>195988884</v>
      </c>
      <c r="C14" s="60">
        <v>216293766.30000001</v>
      </c>
      <c r="D14" s="60">
        <v>216416522.40000001</v>
      </c>
      <c r="E14" s="60">
        <v>358918409.02999997</v>
      </c>
      <c r="F14" s="60">
        <v>412798216.98281258</v>
      </c>
      <c r="G14" s="60">
        <v>420570675.21565235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77401491.849999994</v>
      </c>
      <c r="C21" s="61">
        <f t="shared" ref="C21:G21" si="1">SUM(C22:C26)</f>
        <v>62522751.490000002</v>
      </c>
      <c r="D21" s="61">
        <f t="shared" si="1"/>
        <v>83357438.459999993</v>
      </c>
      <c r="E21" s="61">
        <f t="shared" si="1"/>
        <v>85688641.209999993</v>
      </c>
      <c r="F21" s="61">
        <f t="shared" si="1"/>
        <v>106851038.95999999</v>
      </c>
      <c r="G21" s="61">
        <f t="shared" si="1"/>
        <v>136701828.80000001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136701828.80000001</v>
      </c>
    </row>
    <row r="26" spans="1:7" x14ac:dyDescent="0.25">
      <c r="A26" s="53" t="s">
        <v>476</v>
      </c>
      <c r="B26" s="60">
        <v>77401491.849999994</v>
      </c>
      <c r="C26" s="60">
        <v>62522751.490000002</v>
      </c>
      <c r="D26" s="60">
        <v>83357438.459999993</v>
      </c>
      <c r="E26" s="60">
        <v>85688641.209999993</v>
      </c>
      <c r="F26" s="60">
        <v>106851038.95999999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360608780.87</v>
      </c>
      <c r="C31" s="61">
        <f t="shared" ref="C31:G31" si="3">C7+C21+C28</f>
        <v>394500638.75999999</v>
      </c>
      <c r="D31" s="61">
        <f t="shared" si="3"/>
        <v>457175331.56</v>
      </c>
      <c r="E31" s="61">
        <f t="shared" si="3"/>
        <v>496264879.54999995</v>
      </c>
      <c r="F31" s="61">
        <f t="shared" si="3"/>
        <v>543893165.94281256</v>
      </c>
      <c r="G31" s="61">
        <f t="shared" si="3"/>
        <v>586603556.63315237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9" t="s">
        <v>3284</v>
      </c>
      <c r="B39" s="189"/>
      <c r="C39" s="189"/>
      <c r="D39" s="189"/>
      <c r="E39" s="189"/>
      <c r="F39" s="189"/>
      <c r="G39" s="189"/>
    </row>
    <row r="40" spans="1:7" ht="15" customHeight="1" x14ac:dyDescent="0.25">
      <c r="A40" s="189" t="s">
        <v>3285</v>
      </c>
      <c r="B40" s="189"/>
      <c r="C40" s="189"/>
      <c r="D40" s="189"/>
      <c r="E40" s="189"/>
      <c r="F40" s="189"/>
      <c r="G40" s="189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283207289.01999998</v>
      </c>
      <c r="Q2" s="18">
        <f>'Formato 7 c)'!C7</f>
        <v>331977887.26999998</v>
      </c>
      <c r="R2" s="18">
        <f>'Formato 7 c)'!D7</f>
        <v>373817893.10000002</v>
      </c>
      <c r="S2" s="18">
        <f>'Formato 7 c)'!E7</f>
        <v>410576238.33999997</v>
      </c>
      <c r="T2" s="18">
        <f>'Formato 7 c)'!F7</f>
        <v>437042126.98281258</v>
      </c>
      <c r="U2" s="18">
        <f>'Formato 7 c)'!G7</f>
        <v>449901727.83315235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1907916.07</v>
      </c>
      <c r="T5" s="18">
        <f>'Formato 7 c)'!F10</f>
        <v>0</v>
      </c>
      <c r="U5" s="18">
        <f>'Formato 7 c)'!G10</f>
        <v>2194221.4074999997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123373.67</v>
      </c>
      <c r="Q7" s="18">
        <f>'Formato 7 c)'!C12</f>
        <v>4355.17</v>
      </c>
      <c r="R7" s="18">
        <f>'Formato 7 c)'!D12</f>
        <v>117325</v>
      </c>
      <c r="S7" s="18">
        <f>'Formato 7 c)'!E12</f>
        <v>1338896.3400000001</v>
      </c>
      <c r="T7" s="18">
        <f>'Formato 7 c)'!F12</f>
        <v>0</v>
      </c>
      <c r="U7" s="18">
        <f>'Formato 7 c)'!G12</f>
        <v>27136831.210000001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87095031.349999994</v>
      </c>
      <c r="Q8" s="18">
        <f>'Formato 7 c)'!C13</f>
        <v>115679765.8</v>
      </c>
      <c r="R8" s="18">
        <f>'Formato 7 c)'!D13</f>
        <v>157284045.69999999</v>
      </c>
      <c r="S8" s="18">
        <f>'Formato 7 c)'!E13</f>
        <v>48411016.899999999</v>
      </c>
      <c r="T8" s="18">
        <f>'Formato 7 c)'!F13</f>
        <v>24243910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195988884</v>
      </c>
      <c r="Q9" s="18">
        <f>'Formato 7 c)'!C14</f>
        <v>216293766.30000001</v>
      </c>
      <c r="R9" s="18">
        <f>'Formato 7 c)'!D14</f>
        <v>216416522.40000001</v>
      </c>
      <c r="S9" s="18">
        <f>'Formato 7 c)'!E14</f>
        <v>358918409.02999997</v>
      </c>
      <c r="T9" s="18">
        <f>'Formato 7 c)'!F14</f>
        <v>412798216.98281258</v>
      </c>
      <c r="U9" s="18">
        <f>'Formato 7 c)'!G14</f>
        <v>420570675.21565235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77401491.849999994</v>
      </c>
      <c r="Q15" s="18">
        <f>'Formato 7 c)'!C21</f>
        <v>62522751.490000002</v>
      </c>
      <c r="R15" s="18">
        <f>'Formato 7 c)'!D21</f>
        <v>83357438.459999993</v>
      </c>
      <c r="S15" s="18">
        <f>'Formato 7 c)'!E21</f>
        <v>85688641.209999993</v>
      </c>
      <c r="T15" s="18">
        <f>'Formato 7 c)'!F21</f>
        <v>106851038.95999999</v>
      </c>
      <c r="U15" s="18">
        <f>'Formato 7 c)'!G21</f>
        <v>136701828.80000001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136701828.80000001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77401491.849999994</v>
      </c>
      <c r="Q20" s="18">
        <f>'Formato 7 c)'!C26</f>
        <v>62522751.490000002</v>
      </c>
      <c r="R20" s="18">
        <f>'Formato 7 c)'!D26</f>
        <v>83357438.459999993</v>
      </c>
      <c r="S20" s="18">
        <f>'Formato 7 c)'!E26</f>
        <v>85688641.209999993</v>
      </c>
      <c r="T20" s="18">
        <f>'Formato 7 c)'!F26</f>
        <v>106851038.95999999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360608780.87</v>
      </c>
      <c r="Q23" s="18">
        <f>'Formato 7 c)'!C31</f>
        <v>394500638.75999999</v>
      </c>
      <c r="R23" s="18">
        <f>'Formato 7 c)'!D31</f>
        <v>457175331.56</v>
      </c>
      <c r="S23" s="18">
        <f>'Formato 7 c)'!E31</f>
        <v>496264879.54999995</v>
      </c>
      <c r="T23" s="18">
        <f>'Formato 7 c)'!F31</f>
        <v>543893165.94281256</v>
      </c>
      <c r="U23" s="18">
        <f>'Formato 7 c)'!G31</f>
        <v>586603556.63315237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E20" sqref="E2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5" t="s">
        <v>482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483</v>
      </c>
      <c r="B3" s="161"/>
      <c r="C3" s="161"/>
      <c r="D3" s="161"/>
      <c r="E3" s="161"/>
      <c r="F3" s="161"/>
      <c r="G3" s="162"/>
    </row>
    <row r="4" spans="1:7" x14ac:dyDescent="0.2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4" t="s">
        <v>3134</v>
      </c>
      <c r="B5" s="190" t="str">
        <f>ANIO5R</f>
        <v>2014 ¹ (c)</v>
      </c>
      <c r="C5" s="190" t="str">
        <f>ANIO4R</f>
        <v>2015 ¹ (c)</v>
      </c>
      <c r="D5" s="190" t="str">
        <f>ANIO3R</f>
        <v>2016 ¹ (c)</v>
      </c>
      <c r="E5" s="190" t="str">
        <f>ANIO2R</f>
        <v>2017 ¹ (c)</v>
      </c>
      <c r="F5" s="190" t="str">
        <f>ANIO1R</f>
        <v>2018 ¹ (c)</v>
      </c>
      <c r="G5" s="51">
        <f>ANIO_INFORME</f>
        <v>2019</v>
      </c>
    </row>
    <row r="6" spans="1:7" ht="32.1" customHeight="1" x14ac:dyDescent="0.25">
      <c r="A6" s="195"/>
      <c r="B6" s="191"/>
      <c r="C6" s="191"/>
      <c r="D6" s="191"/>
      <c r="E6" s="191"/>
      <c r="F6" s="191"/>
      <c r="G6" s="88" t="s">
        <v>3287</v>
      </c>
    </row>
    <row r="7" spans="1:7" x14ac:dyDescent="0.25">
      <c r="A7" s="52" t="s">
        <v>484</v>
      </c>
      <c r="B7" s="59">
        <f>SUM(B8:B16)</f>
        <v>256414382.78964004</v>
      </c>
      <c r="C7" s="59">
        <f t="shared" ref="C7:G7" si="0">SUM(C8:C16)</f>
        <v>240160814.0686</v>
      </c>
      <c r="D7" s="59">
        <f t="shared" si="0"/>
        <v>249991140.69999999</v>
      </c>
      <c r="E7" s="59">
        <f t="shared" si="0"/>
        <v>281480929.83240008</v>
      </c>
      <c r="F7" s="59">
        <f t="shared" si="0"/>
        <v>326159206.70920002</v>
      </c>
      <c r="G7" s="59">
        <f t="shared" si="0"/>
        <v>449901727.85999995</v>
      </c>
    </row>
    <row r="8" spans="1:7" x14ac:dyDescent="0.25">
      <c r="A8" s="53" t="s">
        <v>446</v>
      </c>
      <c r="B8" s="60">
        <v>96682727.26000002</v>
      </c>
      <c r="C8" s="60">
        <v>104681954.33</v>
      </c>
      <c r="D8" s="60">
        <v>105325635.65000001</v>
      </c>
      <c r="E8" s="60">
        <v>105209381.61000007</v>
      </c>
      <c r="F8" s="60">
        <v>109213604.25999998</v>
      </c>
      <c r="G8" s="60">
        <v>114851276.38</v>
      </c>
    </row>
    <row r="9" spans="1:7" x14ac:dyDescent="0.25">
      <c r="A9" s="53" t="s">
        <v>447</v>
      </c>
      <c r="B9" s="60">
        <v>24075558.54916</v>
      </c>
      <c r="C9" s="60">
        <v>21930754.024999999</v>
      </c>
      <c r="D9" s="60">
        <v>27487458.210000001</v>
      </c>
      <c r="E9" s="60">
        <v>40457820.490000002</v>
      </c>
      <c r="F9" s="60">
        <v>52230376.329200022</v>
      </c>
      <c r="G9" s="60">
        <v>96482023.739999995</v>
      </c>
    </row>
    <row r="10" spans="1:7" x14ac:dyDescent="0.25">
      <c r="A10" s="53" t="s">
        <v>448</v>
      </c>
      <c r="B10" s="60">
        <v>110376221.31248002</v>
      </c>
      <c r="C10" s="60">
        <v>95433730.393600002</v>
      </c>
      <c r="D10" s="60">
        <v>101644850.63</v>
      </c>
      <c r="E10" s="60">
        <v>119622372.21240003</v>
      </c>
      <c r="F10" s="60">
        <v>138567278.08000004</v>
      </c>
      <c r="G10" s="60">
        <v>135443264.41</v>
      </c>
    </row>
    <row r="11" spans="1:7" x14ac:dyDescent="0.25">
      <c r="A11" s="53" t="s">
        <v>449</v>
      </c>
      <c r="B11" s="60">
        <v>352772.25</v>
      </c>
      <c r="C11" s="60">
        <v>683412.22</v>
      </c>
      <c r="D11" s="60">
        <v>548456.6</v>
      </c>
      <c r="E11" s="60">
        <v>789898.60999999987</v>
      </c>
      <c r="F11" s="60">
        <v>1082210.2</v>
      </c>
      <c r="G11" s="60">
        <v>2374447.9300000002</v>
      </c>
    </row>
    <row r="12" spans="1:7" x14ac:dyDescent="0.25">
      <c r="A12" s="53" t="s">
        <v>450</v>
      </c>
      <c r="B12" s="60">
        <v>12445721.347999997</v>
      </c>
      <c r="C12" s="60">
        <v>14786128.650000006</v>
      </c>
      <c r="D12" s="60">
        <v>14984739.609999999</v>
      </c>
      <c r="E12" s="60">
        <v>15384935.019999998</v>
      </c>
      <c r="F12" s="60">
        <v>23203027.810000002</v>
      </c>
      <c r="G12" s="60">
        <v>27156574.969999999</v>
      </c>
    </row>
    <row r="13" spans="1:7" x14ac:dyDescent="0.25">
      <c r="A13" s="53" t="s">
        <v>451</v>
      </c>
      <c r="B13" s="60"/>
      <c r="C13" s="60">
        <v>0</v>
      </c>
      <c r="D13" s="60">
        <v>0</v>
      </c>
      <c r="E13" s="60"/>
      <c r="F13" s="60"/>
      <c r="G13" s="60">
        <v>73594140.430000007</v>
      </c>
    </row>
    <row r="14" spans="1:7" x14ac:dyDescent="0.25">
      <c r="A14" s="53" t="s">
        <v>452</v>
      </c>
      <c r="B14" s="60"/>
      <c r="C14" s="60"/>
      <c r="D14" s="60">
        <v>0</v>
      </c>
      <c r="E14" s="60"/>
      <c r="F14" s="60"/>
      <c r="G14" s="60">
        <v>0</v>
      </c>
    </row>
    <row r="15" spans="1:7" x14ac:dyDescent="0.25">
      <c r="A15" s="53" t="s">
        <v>453</v>
      </c>
      <c r="B15" s="60">
        <v>7745229.3599999994</v>
      </c>
      <c r="C15" s="60">
        <v>0</v>
      </c>
      <c r="D15" s="60">
        <v>0</v>
      </c>
      <c r="E15" s="60">
        <v>16521.89</v>
      </c>
      <c r="F15" s="60">
        <v>1862710.03</v>
      </c>
      <c r="G15" s="60">
        <v>0</v>
      </c>
    </row>
    <row r="16" spans="1:7" x14ac:dyDescent="0.25">
      <c r="A16" s="53" t="s">
        <v>454</v>
      </c>
      <c r="B16" s="60">
        <v>4736152.71</v>
      </c>
      <c r="C16" s="60">
        <v>2644834.4500000002</v>
      </c>
      <c r="D16" s="60">
        <v>0</v>
      </c>
      <c r="E16" s="60"/>
      <c r="F16" s="60"/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31794293.52</v>
      </c>
      <c r="C18" s="61">
        <f t="shared" ref="C18:G18" si="1">SUM(C19:C27)</f>
        <v>44623231.243999995</v>
      </c>
      <c r="D18" s="61">
        <f t="shared" si="1"/>
        <v>73582559.870000005</v>
      </c>
      <c r="E18" s="61">
        <f t="shared" si="1"/>
        <v>75155721.780000001</v>
      </c>
      <c r="F18" s="61">
        <f t="shared" si="1"/>
        <v>138826523</v>
      </c>
      <c r="G18" s="61">
        <f t="shared" si="1"/>
        <v>136701828.80000001</v>
      </c>
    </row>
    <row r="19" spans="1:7" x14ac:dyDescent="0.25">
      <c r="A19" s="53" t="s">
        <v>446</v>
      </c>
      <c r="B19" s="60"/>
      <c r="C19" s="60"/>
      <c r="D19" s="60"/>
      <c r="E19" s="60"/>
      <c r="F19" s="60"/>
      <c r="G19" s="60"/>
    </row>
    <row r="20" spans="1:7" x14ac:dyDescent="0.25">
      <c r="A20" s="53" t="s">
        <v>447</v>
      </c>
      <c r="B20" s="60"/>
      <c r="C20" s="60"/>
      <c r="D20" s="60"/>
      <c r="E20" s="60"/>
      <c r="F20" s="60"/>
      <c r="G20" s="60"/>
    </row>
    <row r="21" spans="1:7" x14ac:dyDescent="0.25">
      <c r="A21" s="53" t="s">
        <v>448</v>
      </c>
      <c r="B21" s="60"/>
      <c r="C21" s="60"/>
      <c r="D21" s="60"/>
      <c r="E21" s="60"/>
      <c r="F21" s="60"/>
      <c r="G21" s="60"/>
    </row>
    <row r="22" spans="1:7" x14ac:dyDescent="0.25">
      <c r="A22" s="53" t="s">
        <v>449</v>
      </c>
      <c r="B22" s="60"/>
      <c r="C22" s="60"/>
      <c r="D22" s="60"/>
      <c r="E22" s="60"/>
      <c r="F22" s="60"/>
      <c r="G22" s="60"/>
    </row>
    <row r="23" spans="1:7" x14ac:dyDescent="0.25">
      <c r="A23" s="53" t="s">
        <v>450</v>
      </c>
      <c r="B23" s="60"/>
      <c r="C23" s="60"/>
      <c r="D23" s="60"/>
      <c r="E23" s="60"/>
      <c r="F23" s="60"/>
      <c r="G23" s="60"/>
    </row>
    <row r="24" spans="1:7" x14ac:dyDescent="0.25">
      <c r="A24" s="53" t="s">
        <v>451</v>
      </c>
      <c r="B24" s="60">
        <v>31794293.52</v>
      </c>
      <c r="C24" s="60">
        <v>44623231.243999995</v>
      </c>
      <c r="D24" s="60">
        <v>73582559.870000005</v>
      </c>
      <c r="E24" s="60">
        <v>75155721.780000001</v>
      </c>
      <c r="F24" s="60">
        <v>138826523</v>
      </c>
      <c r="G24" s="60">
        <v>136701828.80000001</v>
      </c>
    </row>
    <row r="25" spans="1:7" x14ac:dyDescent="0.25">
      <c r="A25" s="53" t="s">
        <v>452</v>
      </c>
      <c r="B25" s="60"/>
      <c r="C25" s="60"/>
      <c r="D25" s="60"/>
      <c r="E25" s="60"/>
      <c r="F25" s="60"/>
      <c r="G25" s="60"/>
    </row>
    <row r="26" spans="1:7" x14ac:dyDescent="0.25">
      <c r="A26" s="53" t="s">
        <v>456</v>
      </c>
      <c r="B26" s="60"/>
      <c r="C26" s="60"/>
      <c r="D26" s="60"/>
      <c r="E26" s="60"/>
      <c r="F26" s="60"/>
      <c r="G26" s="60"/>
    </row>
    <row r="27" spans="1:7" x14ac:dyDescent="0.25">
      <c r="A27" s="53" t="s">
        <v>454</v>
      </c>
      <c r="B27" s="60"/>
      <c r="C27" s="60"/>
      <c r="D27" s="60"/>
      <c r="E27" s="60"/>
      <c r="F27" s="60"/>
      <c r="G27" s="60"/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288208676.30964005</v>
      </c>
      <c r="C29" s="60">
        <f t="shared" ref="C29:G29" si="2">C7+C18</f>
        <v>284784045.31260002</v>
      </c>
      <c r="D29" s="60">
        <f t="shared" si="2"/>
        <v>323573700.56999999</v>
      </c>
      <c r="E29" s="60">
        <f t="shared" si="2"/>
        <v>356636651.61240005</v>
      </c>
      <c r="F29" s="60">
        <f t="shared" si="2"/>
        <v>464985729.70920002</v>
      </c>
      <c r="G29" s="60">
        <f t="shared" si="2"/>
        <v>586603556.65999997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9" t="s">
        <v>3284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3285</v>
      </c>
      <c r="B33" s="189"/>
      <c r="C33" s="189"/>
      <c r="D33" s="189"/>
      <c r="E33" s="189"/>
      <c r="F33" s="189"/>
      <c r="G33" s="189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256414382.78964004</v>
      </c>
      <c r="Q2" s="18">
        <f>'Formato 7 d)'!C7</f>
        <v>240160814.0686</v>
      </c>
      <c r="R2" s="18">
        <f>'Formato 7 d)'!D7</f>
        <v>249991140.69999999</v>
      </c>
      <c r="S2" s="18">
        <f>'Formato 7 d)'!E7</f>
        <v>281480929.83240008</v>
      </c>
      <c r="T2" s="18">
        <f>'Formato 7 d)'!F7</f>
        <v>326159206.70920002</v>
      </c>
      <c r="U2" s="18">
        <f>'Formato 7 d)'!G7</f>
        <v>449901727.85999995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96682727.26000002</v>
      </c>
      <c r="Q3" s="18">
        <f>'Formato 7 d)'!C8</f>
        <v>104681954.33</v>
      </c>
      <c r="R3" s="18">
        <f>'Formato 7 d)'!D8</f>
        <v>105325635.65000001</v>
      </c>
      <c r="S3" s="18">
        <f>'Formato 7 d)'!E8</f>
        <v>105209381.61000007</v>
      </c>
      <c r="T3" s="18">
        <f>'Formato 7 d)'!F8</f>
        <v>109213604.25999998</v>
      </c>
      <c r="U3" s="18">
        <f>'Formato 7 d)'!G8</f>
        <v>114851276.38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24075558.54916</v>
      </c>
      <c r="Q4" s="18">
        <f>'Formato 7 d)'!C9</f>
        <v>21930754.024999999</v>
      </c>
      <c r="R4" s="18">
        <f>'Formato 7 d)'!D9</f>
        <v>27487458.210000001</v>
      </c>
      <c r="S4" s="18">
        <f>'Formato 7 d)'!E9</f>
        <v>40457820.490000002</v>
      </c>
      <c r="T4" s="18">
        <f>'Formato 7 d)'!F9</f>
        <v>52230376.329200022</v>
      </c>
      <c r="U4" s="18">
        <f>'Formato 7 d)'!G9</f>
        <v>96482023.739999995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110376221.31248002</v>
      </c>
      <c r="Q5" s="18">
        <f>'Formato 7 d)'!C10</f>
        <v>95433730.393600002</v>
      </c>
      <c r="R5" s="18">
        <f>'Formato 7 d)'!D10</f>
        <v>101644850.63</v>
      </c>
      <c r="S5" s="18">
        <f>'Formato 7 d)'!E10</f>
        <v>119622372.21240003</v>
      </c>
      <c r="T5" s="18">
        <f>'Formato 7 d)'!F10</f>
        <v>138567278.08000004</v>
      </c>
      <c r="U5" s="18">
        <f>'Formato 7 d)'!G10</f>
        <v>135443264.41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352772.25</v>
      </c>
      <c r="Q6" s="18">
        <f>'Formato 7 d)'!C11</f>
        <v>683412.22</v>
      </c>
      <c r="R6" s="18">
        <f>'Formato 7 d)'!D11</f>
        <v>548456.6</v>
      </c>
      <c r="S6" s="18">
        <f>'Formato 7 d)'!E11</f>
        <v>789898.60999999987</v>
      </c>
      <c r="T6" s="18">
        <f>'Formato 7 d)'!F11</f>
        <v>1082210.2</v>
      </c>
      <c r="U6" s="18">
        <f>'Formato 7 d)'!G11</f>
        <v>2374447.9300000002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12445721.347999997</v>
      </c>
      <c r="Q7" s="18">
        <f>'Formato 7 d)'!C12</f>
        <v>14786128.650000006</v>
      </c>
      <c r="R7" s="18">
        <f>'Formato 7 d)'!D12</f>
        <v>14984739.609999999</v>
      </c>
      <c r="S7" s="18">
        <f>'Formato 7 d)'!E12</f>
        <v>15384935.019999998</v>
      </c>
      <c r="T7" s="18">
        <f>'Formato 7 d)'!F12</f>
        <v>23203027.810000002</v>
      </c>
      <c r="U7" s="18">
        <f>'Formato 7 d)'!G12</f>
        <v>27156574.969999999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73594140.430000007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7745229.3599999994</v>
      </c>
      <c r="Q10" s="18">
        <f>'Formato 7 d)'!C15</f>
        <v>0</v>
      </c>
      <c r="R10" s="18">
        <f>'Formato 7 d)'!D15</f>
        <v>0</v>
      </c>
      <c r="S10" s="18">
        <f>'Formato 7 d)'!E15</f>
        <v>16521.89</v>
      </c>
      <c r="T10" s="18">
        <f>'Formato 7 d)'!F15</f>
        <v>1862710.03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4736152.71</v>
      </c>
      <c r="Q11" s="18">
        <f>'Formato 7 d)'!C16</f>
        <v>2644834.4500000002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31794293.52</v>
      </c>
      <c r="Q12" s="18">
        <f>'Formato 7 d)'!C18</f>
        <v>44623231.243999995</v>
      </c>
      <c r="R12" s="18">
        <f>'Formato 7 d)'!D18</f>
        <v>73582559.870000005</v>
      </c>
      <c r="S12" s="18">
        <f>'Formato 7 d)'!E18</f>
        <v>75155721.780000001</v>
      </c>
      <c r="T12" s="18">
        <f>'Formato 7 d)'!F18</f>
        <v>138826523</v>
      </c>
      <c r="U12" s="18">
        <f>'Formato 7 d)'!G18</f>
        <v>136701828.80000001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31794293.52</v>
      </c>
      <c r="Q18" s="18">
        <f>'Formato 7 d)'!C24</f>
        <v>44623231.243999995</v>
      </c>
      <c r="R18" s="18">
        <f>'Formato 7 d)'!D24</f>
        <v>73582559.870000005</v>
      </c>
      <c r="S18" s="18">
        <f>'Formato 7 d)'!E24</f>
        <v>75155721.780000001</v>
      </c>
      <c r="T18" s="18">
        <f>'Formato 7 d)'!F24</f>
        <v>138826523</v>
      </c>
      <c r="U18" s="18">
        <f>'Formato 7 d)'!G24</f>
        <v>136701828.80000001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288208676.30964005</v>
      </c>
      <c r="Q22" s="18">
        <f>'Formato 7 d)'!C29</f>
        <v>284784045.31260002</v>
      </c>
      <c r="R22" s="18">
        <f>'Formato 7 d)'!D29</f>
        <v>323573700.56999999</v>
      </c>
      <c r="S22" s="18">
        <f>'Formato 7 d)'!E29</f>
        <v>356636651.61240005</v>
      </c>
      <c r="T22" s="18">
        <f>'Formato 7 d)'!F29</f>
        <v>464985729.70920002</v>
      </c>
      <c r="U22" s="18">
        <f>'Formato 7 d)'!G29</f>
        <v>586603556.65999997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90" zoomScaleNormal="90" zoomScalePageLayoutView="90" workbookViewId="0">
      <selection activeCell="E31" sqref="E3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9" t="s">
        <v>487</v>
      </c>
      <c r="B1" s="169"/>
      <c r="C1" s="169"/>
      <c r="D1" s="169"/>
      <c r="E1" s="169"/>
      <c r="F1" s="169"/>
      <c r="G1" s="111"/>
    </row>
    <row r="2" spans="1:7" x14ac:dyDescent="0.25">
      <c r="A2" s="157" t="str">
        <f>ENTE_PUBLICO</f>
        <v>JUNTA DE AGUA POTABLE DRENAJE ALCANTARILLADO Y SANEAMIENTO DEL MUNICIPIO DE IRAPUATO GTO, Gobierno del Estado de Guanajuato</v>
      </c>
      <c r="B2" s="158"/>
      <c r="C2" s="158"/>
      <c r="D2" s="158"/>
      <c r="E2" s="158"/>
      <c r="F2" s="159"/>
    </row>
    <row r="3" spans="1:7" x14ac:dyDescent="0.25">
      <c r="A3" s="166" t="s">
        <v>488</v>
      </c>
      <c r="B3" s="167"/>
      <c r="C3" s="167"/>
      <c r="D3" s="167"/>
      <c r="E3" s="167"/>
      <c r="F3" s="168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abSelected="1" zoomScale="90" zoomScaleNormal="90" zoomScalePageLayoutView="90" workbookViewId="0">
      <selection activeCell="A23" sqref="A23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9" t="s">
        <v>537</v>
      </c>
      <c r="B1" s="169"/>
      <c r="C1" s="169"/>
      <c r="D1" s="169"/>
      <c r="E1" s="169"/>
      <c r="F1" s="169"/>
    </row>
    <row r="2" spans="1:6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9"/>
    </row>
    <row r="3" spans="1:6" x14ac:dyDescent="0.25">
      <c r="A3" s="160" t="s">
        <v>117</v>
      </c>
      <c r="B3" s="161"/>
      <c r="C3" s="161"/>
      <c r="D3" s="161"/>
      <c r="E3" s="161"/>
      <c r="F3" s="162"/>
    </row>
    <row r="4" spans="1:6" x14ac:dyDescent="0.25">
      <c r="A4" s="163" t="str">
        <f>PERIODO_INFORME</f>
        <v>Al 31 de diciembre de 2018 y al 30 de junio de 2019 (b)</v>
      </c>
      <c r="B4" s="164"/>
      <c r="C4" s="164"/>
      <c r="D4" s="164"/>
      <c r="E4" s="164"/>
      <c r="F4" s="165"/>
    </row>
    <row r="5" spans="1:6" x14ac:dyDescent="0.25">
      <c r="A5" s="166" t="s">
        <v>118</v>
      </c>
      <c r="B5" s="167"/>
      <c r="C5" s="167"/>
      <c r="D5" s="167"/>
      <c r="E5" s="167"/>
      <c r="F5" s="168"/>
    </row>
    <row r="6" spans="1:6" s="3" customFormat="1" ht="30" x14ac:dyDescent="0.25">
      <c r="A6" s="133" t="s">
        <v>3276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475985411.92000002</v>
      </c>
      <c r="C9" s="60">
        <f>SUM(C10:C16)</f>
        <v>411870735.46999997</v>
      </c>
      <c r="D9" s="100" t="s">
        <v>54</v>
      </c>
      <c r="E9" s="60">
        <f>SUM(E10:E18)</f>
        <v>7380536.4300000006</v>
      </c>
      <c r="F9" s="60">
        <f>SUM(F10:F18)</f>
        <v>29775981.100000001</v>
      </c>
    </row>
    <row r="10" spans="1:6" x14ac:dyDescent="0.25">
      <c r="A10" s="96" t="s">
        <v>4</v>
      </c>
      <c r="B10" s="198">
        <v>458499.73</v>
      </c>
      <c r="C10" s="198">
        <v>559499.73</v>
      </c>
      <c r="D10" s="101" t="s">
        <v>55</v>
      </c>
      <c r="E10" s="198">
        <v>0</v>
      </c>
      <c r="F10" s="198">
        <v>0</v>
      </c>
    </row>
    <row r="11" spans="1:6" x14ac:dyDescent="0.25">
      <c r="A11" s="96" t="s">
        <v>5</v>
      </c>
      <c r="B11" s="198">
        <v>24195683.510000002</v>
      </c>
      <c r="C11" s="198">
        <v>58037166.049999997</v>
      </c>
      <c r="D11" s="101" t="s">
        <v>56</v>
      </c>
      <c r="E11" s="198">
        <v>4028305.89</v>
      </c>
      <c r="F11" s="198">
        <v>8231786.8700000001</v>
      </c>
    </row>
    <row r="12" spans="1:6" x14ac:dyDescent="0.25">
      <c r="A12" s="96" t="s">
        <v>6</v>
      </c>
      <c r="B12" s="198">
        <v>43682.95</v>
      </c>
      <c r="C12" s="198">
        <v>0</v>
      </c>
      <c r="D12" s="101" t="s">
        <v>57</v>
      </c>
      <c r="E12" s="198">
        <v>61</v>
      </c>
      <c r="F12" s="198">
        <v>17595994.84</v>
      </c>
    </row>
    <row r="13" spans="1:6" x14ac:dyDescent="0.25">
      <c r="A13" s="96" t="s">
        <v>7</v>
      </c>
      <c r="B13" s="198">
        <v>451287545.73000002</v>
      </c>
      <c r="C13" s="198">
        <v>353274069.69</v>
      </c>
      <c r="D13" s="101" t="s">
        <v>58</v>
      </c>
      <c r="E13" s="198">
        <v>0</v>
      </c>
      <c r="F13" s="198">
        <v>2462</v>
      </c>
    </row>
    <row r="14" spans="1:6" x14ac:dyDescent="0.25">
      <c r="A14" s="96" t="s">
        <v>8</v>
      </c>
      <c r="B14" s="198">
        <v>0</v>
      </c>
      <c r="C14" s="198">
        <v>0</v>
      </c>
      <c r="D14" s="101" t="s">
        <v>59</v>
      </c>
      <c r="E14" s="198">
        <v>0</v>
      </c>
      <c r="F14" s="198">
        <v>0</v>
      </c>
    </row>
    <row r="15" spans="1:6" x14ac:dyDescent="0.25">
      <c r="A15" s="96" t="s">
        <v>9</v>
      </c>
      <c r="B15" s="198">
        <v>0</v>
      </c>
      <c r="C15" s="198">
        <v>0</v>
      </c>
      <c r="D15" s="101" t="s">
        <v>60</v>
      </c>
      <c r="E15" s="198">
        <v>0</v>
      </c>
      <c r="F15" s="198">
        <v>0</v>
      </c>
    </row>
    <row r="16" spans="1:6" x14ac:dyDescent="0.25">
      <c r="A16" s="96" t="s">
        <v>10</v>
      </c>
      <c r="B16" s="198">
        <v>0</v>
      </c>
      <c r="C16" s="198">
        <v>0</v>
      </c>
      <c r="D16" s="101" t="s">
        <v>61</v>
      </c>
      <c r="E16" s="198">
        <v>2001291.42</v>
      </c>
      <c r="F16" s="198">
        <v>2524645.2799999998</v>
      </c>
    </row>
    <row r="17" spans="1:6" x14ac:dyDescent="0.25">
      <c r="A17" s="95" t="s">
        <v>11</v>
      </c>
      <c r="B17" s="60">
        <f>SUM(B18:B24)</f>
        <v>27477251.289999999</v>
      </c>
      <c r="C17" s="60">
        <f>SUM(C18:C24)</f>
        <v>43745248.780000001</v>
      </c>
      <c r="D17" s="101" t="s">
        <v>62</v>
      </c>
      <c r="E17" s="198">
        <v>0</v>
      </c>
      <c r="F17" s="198">
        <v>0</v>
      </c>
    </row>
    <row r="18" spans="1:6" x14ac:dyDescent="0.25">
      <c r="A18" s="97" t="s">
        <v>12</v>
      </c>
      <c r="B18" s="198">
        <v>0</v>
      </c>
      <c r="C18" s="198">
        <v>0</v>
      </c>
      <c r="D18" s="101" t="s">
        <v>63</v>
      </c>
      <c r="E18" s="198">
        <v>1350878.12</v>
      </c>
      <c r="F18" s="198">
        <v>1421092.11</v>
      </c>
    </row>
    <row r="19" spans="1:6" x14ac:dyDescent="0.25">
      <c r="A19" s="97" t="s">
        <v>13</v>
      </c>
      <c r="B19" s="198">
        <v>25789765.41</v>
      </c>
      <c r="C19" s="198">
        <v>21578195.199999999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8">
        <v>1086733.8999999999</v>
      </c>
      <c r="C20" s="198">
        <v>1597782</v>
      </c>
      <c r="D20" s="101" t="s">
        <v>65</v>
      </c>
      <c r="E20" s="198">
        <v>0</v>
      </c>
      <c r="F20" s="198">
        <v>0</v>
      </c>
    </row>
    <row r="21" spans="1:6" x14ac:dyDescent="0.25">
      <c r="A21" s="97" t="s">
        <v>15</v>
      </c>
      <c r="B21" s="198">
        <v>0</v>
      </c>
      <c r="C21" s="198">
        <v>0</v>
      </c>
      <c r="D21" s="101" t="s">
        <v>66</v>
      </c>
      <c r="E21" s="198">
        <v>0</v>
      </c>
      <c r="F21" s="198">
        <v>0</v>
      </c>
    </row>
    <row r="22" spans="1:6" x14ac:dyDescent="0.25">
      <c r="A22" s="97" t="s">
        <v>16</v>
      </c>
      <c r="B22" s="198">
        <v>42682.92</v>
      </c>
      <c r="C22" s="198">
        <v>0</v>
      </c>
      <c r="D22" s="101" t="s">
        <v>67</v>
      </c>
      <c r="E22" s="198">
        <v>0</v>
      </c>
      <c r="F22" s="198">
        <v>0</v>
      </c>
    </row>
    <row r="23" spans="1:6" x14ac:dyDescent="0.25">
      <c r="A23" s="97" t="s">
        <v>17</v>
      </c>
      <c r="B23" s="198">
        <v>0</v>
      </c>
      <c r="C23" s="198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8">
        <v>558069.06000000006</v>
      </c>
      <c r="C24" s="198">
        <v>20569271.579999998</v>
      </c>
      <c r="D24" s="101" t="s">
        <v>69</v>
      </c>
      <c r="E24" s="198">
        <v>0</v>
      </c>
      <c r="F24" s="198">
        <v>0</v>
      </c>
    </row>
    <row r="25" spans="1:6" x14ac:dyDescent="0.25">
      <c r="A25" s="95" t="s">
        <v>19</v>
      </c>
      <c r="B25" s="60">
        <f>SUM(B26:B30)</f>
        <v>8344309.1100000003</v>
      </c>
      <c r="C25" s="60">
        <f>SUM(C26:C30)</f>
        <v>11180861.27</v>
      </c>
      <c r="D25" s="101" t="s">
        <v>70</v>
      </c>
      <c r="E25" s="198">
        <v>0</v>
      </c>
      <c r="F25" s="198">
        <v>0</v>
      </c>
    </row>
    <row r="26" spans="1:6" x14ac:dyDescent="0.25">
      <c r="A26" s="97" t="s">
        <v>20</v>
      </c>
      <c r="B26" s="198">
        <v>311545</v>
      </c>
      <c r="C26" s="198">
        <v>16740</v>
      </c>
      <c r="D26" s="100" t="s">
        <v>71</v>
      </c>
      <c r="E26" s="198">
        <v>0</v>
      </c>
      <c r="F26" s="198">
        <v>0</v>
      </c>
    </row>
    <row r="27" spans="1:6" x14ac:dyDescent="0.25">
      <c r="A27" s="97" t="s">
        <v>21</v>
      </c>
      <c r="B27" s="198">
        <v>0</v>
      </c>
      <c r="C27" s="198">
        <v>0</v>
      </c>
      <c r="D27" s="100" t="s">
        <v>72</v>
      </c>
      <c r="E27" s="60">
        <f>SUM(E28:E30)</f>
        <v>14659104.189999999</v>
      </c>
      <c r="F27" s="60">
        <f>SUM(F28:F30)</f>
        <v>2277551.62</v>
      </c>
    </row>
    <row r="28" spans="1:6" x14ac:dyDescent="0.25">
      <c r="A28" s="97" t="s">
        <v>22</v>
      </c>
      <c r="B28" s="198">
        <v>0</v>
      </c>
      <c r="C28" s="198">
        <v>0</v>
      </c>
      <c r="D28" s="101" t="s">
        <v>73</v>
      </c>
      <c r="E28" s="198">
        <v>14659104.189999999</v>
      </c>
      <c r="F28" s="198">
        <v>2277551.62</v>
      </c>
    </row>
    <row r="29" spans="1:6" x14ac:dyDescent="0.25">
      <c r="A29" s="97" t="s">
        <v>23</v>
      </c>
      <c r="B29" s="198">
        <v>8032764.1100000003</v>
      </c>
      <c r="C29" s="198">
        <v>11164121.27</v>
      </c>
      <c r="D29" s="101" t="s">
        <v>74</v>
      </c>
      <c r="E29" s="198">
        <v>0</v>
      </c>
      <c r="F29" s="198">
        <v>0</v>
      </c>
    </row>
    <row r="30" spans="1:6" x14ac:dyDescent="0.25">
      <c r="A30" s="97" t="s">
        <v>24</v>
      </c>
      <c r="B30" s="198">
        <v>0</v>
      </c>
      <c r="C30" s="198">
        <v>0</v>
      </c>
      <c r="D30" s="101" t="s">
        <v>75</v>
      </c>
      <c r="E30" s="198">
        <v>0</v>
      </c>
      <c r="F30" s="198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198">
        <v>0</v>
      </c>
      <c r="C32" s="198">
        <v>0</v>
      </c>
      <c r="D32" s="101" t="s">
        <v>77</v>
      </c>
      <c r="E32" s="198">
        <v>0</v>
      </c>
      <c r="F32" s="198">
        <v>0</v>
      </c>
    </row>
    <row r="33" spans="1:6" x14ac:dyDescent="0.25">
      <c r="A33" s="97" t="s">
        <v>27</v>
      </c>
      <c r="B33" s="198">
        <v>0</v>
      </c>
      <c r="C33" s="198">
        <v>0</v>
      </c>
      <c r="D33" s="101" t="s">
        <v>78</v>
      </c>
      <c r="E33" s="198">
        <v>0</v>
      </c>
      <c r="F33" s="198">
        <v>0</v>
      </c>
    </row>
    <row r="34" spans="1:6" x14ac:dyDescent="0.25">
      <c r="A34" s="97" t="s">
        <v>28</v>
      </c>
      <c r="B34" s="198">
        <v>0</v>
      </c>
      <c r="C34" s="198">
        <v>0</v>
      </c>
      <c r="D34" s="101" t="s">
        <v>79</v>
      </c>
      <c r="E34" s="198">
        <v>0</v>
      </c>
      <c r="F34" s="198">
        <v>0</v>
      </c>
    </row>
    <row r="35" spans="1:6" x14ac:dyDescent="0.25">
      <c r="A35" s="97" t="s">
        <v>29</v>
      </c>
      <c r="B35" s="198">
        <v>0</v>
      </c>
      <c r="C35" s="198">
        <v>0</v>
      </c>
      <c r="D35" s="101" t="s">
        <v>80</v>
      </c>
      <c r="E35" s="198">
        <v>0</v>
      </c>
      <c r="F35" s="198">
        <v>0</v>
      </c>
    </row>
    <row r="36" spans="1:6" x14ac:dyDescent="0.25">
      <c r="A36" s="97" t="s">
        <v>30</v>
      </c>
      <c r="B36" s="198">
        <v>0</v>
      </c>
      <c r="C36" s="198">
        <v>0</v>
      </c>
      <c r="D36" s="101" t="s">
        <v>81</v>
      </c>
      <c r="E36" s="198">
        <v>0</v>
      </c>
      <c r="F36" s="198">
        <v>0</v>
      </c>
    </row>
    <row r="37" spans="1:6" x14ac:dyDescent="0.25">
      <c r="A37" s="95" t="s">
        <v>31</v>
      </c>
      <c r="B37" s="198">
        <v>13383089.25</v>
      </c>
      <c r="C37" s="198">
        <v>13376659.949999999</v>
      </c>
      <c r="D37" s="101" t="s">
        <v>82</v>
      </c>
      <c r="E37" s="198">
        <v>0</v>
      </c>
      <c r="F37" s="198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98">
        <v>0</v>
      </c>
      <c r="C39" s="198">
        <v>0</v>
      </c>
      <c r="D39" s="101" t="s">
        <v>84</v>
      </c>
      <c r="E39" s="198">
        <v>0</v>
      </c>
      <c r="F39" s="198">
        <v>0</v>
      </c>
    </row>
    <row r="40" spans="1:6" x14ac:dyDescent="0.25">
      <c r="A40" s="97" t="s">
        <v>33</v>
      </c>
      <c r="B40" s="198">
        <v>0</v>
      </c>
      <c r="C40" s="198">
        <v>0</v>
      </c>
      <c r="D40" s="101" t="s">
        <v>85</v>
      </c>
      <c r="E40" s="198">
        <v>0</v>
      </c>
      <c r="F40" s="198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98">
        <v>0</v>
      </c>
      <c r="F41" s="198">
        <v>0</v>
      </c>
    </row>
    <row r="42" spans="1:6" x14ac:dyDescent="0.25">
      <c r="A42" s="97" t="s">
        <v>35</v>
      </c>
      <c r="B42" s="198">
        <v>0</v>
      </c>
      <c r="C42" s="198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198">
        <v>0</v>
      </c>
      <c r="C43" s="198">
        <v>0</v>
      </c>
      <c r="D43" s="101" t="s">
        <v>88</v>
      </c>
      <c r="E43" s="198">
        <v>0</v>
      </c>
      <c r="F43" s="198">
        <v>0</v>
      </c>
    </row>
    <row r="44" spans="1:6" x14ac:dyDescent="0.25">
      <c r="A44" s="97" t="s">
        <v>37</v>
      </c>
      <c r="B44" s="198">
        <v>0</v>
      </c>
      <c r="C44" s="198">
        <v>0</v>
      </c>
      <c r="D44" s="101" t="s">
        <v>89</v>
      </c>
      <c r="E44" s="198">
        <v>0</v>
      </c>
      <c r="F44" s="198">
        <v>0</v>
      </c>
    </row>
    <row r="45" spans="1:6" x14ac:dyDescent="0.25">
      <c r="A45" s="97" t="s">
        <v>38</v>
      </c>
      <c r="B45" s="198">
        <v>0</v>
      </c>
      <c r="C45" s="198">
        <v>0</v>
      </c>
      <c r="D45" s="101" t="s">
        <v>90</v>
      </c>
      <c r="E45" s="198">
        <v>0</v>
      </c>
      <c r="F45" s="198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99">
        <f>B9+B17+B25+B31+B37+B38+B41</f>
        <v>525190061.57000005</v>
      </c>
      <c r="C47" s="199">
        <f>C9+C17+C25+C31+C37+C38+C41</f>
        <v>480173505.46999997</v>
      </c>
      <c r="D47" s="99" t="s">
        <v>91</v>
      </c>
      <c r="E47" s="61">
        <f>E9+E19+E23+E26+E27+E31+E38+E42</f>
        <v>22039640.620000001</v>
      </c>
      <c r="F47" s="61">
        <f>F9+F19+F23+F26+F27+F31+F38+F42</f>
        <v>32053532.720000003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98">
        <v>0</v>
      </c>
      <c r="C50" s="198">
        <v>0</v>
      </c>
      <c r="D50" s="100" t="s">
        <v>93</v>
      </c>
      <c r="E50" s="198">
        <v>0</v>
      </c>
      <c r="F50" s="198">
        <v>0</v>
      </c>
    </row>
    <row r="51" spans="1:6" x14ac:dyDescent="0.25">
      <c r="A51" s="95" t="s">
        <v>42</v>
      </c>
      <c r="B51" s="198">
        <v>0</v>
      </c>
      <c r="C51" s="198">
        <v>0</v>
      </c>
      <c r="D51" s="100" t="s">
        <v>94</v>
      </c>
      <c r="E51" s="198">
        <v>0</v>
      </c>
      <c r="F51" s="198">
        <v>0</v>
      </c>
    </row>
    <row r="52" spans="1:6" x14ac:dyDescent="0.25">
      <c r="A52" s="95" t="s">
        <v>43</v>
      </c>
      <c r="B52" s="198">
        <v>1817846976.4400001</v>
      </c>
      <c r="C52" s="198">
        <v>1759333160.1800001</v>
      </c>
      <c r="D52" s="100" t="s">
        <v>95</v>
      </c>
      <c r="E52" s="198">
        <v>0</v>
      </c>
      <c r="F52" s="198">
        <v>0</v>
      </c>
    </row>
    <row r="53" spans="1:6" x14ac:dyDescent="0.25">
      <c r="A53" s="95" t="s">
        <v>44</v>
      </c>
      <c r="B53" s="198">
        <v>178931171.37</v>
      </c>
      <c r="C53" s="198">
        <v>176554606.22</v>
      </c>
      <c r="D53" s="100" t="s">
        <v>96</v>
      </c>
      <c r="E53" s="198">
        <v>0</v>
      </c>
      <c r="F53" s="198">
        <v>0</v>
      </c>
    </row>
    <row r="54" spans="1:6" x14ac:dyDescent="0.25">
      <c r="A54" s="95" t="s">
        <v>45</v>
      </c>
      <c r="B54" s="198">
        <v>2631963.11</v>
      </c>
      <c r="C54" s="198">
        <v>2631963.11</v>
      </c>
      <c r="D54" s="100" t="s">
        <v>97</v>
      </c>
      <c r="E54" s="198">
        <v>0</v>
      </c>
      <c r="F54" s="198">
        <v>0</v>
      </c>
    </row>
    <row r="55" spans="1:6" x14ac:dyDescent="0.25">
      <c r="A55" s="95" t="s">
        <v>46</v>
      </c>
      <c r="B55" s="198">
        <v>-606865400.5</v>
      </c>
      <c r="C55" s="198">
        <v>-577572837.77999997</v>
      </c>
      <c r="D55" s="37" t="s">
        <v>98</v>
      </c>
      <c r="E55" s="198">
        <v>0</v>
      </c>
      <c r="F55" s="198">
        <v>0</v>
      </c>
    </row>
    <row r="56" spans="1:6" x14ac:dyDescent="0.25">
      <c r="A56" s="95" t="s">
        <v>47</v>
      </c>
      <c r="B56" s="198">
        <v>1656907.75</v>
      </c>
      <c r="C56" s="198">
        <v>1656907.75</v>
      </c>
      <c r="D56" s="54"/>
      <c r="E56" s="54"/>
      <c r="F56" s="54"/>
    </row>
    <row r="57" spans="1:6" x14ac:dyDescent="0.25">
      <c r="A57" s="95" t="s">
        <v>48</v>
      </c>
      <c r="B57" s="198">
        <v>0</v>
      </c>
      <c r="C57" s="198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98">
        <v>0</v>
      </c>
      <c r="C58" s="198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22039640.620000001</v>
      </c>
      <c r="F59" s="61">
        <f>F47+F57</f>
        <v>32053532.720000003</v>
      </c>
    </row>
    <row r="60" spans="1:6" x14ac:dyDescent="0.25">
      <c r="A60" s="55" t="s">
        <v>50</v>
      </c>
      <c r="B60" s="61">
        <f>SUM(B50:B58)</f>
        <v>1394201618.1699998</v>
      </c>
      <c r="C60" s="61">
        <f>SUM(C50:C58)</f>
        <v>1362603799.48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1919391679.7399998</v>
      </c>
      <c r="C62" s="61">
        <f>SUM(C47+C60)</f>
        <v>1842777304.95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399173071.51000005</v>
      </c>
      <c r="F63" s="77">
        <f>SUM(F64:F66)</f>
        <v>398304509.64000005</v>
      </c>
    </row>
    <row r="64" spans="1:6" x14ac:dyDescent="0.25">
      <c r="A64" s="54"/>
      <c r="B64" s="54"/>
      <c r="C64" s="54"/>
      <c r="D64" s="103" t="s">
        <v>103</v>
      </c>
      <c r="E64" s="198">
        <v>4610300.5999999996</v>
      </c>
      <c r="F64" s="198">
        <v>4610300.5999999996</v>
      </c>
    </row>
    <row r="65" spans="1:6" x14ac:dyDescent="0.25">
      <c r="A65" s="54"/>
      <c r="B65" s="54"/>
      <c r="C65" s="54"/>
      <c r="D65" s="41" t="s">
        <v>104</v>
      </c>
      <c r="E65" s="198">
        <v>11545396.25</v>
      </c>
      <c r="F65" s="198">
        <v>10676834.380000001</v>
      </c>
    </row>
    <row r="66" spans="1:6" x14ac:dyDescent="0.25">
      <c r="A66" s="54"/>
      <c r="B66" s="54"/>
      <c r="C66" s="54"/>
      <c r="D66" s="103" t="s">
        <v>105</v>
      </c>
      <c r="E66" s="198">
        <v>383017374.66000003</v>
      </c>
      <c r="F66" s="198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1498178967.6099999</v>
      </c>
      <c r="F68" s="77">
        <f>SUM(F69:F73)</f>
        <v>1412419262.5899999</v>
      </c>
    </row>
    <row r="69" spans="1:6" x14ac:dyDescent="0.25">
      <c r="A69" s="12"/>
      <c r="B69" s="54"/>
      <c r="C69" s="54"/>
      <c r="D69" s="103" t="s">
        <v>107</v>
      </c>
      <c r="E69" s="198">
        <v>85734122.200000003</v>
      </c>
      <c r="F69" s="198">
        <v>225633456.27000001</v>
      </c>
    </row>
    <row r="70" spans="1:6" x14ac:dyDescent="0.25">
      <c r="A70" s="12"/>
      <c r="B70" s="54"/>
      <c r="C70" s="54"/>
      <c r="D70" s="103" t="s">
        <v>108</v>
      </c>
      <c r="E70" s="198">
        <v>1405130617.54</v>
      </c>
      <c r="F70" s="198">
        <v>1179471578.45</v>
      </c>
    </row>
    <row r="71" spans="1:6" x14ac:dyDescent="0.25">
      <c r="A71" s="12"/>
      <c r="B71" s="54"/>
      <c r="C71" s="54"/>
      <c r="D71" s="103" t="s">
        <v>109</v>
      </c>
      <c r="E71" s="198">
        <v>5064933.6100000003</v>
      </c>
      <c r="F71" s="198">
        <v>5064933.6100000003</v>
      </c>
    </row>
    <row r="72" spans="1:6" x14ac:dyDescent="0.25">
      <c r="A72" s="12"/>
      <c r="B72" s="54"/>
      <c r="C72" s="54"/>
      <c r="D72" s="103" t="s">
        <v>110</v>
      </c>
      <c r="E72" s="198">
        <v>0</v>
      </c>
      <c r="F72" s="198">
        <v>0</v>
      </c>
    </row>
    <row r="73" spans="1:6" x14ac:dyDescent="0.25">
      <c r="A73" s="12"/>
      <c r="B73" s="54"/>
      <c r="C73" s="54"/>
      <c r="D73" s="103" t="s">
        <v>111</v>
      </c>
      <c r="E73" s="198">
        <v>2249294.2599999998</v>
      </c>
      <c r="F73" s="198">
        <v>2249294.2599999998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1897352039.1199999</v>
      </c>
      <c r="F79" s="61">
        <f>F63+F68+F75</f>
        <v>1810723772.23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1919391679.7399998</v>
      </c>
      <c r="F81" s="61">
        <f>F59+F79</f>
        <v>1842777304.95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475985411.92000002</v>
      </c>
      <c r="Q4" s="18">
        <f>'Formato 1'!C9</f>
        <v>411870735.46999997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458499.73</v>
      </c>
      <c r="Q5" s="18">
        <f>'Formato 1'!C10</f>
        <v>559499.73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24195683.510000002</v>
      </c>
      <c r="Q6" s="18">
        <f>'Formato 1'!C11</f>
        <v>58037166.049999997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43682.95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451287545.73000002</v>
      </c>
      <c r="Q8" s="18">
        <f>'Formato 1'!C13</f>
        <v>353274069.69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27477251.289999999</v>
      </c>
      <c r="Q12" s="18">
        <f>'Formato 1'!C17</f>
        <v>43745248.780000001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25789765.41</v>
      </c>
      <c r="Q14" s="18">
        <f>'Formato 1'!C19</f>
        <v>21578195.199999999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1086733.8999999999</v>
      </c>
      <c r="Q15" s="18">
        <f>'Formato 1'!C20</f>
        <v>1597782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42682.92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558069.06000000006</v>
      </c>
      <c r="Q19" s="18">
        <f>'Formato 1'!C24</f>
        <v>20569271.579999998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8344309.1100000003</v>
      </c>
      <c r="Q20" s="18">
        <f>'Formato 1'!C25</f>
        <v>11180861.27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311545</v>
      </c>
      <c r="Q21" s="18">
        <f>'Formato 1'!C26</f>
        <v>16740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8032764.1100000003</v>
      </c>
      <c r="Q24" s="18">
        <f>'Formato 1'!C29</f>
        <v>11164121.27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13383089.25</v>
      </c>
      <c r="Q32" s="18">
        <f>'Formato 1'!C37</f>
        <v>13376659.949999999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13383089.25</v>
      </c>
      <c r="Q33" s="18">
        <f>'Formato 1'!C37</f>
        <v>13376659.949999999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525190061.57000005</v>
      </c>
      <c r="Q42" s="18">
        <f>'Formato 1'!C47</f>
        <v>480173505.46999997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1817846976.4400001</v>
      </c>
      <c r="Q46">
        <f>'Formato 1'!C52</f>
        <v>1759333160.1800001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178931171.37</v>
      </c>
      <c r="Q47">
        <f>'Formato 1'!C53</f>
        <v>176554606.22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2631963.11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-606865400.5</v>
      </c>
      <c r="Q49">
        <f>'Formato 1'!C55</f>
        <v>-577572837.77999997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1656907.75</v>
      </c>
      <c r="Q50">
        <f>'Formato 1'!C56</f>
        <v>1656907.75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1394201618.1699998</v>
      </c>
      <c r="Q53">
        <f>'Formato 1'!C60</f>
        <v>1362603799.48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1919391679.7399998</v>
      </c>
      <c r="Q54">
        <f>'Formato 1'!C62</f>
        <v>1842777304.95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7380536.4300000006</v>
      </c>
      <c r="Q57">
        <f>'Formato 1'!F9</f>
        <v>29775981.100000001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4028305.89</v>
      </c>
      <c r="Q59">
        <f>'Formato 1'!F11</f>
        <v>8231786.8700000001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61</v>
      </c>
      <c r="Q60">
        <f>'Formato 1'!F12</f>
        <v>17595994.84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2001291.42</v>
      </c>
      <c r="Q64">
        <f>'Formato 1'!F16</f>
        <v>2524645.2799999998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1350878.12</v>
      </c>
      <c r="Q66">
        <f>'Formato 1'!F18</f>
        <v>1421092.11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14659104.189999999</v>
      </c>
      <c r="Q76">
        <f>'Formato 1'!F27</f>
        <v>2277551.62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14659104.189999999</v>
      </c>
      <c r="Q77">
        <f>'Formato 1'!F28</f>
        <v>2277551.62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22039640.620000001</v>
      </c>
      <c r="Q95">
        <f>'Formato 1'!F47</f>
        <v>32053532.720000003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22039640.620000001</v>
      </c>
      <c r="Q104">
        <f>'Formato 1'!F59</f>
        <v>32053532.720000003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399173071.51000005</v>
      </c>
      <c r="Q106">
        <f>'Formato 1'!F63</f>
        <v>398304509.64000005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11545396.25</v>
      </c>
      <c r="Q108">
        <f>'Formato 1'!F65</f>
        <v>10676834.380000001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1498178967.6099999</v>
      </c>
      <c r="Q110">
        <f>'Formato 1'!F68</f>
        <v>1412419262.5899999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85734122.200000003</v>
      </c>
      <c r="Q111">
        <f>'Formato 1'!F69</f>
        <v>225633456.27000001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1405130617.54</v>
      </c>
      <c r="Q112">
        <f>'Formato 1'!F70</f>
        <v>1179471578.45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2249294.2599999998</v>
      </c>
      <c r="Q115">
        <f>'Formato 1'!F73</f>
        <v>2249294.2599999998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1897352039.1199999</v>
      </c>
      <c r="Q119">
        <f>'Formato 1'!F79</f>
        <v>1810723772.23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1919391679.7399998</v>
      </c>
      <c r="Q120">
        <f>'Formato 1'!F81</f>
        <v>1842777304.95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A4" sqref="A4:H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1" t="s">
        <v>536</v>
      </c>
      <c r="B1" s="171"/>
      <c r="C1" s="171"/>
      <c r="D1" s="171"/>
      <c r="E1" s="171"/>
      <c r="F1" s="171"/>
      <c r="G1" s="171"/>
      <c r="H1" s="171"/>
    </row>
    <row r="2" spans="1:9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8"/>
      <c r="H2" s="159"/>
    </row>
    <row r="3" spans="1:9" x14ac:dyDescent="0.25">
      <c r="A3" s="160" t="s">
        <v>120</v>
      </c>
      <c r="B3" s="161"/>
      <c r="C3" s="161"/>
      <c r="D3" s="161"/>
      <c r="E3" s="161"/>
      <c r="F3" s="161"/>
      <c r="G3" s="161"/>
      <c r="H3" s="162"/>
    </row>
    <row r="4" spans="1:9" x14ac:dyDescent="0.25">
      <c r="A4" s="163" t="str">
        <f>PERIODO_INFORME</f>
        <v>Al 31 de diciembre de 2018 y al 30 de junio de 2019 (b)</v>
      </c>
      <c r="B4" s="164"/>
      <c r="C4" s="164"/>
      <c r="D4" s="164"/>
      <c r="E4" s="164"/>
      <c r="F4" s="164"/>
      <c r="G4" s="164"/>
      <c r="H4" s="165"/>
    </row>
    <row r="5" spans="1:9" x14ac:dyDescent="0.25">
      <c r="A5" s="166" t="s">
        <v>118</v>
      </c>
      <c r="B5" s="167"/>
      <c r="C5" s="167"/>
      <c r="D5" s="167"/>
      <c r="E5" s="167"/>
      <c r="F5" s="167"/>
      <c r="G5" s="167"/>
      <c r="H5" s="168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</row>
    <row r="12" spans="1:9" x14ac:dyDescent="0.25">
      <c r="A12" s="108" t="s">
        <v>131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</row>
    <row r="13" spans="1:9" x14ac:dyDescent="0.25">
      <c r="A13" s="107" t="s">
        <v>132</v>
      </c>
      <c r="B13" s="197"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</row>
    <row r="16" spans="1:9" x14ac:dyDescent="0.25">
      <c r="A16" s="108" t="s">
        <v>135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  <c r="H16" s="197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96">
        <v>32053532.719999999</v>
      </c>
      <c r="C18" s="132"/>
      <c r="D18" s="132"/>
      <c r="E18" s="132"/>
      <c r="F18" s="196">
        <v>22039640.620000001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32053532.719999999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22039640.620000001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</row>
    <row r="25" spans="1:8" s="24" customFormat="1" x14ac:dyDescent="0.25">
      <c r="A25" s="109" t="s">
        <v>436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</row>
    <row r="30" spans="1:8" s="24" customFormat="1" x14ac:dyDescent="0.25">
      <c r="A30" s="109" t="s">
        <v>439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  <c r="H30" s="197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0" t="s">
        <v>3292</v>
      </c>
      <c r="B33" s="170"/>
      <c r="C33" s="170"/>
      <c r="D33" s="170"/>
      <c r="E33" s="170"/>
      <c r="F33" s="170"/>
      <c r="G33" s="170"/>
      <c r="H33" s="170"/>
    </row>
    <row r="34" spans="1:8" ht="12" customHeight="1" x14ac:dyDescent="0.25">
      <c r="A34" s="170"/>
      <c r="B34" s="170"/>
      <c r="C34" s="170"/>
      <c r="D34" s="170"/>
      <c r="E34" s="170"/>
      <c r="F34" s="170"/>
      <c r="G34" s="170"/>
      <c r="H34" s="170"/>
    </row>
    <row r="35" spans="1:8" ht="12" customHeight="1" x14ac:dyDescent="0.25">
      <c r="A35" s="170"/>
      <c r="B35" s="170"/>
      <c r="C35" s="170"/>
      <c r="D35" s="170"/>
      <c r="E35" s="170"/>
      <c r="F35" s="170"/>
      <c r="G35" s="170"/>
      <c r="H35" s="170"/>
    </row>
    <row r="36" spans="1:8" ht="12" customHeight="1" x14ac:dyDescent="0.25">
      <c r="A36" s="170"/>
      <c r="B36" s="170"/>
      <c r="C36" s="170"/>
      <c r="D36" s="170"/>
      <c r="E36" s="170"/>
      <c r="F36" s="170"/>
      <c r="G36" s="170"/>
      <c r="H36" s="170"/>
    </row>
    <row r="37" spans="1:8" ht="12" customHeight="1" x14ac:dyDescent="0.25">
      <c r="A37" s="170"/>
      <c r="B37" s="170"/>
      <c r="C37" s="170"/>
      <c r="D37" s="170"/>
      <c r="E37" s="170"/>
      <c r="F37" s="170"/>
      <c r="G37" s="170"/>
      <c r="H37" s="170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32053532.719999999</v>
      </c>
      <c r="Q12" s="18"/>
      <c r="R12" s="18"/>
      <c r="S12" s="18"/>
      <c r="T12" s="18">
        <f>'Formato 2'!F18</f>
        <v>22039640.620000001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32053532.719999999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22039640.620000001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9" t="s">
        <v>535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11"/>
    </row>
    <row r="2" spans="1:12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2" x14ac:dyDescent="0.25">
      <c r="A3" s="160" t="s">
        <v>146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2" x14ac:dyDescent="0.25">
      <c r="A4" s="163" t="str">
        <f>TRIMESTRE</f>
        <v>Del 1 de enero al 30 de junio de 2019 (b)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2" x14ac:dyDescent="0.25">
      <c r="A5" s="160" t="s">
        <v>118</v>
      </c>
      <c r="B5" s="161"/>
      <c r="C5" s="161"/>
      <c r="D5" s="161"/>
      <c r="E5" s="161"/>
      <c r="F5" s="161"/>
      <c r="G5" s="161"/>
      <c r="H5" s="161"/>
      <c r="I5" s="161"/>
      <c r="J5" s="161"/>
      <c r="K5" s="162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2019 (k)</v>
      </c>
      <c r="J6" s="131" t="str">
        <f>MONTO2</f>
        <v>Monto pagado de la inversión actualizado al 30 de junio de 2019 (l)</v>
      </c>
      <c r="K6" s="131" t="str">
        <f>SALDO_PENDIENTE</f>
        <v>Saldo pendiente por pagar de la inversión al 30 de junio de 2019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2019-07-16T16:18:21Z</dcterms:modified>
</cp:coreProperties>
</file>