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b)'!$A$69</definedName>
    <definedName name="GASTO_E_FIN">'Formato 6 b)'!$A$128</definedName>
    <definedName name="GASTO_E_FIN_01">'Formato 6 b)'!$B$128</definedName>
    <definedName name="GASTO_E_FIN_02">'Formato 6 b)'!$C$128</definedName>
    <definedName name="GASTO_E_FIN_03">'Formato 6 b)'!$D$128</definedName>
    <definedName name="GASTO_E_FIN_04">'Formato 6 b)'!$E$128</definedName>
    <definedName name="GASTO_E_FIN_05">'Formato 6 b)'!$F$128</definedName>
    <definedName name="GASTO_E_FIN_06">'Formato 6 b)'!$G$128</definedName>
    <definedName name="GASTO_E_T1">'Formato 6 b)'!$B$69</definedName>
    <definedName name="GASTO_E_T2">'Formato 6 b)'!$C$69</definedName>
    <definedName name="GASTO_E_T3">'Formato 6 b)'!$D$69</definedName>
    <definedName name="GASTO_E_T4">'Formato 6 b)'!$E$69</definedName>
    <definedName name="GASTO_E_T5">'Formato 6 b)'!$F$69</definedName>
    <definedName name="GASTO_E_T6">'Formato 6 b)'!$G$69</definedName>
    <definedName name="GASTO_NE">'Formato 6 b)'!$A$9</definedName>
    <definedName name="GASTO_NE_FIN">'Formato 6 b)'!$A$68</definedName>
    <definedName name="GASTO_NE_FIN_01">'Formato 6 b)'!$B$68</definedName>
    <definedName name="GASTO_NE_FIN_02">'Formato 6 b)'!$C$68</definedName>
    <definedName name="GASTO_NE_FIN_03">'Formato 6 b)'!$D$68</definedName>
    <definedName name="GASTO_NE_FIN_04">'Formato 6 b)'!$E$68</definedName>
    <definedName name="GASTO_NE_FIN_05">'Formato 6 b)'!$F$68</definedName>
    <definedName name="GASTO_NE_FIN_06">'Formato 6 b)'!$G$68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b)'!$B$129</definedName>
    <definedName name="TOTAL_E_T2">'Formato 6 b)'!$C$129</definedName>
    <definedName name="TOTAL_E_T3">'Formato 6 b)'!$D$129</definedName>
    <definedName name="TOTAL_E_T4">'Formato 6 b)'!$E$129</definedName>
    <definedName name="TOTAL_E_T5">'Formato 6 b)'!$F$129</definedName>
    <definedName name="TOTAL_E_T6">'Formato 6 b)'!$G$129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B47" i="1" l="1"/>
  <c r="C47" i="1"/>
  <c r="G81" i="7" l="1"/>
  <c r="G80" i="7"/>
  <c r="G79" i="7"/>
  <c r="G78" i="7"/>
  <c r="G77" i="7"/>
  <c r="G76" i="7"/>
  <c r="G75" i="7"/>
  <c r="G74" i="7"/>
  <c r="G73" i="7"/>
  <c r="G72" i="7"/>
  <c r="G91" i="7"/>
  <c r="G90" i="7"/>
  <c r="G89" i="7"/>
  <c r="G88" i="7"/>
  <c r="G87" i="7"/>
  <c r="G86" i="7"/>
  <c r="G85" i="7"/>
  <c r="G84" i="7"/>
  <c r="G83" i="7"/>
  <c r="G82" i="7"/>
  <c r="G101" i="7"/>
  <c r="G100" i="7"/>
  <c r="G99" i="7"/>
  <c r="G98" i="7"/>
  <c r="G97" i="7"/>
  <c r="G96" i="7"/>
  <c r="G95" i="7"/>
  <c r="G94" i="7"/>
  <c r="G93" i="7"/>
  <c r="G92" i="7"/>
  <c r="G106" i="7"/>
  <c r="G105" i="7"/>
  <c r="G104" i="7"/>
  <c r="G103" i="7"/>
  <c r="G102" i="7"/>
  <c r="G116" i="7"/>
  <c r="G115" i="7"/>
  <c r="G114" i="7"/>
  <c r="G113" i="7"/>
  <c r="G112" i="7"/>
  <c r="G111" i="7"/>
  <c r="G110" i="7"/>
  <c r="G109" i="7"/>
  <c r="G108" i="7"/>
  <c r="G107" i="7"/>
  <c r="G121" i="7"/>
  <c r="G120" i="7"/>
  <c r="G119" i="7"/>
  <c r="G118" i="7"/>
  <c r="G117" i="7"/>
  <c r="G22" i="7"/>
  <c r="G21" i="7"/>
  <c r="G20" i="7"/>
  <c r="G19" i="7"/>
  <c r="G18" i="7"/>
  <c r="G17" i="7"/>
  <c r="G16" i="7"/>
  <c r="G15" i="7"/>
  <c r="G14" i="7"/>
  <c r="G13" i="7"/>
  <c r="G30" i="7"/>
  <c r="G29" i="7"/>
  <c r="G28" i="7"/>
  <c r="G27" i="7"/>
  <c r="G26" i="7"/>
  <c r="G25" i="7"/>
  <c r="G24" i="7"/>
  <c r="G23" i="7"/>
  <c r="G41" i="7"/>
  <c r="G40" i="7"/>
  <c r="G39" i="7"/>
  <c r="G38" i="7"/>
  <c r="G37" i="7"/>
  <c r="G36" i="7"/>
  <c r="G35" i="7"/>
  <c r="G34" i="7"/>
  <c r="G33" i="7"/>
  <c r="G32" i="7"/>
  <c r="G31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64" i="7"/>
  <c r="G63" i="7"/>
  <c r="F16" i="5" l="1"/>
  <c r="D62" i="5"/>
  <c r="B28" i="5"/>
  <c r="D15" i="5"/>
  <c r="D13" i="5"/>
  <c r="D11" i="5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U18" i="27" s="1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U65" i="26" s="1"/>
  <c r="G74" i="8"/>
  <c r="G75" i="8"/>
  <c r="U67" i="26" s="1"/>
  <c r="G72" i="8"/>
  <c r="G71" i="8"/>
  <c r="U63" i="26" s="1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7" i="8"/>
  <c r="G71" i="7"/>
  <c r="G122" i="7"/>
  <c r="G123" i="7"/>
  <c r="G124" i="7"/>
  <c r="G125" i="7"/>
  <c r="G126" i="7"/>
  <c r="G127" i="7"/>
  <c r="G70" i="7"/>
  <c r="G11" i="7"/>
  <c r="G12" i="7"/>
  <c r="G42" i="7"/>
  <c r="G62" i="7"/>
  <c r="G65" i="7"/>
  <c r="G66" i="7"/>
  <c r="G67" i="7"/>
  <c r="G10" i="7"/>
  <c r="B10" i="6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5" i="6" s="1"/>
  <c r="U68" i="24" s="1"/>
  <c r="G79" i="6"/>
  <c r="G80" i="6"/>
  <c r="U73" i="24" s="1"/>
  <c r="G81" i="6"/>
  <c r="G82" i="6"/>
  <c r="U75" i="24" s="1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G10" i="6" s="1"/>
  <c r="B7" i="13"/>
  <c r="G12" i="6"/>
  <c r="G18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16" i="5" s="1"/>
  <c r="G22" i="5"/>
  <c r="G23" i="5"/>
  <c r="G24" i="5"/>
  <c r="G25" i="5"/>
  <c r="G26" i="5"/>
  <c r="G27" i="5"/>
  <c r="G29" i="5"/>
  <c r="G28" i="5" s="1"/>
  <c r="G30" i="5"/>
  <c r="G31" i="5"/>
  <c r="G32" i="5"/>
  <c r="G33" i="5"/>
  <c r="G34" i="5"/>
  <c r="G36" i="5"/>
  <c r="G35" i="5"/>
  <c r="G38" i="5"/>
  <c r="G39" i="5"/>
  <c r="G37" i="5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 s="1"/>
  <c r="D7" i="13"/>
  <c r="D29" i="13" s="1"/>
  <c r="R22" i="31" s="1"/>
  <c r="E7" i="13"/>
  <c r="E29" i="13"/>
  <c r="S22" i="31" s="1"/>
  <c r="F7" i="13"/>
  <c r="F29" i="13" s="1"/>
  <c r="T22" i="31" s="1"/>
  <c r="G7" i="13"/>
  <c r="G29" i="13"/>
  <c r="U22" i="31" s="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C31" i="12" s="1"/>
  <c r="Q23" i="30" s="1"/>
  <c r="D7" i="12"/>
  <c r="D31" i="12"/>
  <c r="R23" i="30" s="1"/>
  <c r="E7" i="12"/>
  <c r="E31" i="12" s="1"/>
  <c r="S23" i="30" s="1"/>
  <c r="F7" i="12"/>
  <c r="F31" i="12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C30" i="11" s="1"/>
  <c r="Q22" i="29" s="1"/>
  <c r="D8" i="11"/>
  <c r="D30" i="11"/>
  <c r="R22" i="29" s="1"/>
  <c r="E8" i="11"/>
  <c r="E30" i="11" s="1"/>
  <c r="S22" i="29" s="1"/>
  <c r="F8" i="11"/>
  <c r="F30" i="11"/>
  <c r="T22" i="29" s="1"/>
  <c r="G8" i="11"/>
  <c r="G30" i="11" s="1"/>
  <c r="U22" i="29" s="1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 s="1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 s="1"/>
  <c r="Q2" i="27" s="1"/>
  <c r="D12" i="9"/>
  <c r="D16" i="9"/>
  <c r="D9" i="9" s="1"/>
  <c r="R2" i="27" s="1"/>
  <c r="E12" i="9"/>
  <c r="E16" i="9"/>
  <c r="E9" i="9" s="1"/>
  <c r="S2" i="27" s="1"/>
  <c r="F12" i="9"/>
  <c r="F16" i="9"/>
  <c r="F9" i="9" s="1"/>
  <c r="T2" i="27" s="1"/>
  <c r="G12" i="9"/>
  <c r="G16" i="9"/>
  <c r="G9" i="9" s="1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20" i="27" s="1"/>
  <c r="D24" i="9"/>
  <c r="D28" i="9"/>
  <c r="R20" i="27" s="1"/>
  <c r="E24" i="9"/>
  <c r="S16" i="27" s="1"/>
  <c r="E28" i="9"/>
  <c r="F24" i="9"/>
  <c r="F28" i="9"/>
  <c r="T20" i="27" s="1"/>
  <c r="G24" i="9"/>
  <c r="U16" i="27" s="1"/>
  <c r="G28" i="9"/>
  <c r="G21" i="9" s="1"/>
  <c r="U13" i="27" s="1"/>
  <c r="Q14" i="27"/>
  <c r="R14" i="27"/>
  <c r="S14" i="27"/>
  <c r="T14" i="27"/>
  <c r="U14" i="27"/>
  <c r="Q15" i="27"/>
  <c r="R15" i="27"/>
  <c r="S15" i="27"/>
  <c r="T15" i="27"/>
  <c r="U15" i="27"/>
  <c r="R16" i="27"/>
  <c r="T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B21" i="9" s="1"/>
  <c r="P13" i="27" s="1"/>
  <c r="P14" i="27"/>
  <c r="P15" i="27"/>
  <c r="P16" i="27"/>
  <c r="P17" i="27"/>
  <c r="P18" i="27"/>
  <c r="P19" i="27"/>
  <c r="P20" i="27"/>
  <c r="P21" i="27"/>
  <c r="P22" i="27"/>
  <c r="P23" i="27"/>
  <c r="B9" i="9"/>
  <c r="A5" i="27"/>
  <c r="A4" i="27"/>
  <c r="A3" i="27"/>
  <c r="A2" i="27"/>
  <c r="C10" i="8"/>
  <c r="C19" i="8"/>
  <c r="C27" i="8"/>
  <c r="C37" i="8"/>
  <c r="D10" i="8"/>
  <c r="D19" i="8"/>
  <c r="R12" i="26" s="1"/>
  <c r="D27" i="8"/>
  <c r="R20" i="26" s="1"/>
  <c r="D37" i="8"/>
  <c r="D9" i="8" s="1"/>
  <c r="R2" i="26" s="1"/>
  <c r="E10" i="8"/>
  <c r="E19" i="8"/>
  <c r="E27" i="8"/>
  <c r="E37" i="8"/>
  <c r="S30" i="26" s="1"/>
  <c r="F10" i="8"/>
  <c r="T3" i="26" s="1"/>
  <c r="F19" i="8"/>
  <c r="F27" i="8"/>
  <c r="F37" i="8"/>
  <c r="Q3" i="26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T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D44" i="8"/>
  <c r="R36" i="26" s="1"/>
  <c r="D53" i="8"/>
  <c r="D61" i="8"/>
  <c r="D71" i="8"/>
  <c r="E44" i="8"/>
  <c r="S36" i="26" s="1"/>
  <c r="E53" i="8"/>
  <c r="E61" i="8"/>
  <c r="E71" i="8"/>
  <c r="F44" i="8"/>
  <c r="T36" i="26" s="1"/>
  <c r="F53" i="8"/>
  <c r="F61" i="8"/>
  <c r="F71" i="8"/>
  <c r="F43" i="8"/>
  <c r="T35" i="26" s="1"/>
  <c r="G44" i="8"/>
  <c r="G53" i="8"/>
  <c r="U45" i="26" s="1"/>
  <c r="G61" i="8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T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B53" i="8"/>
  <c r="B61" i="8"/>
  <c r="B71" i="8"/>
  <c r="B10" i="8"/>
  <c r="P3" i="26" s="1"/>
  <c r="B19" i="8"/>
  <c r="B27" i="8"/>
  <c r="B37" i="8"/>
  <c r="B9" i="8" s="1"/>
  <c r="P2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G69" i="7"/>
  <c r="U3" i="25" s="1"/>
  <c r="F9" i="7"/>
  <c r="F69" i="7"/>
  <c r="T3" i="25" s="1"/>
  <c r="E9" i="7"/>
  <c r="S2" i="25" s="1"/>
  <c r="E69" i="7"/>
  <c r="D9" i="7"/>
  <c r="R2" i="25" s="1"/>
  <c r="D69" i="7"/>
  <c r="C9" i="7"/>
  <c r="C69" i="7"/>
  <c r="Q3" i="25" s="1"/>
  <c r="B9" i="7"/>
  <c r="B69" i="7"/>
  <c r="A3" i="25"/>
  <c r="A4" i="25"/>
  <c r="A2" i="25"/>
  <c r="A87" i="24"/>
  <c r="C85" i="6"/>
  <c r="C93" i="6"/>
  <c r="C103" i="6"/>
  <c r="C113" i="6"/>
  <c r="C123" i="6"/>
  <c r="C133" i="6"/>
  <c r="C146" i="6"/>
  <c r="C150" i="6"/>
  <c r="D85" i="6"/>
  <c r="D93" i="6"/>
  <c r="D103" i="6"/>
  <c r="D113" i="6"/>
  <c r="R105" i="24" s="1"/>
  <c r="D123" i="6"/>
  <c r="D133" i="6"/>
  <c r="D146" i="6"/>
  <c r="D150" i="6"/>
  <c r="R142" i="24" s="1"/>
  <c r="E85" i="6"/>
  <c r="E93" i="6"/>
  <c r="S85" i="24" s="1"/>
  <c r="E103" i="6"/>
  <c r="E113" i="6"/>
  <c r="S105" i="24" s="1"/>
  <c r="E123" i="6"/>
  <c r="E133" i="6"/>
  <c r="E146" i="6"/>
  <c r="E150" i="6"/>
  <c r="F85" i="6"/>
  <c r="F93" i="6"/>
  <c r="T85" i="24" s="1"/>
  <c r="F103" i="6"/>
  <c r="F113" i="6"/>
  <c r="T105" i="24" s="1"/>
  <c r="F123" i="6"/>
  <c r="F133" i="6"/>
  <c r="F146" i="6"/>
  <c r="F150" i="6"/>
  <c r="T142" i="24" s="1"/>
  <c r="G85" i="6"/>
  <c r="G93" i="6"/>
  <c r="U85" i="24" s="1"/>
  <c r="G103" i="6"/>
  <c r="G113" i="6"/>
  <c r="G123" i="6"/>
  <c r="G133" i="6"/>
  <c r="G146" i="6"/>
  <c r="G150" i="6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D10" i="6"/>
  <c r="D18" i="6"/>
  <c r="D28" i="6"/>
  <c r="D38" i="6"/>
  <c r="R31" i="24" s="1"/>
  <c r="D48" i="6"/>
  <c r="D58" i="6"/>
  <c r="D71" i="6"/>
  <c r="D75" i="6"/>
  <c r="E10" i="6"/>
  <c r="E18" i="6"/>
  <c r="E28" i="6"/>
  <c r="E38" i="6"/>
  <c r="E48" i="6"/>
  <c r="E58" i="6"/>
  <c r="E71" i="6"/>
  <c r="E75" i="6"/>
  <c r="F10" i="6"/>
  <c r="F18" i="6"/>
  <c r="F28" i="6"/>
  <c r="F38" i="6"/>
  <c r="F48" i="6"/>
  <c r="F58" i="6"/>
  <c r="F71" i="6"/>
  <c r="F75" i="6"/>
  <c r="G28" i="6"/>
  <c r="G38" i="6"/>
  <c r="G48" i="6"/>
  <c r="G58" i="6"/>
  <c r="U51" i="24" s="1"/>
  <c r="G71" i="6"/>
  <c r="B85" i="6"/>
  <c r="B93" i="6"/>
  <c r="P85" i="24" s="1"/>
  <c r="B103" i="6"/>
  <c r="P95" i="24" s="1"/>
  <c r="B113" i="6"/>
  <c r="P105" i="24" s="1"/>
  <c r="B123" i="6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G46" i="5"/>
  <c r="G47" i="5"/>
  <c r="G48" i="5"/>
  <c r="G49" i="5"/>
  <c r="G50" i="5"/>
  <c r="G51" i="5"/>
  <c r="G52" i="5"/>
  <c r="G53" i="5"/>
  <c r="G45" i="5"/>
  <c r="U37" i="20" s="1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 s="1"/>
  <c r="U47" i="20"/>
  <c r="U48" i="20"/>
  <c r="U49" i="20"/>
  <c r="U50" i="20"/>
  <c r="G60" i="5"/>
  <c r="G61" i="5"/>
  <c r="G59" i="5"/>
  <c r="U51" i="20" s="1"/>
  <c r="U52" i="20"/>
  <c r="U53" i="20"/>
  <c r="G62" i="5"/>
  <c r="U54" i="20" s="1"/>
  <c r="G63" i="5"/>
  <c r="U55" i="20" s="1"/>
  <c r="G65" i="5"/>
  <c r="U56" i="20" s="1"/>
  <c r="G68" i="5"/>
  <c r="G67" i="5" s="1"/>
  <c r="U57" i="20" s="1"/>
  <c r="G73" i="5"/>
  <c r="U60" i="20" s="1"/>
  <c r="G74" i="5"/>
  <c r="U61" i="20" s="1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 s="1"/>
  <c r="P60" i="20"/>
  <c r="P58" i="20"/>
  <c r="B67" i="5"/>
  <c r="P57" i="20" s="1"/>
  <c r="B45" i="5"/>
  <c r="B65" i="5" s="1"/>
  <c r="P56" i="20" s="1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B41" i="5" s="1"/>
  <c r="P34" i="20" s="1"/>
  <c r="B35" i="5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C6" i="10"/>
  <c r="G5" i="13"/>
  <c r="G5" i="12"/>
  <c r="C11" i="23"/>
  <c r="A2" i="13" s="1"/>
  <c r="A2" i="12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I20" i="3" s="1"/>
  <c r="W5" i="17" s="1"/>
  <c r="H14" i="3"/>
  <c r="V4" i="17" s="1"/>
  <c r="G14" i="3"/>
  <c r="E14" i="3"/>
  <c r="K9" i="3"/>
  <c r="K10" i="3"/>
  <c r="K11" i="3"/>
  <c r="K12" i="3"/>
  <c r="J8" i="3"/>
  <c r="H8" i="3"/>
  <c r="G8" i="3"/>
  <c r="G20" i="3" s="1"/>
  <c r="U5" i="17" s="1"/>
  <c r="E8" i="3"/>
  <c r="S3" i="17" s="1"/>
  <c r="F41" i="2"/>
  <c r="E41" i="2"/>
  <c r="D41" i="2"/>
  <c r="R17" i="16" s="1"/>
  <c r="C41" i="2"/>
  <c r="Q17" i="16" s="1"/>
  <c r="H27" i="2"/>
  <c r="G27" i="2"/>
  <c r="U15" i="16" s="1"/>
  <c r="F27" i="2"/>
  <c r="T15" i="16" s="1"/>
  <c r="E27" i="2"/>
  <c r="S15" i="16" s="1"/>
  <c r="D27" i="2"/>
  <c r="C27" i="2"/>
  <c r="Q15" i="16"/>
  <c r="B41" i="2"/>
  <c r="P17" i="16" s="1"/>
  <c r="B27" i="2"/>
  <c r="H22" i="2"/>
  <c r="G22" i="2"/>
  <c r="U14" i="16" s="1"/>
  <c r="F22" i="2"/>
  <c r="E22" i="2"/>
  <c r="D22" i="2"/>
  <c r="C22" i="2"/>
  <c r="B22" i="2"/>
  <c r="P14" i="16" s="1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B55" i="4"/>
  <c r="B53" i="4"/>
  <c r="B49" i="4"/>
  <c r="P27" i="18" s="1"/>
  <c r="B48" i="4"/>
  <c r="B37" i="4"/>
  <c r="B44" i="4" s="1"/>
  <c r="B29" i="4"/>
  <c r="B17" i="4"/>
  <c r="B13" i="4"/>
  <c r="P6" i="18" s="1"/>
  <c r="B57" i="4"/>
  <c r="B59" i="4" s="1"/>
  <c r="B72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8" i="18"/>
  <c r="P29" i="18"/>
  <c r="P26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E63" i="1"/>
  <c r="E68" i="1"/>
  <c r="P110" i="15" s="1"/>
  <c r="E75" i="1"/>
  <c r="P117" i="15"/>
  <c r="P118" i="15"/>
  <c r="P116" i="15"/>
  <c r="P111" i="15"/>
  <c r="P112" i="15"/>
  <c r="P113" i="15"/>
  <c r="P114" i="15"/>
  <c r="P115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Q4" i="15" s="1"/>
  <c r="C17" i="1"/>
  <c r="C25" i="1"/>
  <c r="Q20" i="15" s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F70" i="5"/>
  <c r="B70" i="5"/>
  <c r="C70" i="4"/>
  <c r="Q37" i="18" s="1"/>
  <c r="D70" i="4"/>
  <c r="C68" i="4"/>
  <c r="Q36" i="18" s="1"/>
  <c r="D68" i="4"/>
  <c r="C64" i="4"/>
  <c r="D64" i="4"/>
  <c r="C63" i="4"/>
  <c r="C72" i="4" s="1"/>
  <c r="D63" i="4"/>
  <c r="C48" i="4"/>
  <c r="Q26" i="18" s="1"/>
  <c r="C55" i="4"/>
  <c r="D55" i="4"/>
  <c r="R31" i="18" s="1"/>
  <c r="C53" i="4"/>
  <c r="D53" i="4"/>
  <c r="D57" i="4" s="1"/>
  <c r="D59" i="4" s="1"/>
  <c r="D48" i="4"/>
  <c r="C49" i="4"/>
  <c r="D49" i="4"/>
  <c r="C29" i="4"/>
  <c r="Q15" i="18" s="1"/>
  <c r="D29" i="4"/>
  <c r="C40" i="4"/>
  <c r="Q22" i="18" s="1"/>
  <c r="D40" i="4"/>
  <c r="C37" i="4"/>
  <c r="D37" i="4"/>
  <c r="C17" i="4"/>
  <c r="C13" i="4"/>
  <c r="D13" i="4"/>
  <c r="R6" i="18" s="1"/>
  <c r="U4" i="17"/>
  <c r="W4" i="17"/>
  <c r="W3" i="17"/>
  <c r="X3" i="17"/>
  <c r="S17" i="16"/>
  <c r="T17" i="16"/>
  <c r="R15" i="16"/>
  <c r="V15" i="16"/>
  <c r="P15" i="16"/>
  <c r="Q14" i="16"/>
  <c r="R14" i="16"/>
  <c r="V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/>
  <c r="C9" i="2"/>
  <c r="Q4" i="16" s="1"/>
  <c r="D9" i="2"/>
  <c r="R4" i="16"/>
  <c r="E9" i="2"/>
  <c r="S4" i="16"/>
  <c r="F9" i="2"/>
  <c r="T4" i="16"/>
  <c r="G9" i="2"/>
  <c r="U4" i="16"/>
  <c r="H9" i="2"/>
  <c r="V4" i="16"/>
  <c r="B9" i="2"/>
  <c r="P4" i="16" s="1"/>
  <c r="P4" i="15"/>
  <c r="Q6" i="18"/>
  <c r="R22" i="18"/>
  <c r="R27" i="18"/>
  <c r="Q30" i="18"/>
  <c r="R32" i="18"/>
  <c r="R36" i="18"/>
  <c r="Q9" i="18"/>
  <c r="Q27" i="18"/>
  <c r="Q32" i="18"/>
  <c r="R19" i="18"/>
  <c r="R15" i="18"/>
  <c r="R26" i="18"/>
  <c r="Q31" i="18"/>
  <c r="D72" i="4"/>
  <c r="R38" i="18" s="1"/>
  <c r="R33" i="18"/>
  <c r="R37" i="18"/>
  <c r="Q19" i="18"/>
  <c r="R30" i="18"/>
  <c r="Q33" i="18"/>
  <c r="S14" i="16"/>
  <c r="T14" i="16"/>
  <c r="D44" i="4"/>
  <c r="D11" i="4" s="1"/>
  <c r="E8" i="2"/>
  <c r="E20" i="2" s="1"/>
  <c r="S13" i="16" s="1"/>
  <c r="C44" i="4"/>
  <c r="C11" i="4" s="1"/>
  <c r="C57" i="4"/>
  <c r="C59" i="4" s="1"/>
  <c r="R25" i="18"/>
  <c r="D74" i="4"/>
  <c r="R39" i="18" s="1"/>
  <c r="Q25" i="18"/>
  <c r="P39" i="18"/>
  <c r="P38" i="18"/>
  <c r="Q67" i="15"/>
  <c r="V3" i="17"/>
  <c r="P2" i="25"/>
  <c r="T2" i="25"/>
  <c r="Q2" i="25"/>
  <c r="H20" i="3" l="1"/>
  <c r="V5" i="17" s="1"/>
  <c r="K8" i="3"/>
  <c r="Y3" i="17" s="1"/>
  <c r="K14" i="3"/>
  <c r="Y4" i="17" s="1"/>
  <c r="E20" i="3"/>
  <c r="S5" i="17" s="1"/>
  <c r="E79" i="1"/>
  <c r="P119" i="15" s="1"/>
  <c r="E47" i="1"/>
  <c r="P95" i="15" s="1"/>
  <c r="P67" i="15"/>
  <c r="B62" i="1"/>
  <c r="P54" i="15" s="1"/>
  <c r="G8" i="2"/>
  <c r="H8" i="2"/>
  <c r="F8" i="2"/>
  <c r="F20" i="2" s="1"/>
  <c r="T13" i="16" s="1"/>
  <c r="V3" i="16"/>
  <c r="H20" i="2"/>
  <c r="V13" i="16" s="1"/>
  <c r="B8" i="2"/>
  <c r="F47" i="1"/>
  <c r="F59" i="1" s="1"/>
  <c r="Q104" i="15" s="1"/>
  <c r="Q95" i="15"/>
  <c r="U3" i="17"/>
  <c r="S4" i="17"/>
  <c r="U20" i="27"/>
  <c r="F21" i="9"/>
  <c r="F33" i="9" s="1"/>
  <c r="T24" i="27" s="1"/>
  <c r="E21" i="9"/>
  <c r="S13" i="27" s="1"/>
  <c r="D21" i="9"/>
  <c r="R13" i="27" s="1"/>
  <c r="C21" i="9"/>
  <c r="Q13" i="27" s="1"/>
  <c r="B33" i="9"/>
  <c r="P24" i="27" s="1"/>
  <c r="R9" i="27"/>
  <c r="U9" i="27"/>
  <c r="S9" i="27"/>
  <c r="Q9" i="27"/>
  <c r="E43" i="8"/>
  <c r="S35" i="26" s="1"/>
  <c r="D43" i="8"/>
  <c r="R35" i="26" s="1"/>
  <c r="C43" i="8"/>
  <c r="Q35" i="26" s="1"/>
  <c r="R45" i="26"/>
  <c r="S45" i="26"/>
  <c r="Q45" i="26"/>
  <c r="G43" i="8"/>
  <c r="B43" i="8"/>
  <c r="B77" i="8" s="1"/>
  <c r="P68" i="26" s="1"/>
  <c r="R30" i="26"/>
  <c r="G37" i="8"/>
  <c r="U30" i="26" s="1"/>
  <c r="F9" i="8"/>
  <c r="T2" i="26" s="1"/>
  <c r="E9" i="8"/>
  <c r="S2" i="26" s="1"/>
  <c r="D77" i="8"/>
  <c r="R68" i="26" s="1"/>
  <c r="C9" i="8"/>
  <c r="Q2" i="26" s="1"/>
  <c r="S12" i="26"/>
  <c r="G19" i="8"/>
  <c r="U12" i="26" s="1"/>
  <c r="F77" i="8"/>
  <c r="T68" i="26" s="1"/>
  <c r="G10" i="8"/>
  <c r="G9" i="8" s="1"/>
  <c r="U2" i="26" s="1"/>
  <c r="D129" i="7"/>
  <c r="R4" i="25" s="1"/>
  <c r="E129" i="7"/>
  <c r="S4" i="25" s="1"/>
  <c r="B129" i="7"/>
  <c r="P4" i="25" s="1"/>
  <c r="R3" i="25"/>
  <c r="F129" i="7"/>
  <c r="T4" i="25" s="1"/>
  <c r="G129" i="7"/>
  <c r="U4" i="25" s="1"/>
  <c r="P3" i="25"/>
  <c r="C129" i="7"/>
  <c r="Q4" i="25" s="1"/>
  <c r="S3" i="25"/>
  <c r="G84" i="6"/>
  <c r="U76" i="24" s="1"/>
  <c r="F84" i="6"/>
  <c r="T76" i="24" s="1"/>
  <c r="E84" i="6"/>
  <c r="S76" i="24" s="1"/>
  <c r="D84" i="6"/>
  <c r="R76" i="24" s="1"/>
  <c r="C84" i="6"/>
  <c r="Q76" i="24" s="1"/>
  <c r="B84" i="6"/>
  <c r="P76" i="24" s="1"/>
  <c r="U71" i="24"/>
  <c r="E9" i="6"/>
  <c r="E159" i="6" s="1"/>
  <c r="S150" i="24" s="1"/>
  <c r="D9" i="6"/>
  <c r="R2" i="24" s="1"/>
  <c r="C9" i="6"/>
  <c r="B9" i="6"/>
  <c r="P2" i="24" s="1"/>
  <c r="F9" i="6"/>
  <c r="F159" i="6" s="1"/>
  <c r="T150" i="24" s="1"/>
  <c r="D159" i="6"/>
  <c r="R150" i="24" s="1"/>
  <c r="S2" i="24"/>
  <c r="U3" i="24"/>
  <c r="G9" i="6"/>
  <c r="D8" i="4"/>
  <c r="R5" i="18"/>
  <c r="Q38" i="18"/>
  <c r="C74" i="4"/>
  <c r="Q39" i="18" s="1"/>
  <c r="Q5" i="18"/>
  <c r="C8" i="4"/>
  <c r="S3" i="16"/>
  <c r="T3" i="16"/>
  <c r="C8" i="2"/>
  <c r="D8" i="2"/>
  <c r="Q12" i="15"/>
  <c r="Q110" i="15"/>
  <c r="F79" i="1"/>
  <c r="Q119" i="15" s="1"/>
  <c r="B11" i="4"/>
  <c r="P25" i="18"/>
  <c r="P19" i="18"/>
  <c r="A2" i="11"/>
  <c r="B6" i="10"/>
  <c r="D6" i="10"/>
  <c r="F6" i="10"/>
  <c r="P10" i="20"/>
  <c r="P37" i="20"/>
  <c r="E41" i="5"/>
  <c r="D41" i="5"/>
  <c r="C41" i="5"/>
  <c r="U58" i="20"/>
  <c r="U35" i="26"/>
  <c r="U3" i="26"/>
  <c r="T13" i="27"/>
  <c r="E33" i="9"/>
  <c r="S24" i="27" s="1"/>
  <c r="D33" i="9"/>
  <c r="R24" i="27" s="1"/>
  <c r="C33" i="9"/>
  <c r="Q24" i="27" s="1"/>
  <c r="U2" i="27"/>
  <c r="G33" i="9"/>
  <c r="U24" i="27" s="1"/>
  <c r="G41" i="5"/>
  <c r="B32" i="10"/>
  <c r="P23" i="28" s="1"/>
  <c r="G32" i="10"/>
  <c r="U23" i="28" s="1"/>
  <c r="F32" i="10"/>
  <c r="T23" i="28" s="1"/>
  <c r="E32" i="10"/>
  <c r="S23" i="28" s="1"/>
  <c r="D32" i="10"/>
  <c r="R23" i="28" s="1"/>
  <c r="C32" i="10"/>
  <c r="Q23" i="28" s="1"/>
  <c r="U36" i="26"/>
  <c r="P2" i="27"/>
  <c r="U2" i="29"/>
  <c r="S2" i="29"/>
  <c r="Q2" i="29"/>
  <c r="U2" i="30"/>
  <c r="S2" i="30"/>
  <c r="Q2" i="30"/>
  <c r="K20" i="3" l="1"/>
  <c r="Y5" i="17" s="1"/>
  <c r="E59" i="1"/>
  <c r="P104" i="15" s="1"/>
  <c r="P42" i="15"/>
  <c r="G20" i="2"/>
  <c r="U13" i="16" s="1"/>
  <c r="U3" i="16"/>
  <c r="P3" i="16"/>
  <c r="B20" i="2"/>
  <c r="P13" i="16" s="1"/>
  <c r="E77" i="8"/>
  <c r="S68" i="26" s="1"/>
  <c r="P35" i="26"/>
  <c r="C77" i="8"/>
  <c r="Q68" i="26" s="1"/>
  <c r="B159" i="6"/>
  <c r="P150" i="24" s="1"/>
  <c r="C159" i="6"/>
  <c r="Q150" i="24" s="1"/>
  <c r="Q2" i="24"/>
  <c r="T2" i="24"/>
  <c r="G159" i="6"/>
  <c r="U150" i="24" s="1"/>
  <c r="U2" i="24"/>
  <c r="G42" i="5"/>
  <c r="U35" i="20" s="1"/>
  <c r="U34" i="20"/>
  <c r="G70" i="5"/>
  <c r="G77" i="8"/>
  <c r="U68" i="26" s="1"/>
  <c r="Q34" i="20"/>
  <c r="C70" i="5"/>
  <c r="S34" i="20"/>
  <c r="E70" i="5"/>
  <c r="C20" i="2"/>
  <c r="Q13" i="16" s="1"/>
  <c r="Q3" i="16"/>
  <c r="C62" i="1"/>
  <c r="Q54" i="15" s="1"/>
  <c r="Q42" i="15"/>
  <c r="C21" i="4"/>
  <c r="Q2" i="18"/>
  <c r="R34" i="20"/>
  <c r="D70" i="5"/>
  <c r="P5" i="18"/>
  <c r="B8" i="4"/>
  <c r="D20" i="2"/>
  <c r="R13" i="16" s="1"/>
  <c r="R3" i="16"/>
  <c r="F81" i="1"/>
  <c r="Q120" i="15" s="1"/>
  <c r="R2" i="18"/>
  <c r="D21" i="4"/>
  <c r="E81" i="1" l="1"/>
  <c r="P120" i="15" s="1"/>
  <c r="D23" i="4"/>
  <c r="R12" i="18"/>
  <c r="C23" i="4"/>
  <c r="Q12" i="18"/>
  <c r="B21" i="4"/>
  <c r="P2" i="18"/>
  <c r="B23" i="4" l="1"/>
  <c r="P12" i="18"/>
  <c r="C25" i="4"/>
  <c r="Q13" i="18"/>
  <c r="D25" i="4"/>
  <c r="R13" i="18"/>
  <c r="R14" i="18" l="1"/>
  <c r="D33" i="4"/>
  <c r="R18" i="18" s="1"/>
  <c r="C33" i="4"/>
  <c r="Q18" i="18" s="1"/>
  <c r="Q14" i="18"/>
  <c r="P13" i="18"/>
  <c r="B25" i="4"/>
  <c r="B33" i="4" l="1"/>
  <c r="P18" i="18" s="1"/>
  <c r="P14" i="18"/>
</calcChain>
</file>

<file path=xl/sharedStrings.xml><?xml version="1.0" encoding="utf-8"?>
<sst xmlns="http://schemas.openxmlformats.org/spreadsheetml/2006/main" count="4343" uniqueCount="3355">
  <si>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</si>
  <si>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</si>
  <si>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</si>
  <si>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</si>
  <si>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</si>
  <si>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</si>
  <si>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</si>
  <si>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</si>
  <si>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</si>
  <si>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</si>
  <si>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</si>
  <si>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</si>
  <si>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</si>
  <si>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</si>
  <si>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</si>
  <si>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</si>
  <si>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</si>
  <si>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</si>
  <si>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</si>
  <si>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</si>
  <si>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</si>
  <si>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</si>
  <si>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</si>
  <si>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</si>
  <si>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</si>
  <si>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</si>
  <si>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</si>
  <si>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</si>
  <si>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</si>
  <si>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</si>
  <si>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</si>
  <si>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</si>
  <si>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</si>
  <si>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</si>
  <si>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</si>
  <si>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</si>
  <si>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</si>
  <si>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</si>
  <si>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</si>
  <si>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</si>
  <si>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</si>
  <si>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</si>
  <si>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</si>
  <si>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</si>
  <si>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</si>
  <si>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</si>
  <si>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</si>
  <si>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</si>
  <si>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</si>
  <si>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</si>
  <si>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</si>
  <si>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</si>
  <si>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</si>
  <si>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</si>
  <si>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</si>
  <si>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</si>
  <si>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</si>
  <si>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</si>
  <si>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</si>
  <si>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</si>
  <si>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</si>
  <si>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</si>
  <si>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</si>
  <si>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</si>
  <si>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</si>
  <si>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</si>
  <si>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</si>
  <si>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</si>
  <si>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</si>
  <si>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</si>
  <si>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</si>
  <si>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</si>
  <si>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</si>
  <si>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</si>
  <si>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</si>
  <si>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</si>
  <si>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</si>
  <si>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</si>
  <si>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</si>
  <si>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</si>
  <si>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</si>
  <si>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</si>
  <si>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</si>
  <si>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</si>
  <si>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</si>
  <si>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</si>
  <si>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</si>
  <si>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</si>
  <si>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</si>
  <si>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</si>
  <si>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</si>
  <si>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</si>
  <si>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</si>
  <si>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</si>
  <si>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</si>
  <si>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</si>
  <si>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</si>
  <si>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</si>
  <si>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</si>
  <si>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</si>
  <si>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</si>
  <si>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</si>
  <si>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</si>
  <si>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</si>
  <si>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</si>
  <si>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</si>
  <si>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</si>
  <si>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</si>
  <si>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</si>
  <si>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</si>
  <si>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</si>
  <si>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</si>
  <si>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</si>
  <si>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</si>
  <si>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</si>
  <si>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</si>
  <si>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</si>
  <si>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</si>
  <si>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</si>
  <si>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</si>
  <si>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</si>
  <si>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</si>
  <si>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</si>
  <si>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</si>
  <si>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</si>
  <si>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</si>
  <si>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</si>
  <si>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</si>
  <si>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</si>
  <si>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</si>
  <si>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</si>
  <si>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</si>
  <si>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</si>
  <si>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</si>
  <si>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</si>
  <si>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</si>
  <si>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</si>
  <si>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</si>
  <si>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</si>
  <si>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</si>
  <si>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</si>
  <si>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</si>
  <si>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</si>
  <si>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</si>
  <si>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</si>
  <si>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</si>
  <si>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</si>
  <si>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</si>
  <si>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</si>
  <si>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</si>
  <si>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</si>
  <si>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</si>
  <si>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</si>
  <si>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</si>
  <si>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</si>
  <si>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</si>
  <si>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</si>
  <si>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</si>
  <si>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</si>
  <si>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</si>
  <si>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</si>
  <si>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</si>
  <si>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</si>
  <si>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</si>
  <si>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</si>
  <si>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</si>
  <si>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</si>
  <si>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</si>
  <si>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</si>
  <si>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</si>
  <si>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</si>
  <si>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</si>
  <si>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</si>
  <si>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</si>
  <si>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</si>
  <si>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</si>
  <si>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</si>
  <si>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</si>
  <si>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</si>
  <si>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</si>
  <si>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</si>
  <si>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</si>
  <si>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</si>
  <si>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</si>
  <si>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</si>
  <si>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</si>
  <si>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</si>
  <si>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</si>
  <si>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</si>
  <si>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</si>
  <si>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</si>
  <si>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</si>
  <si>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</si>
  <si>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</si>
  <si>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</si>
  <si>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</si>
  <si>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</si>
  <si>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</si>
  <si>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</si>
  <si>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</si>
  <si>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</si>
  <si>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</si>
  <si>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</si>
  <si>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</si>
  <si>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</si>
  <si>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</si>
  <si>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</si>
  <si>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</si>
  <si>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</si>
  <si>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</si>
  <si>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</si>
  <si>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</si>
  <si>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</si>
  <si>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</si>
  <si>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</si>
  <si>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</si>
  <si>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</si>
  <si>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</si>
  <si>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</si>
  <si>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</si>
  <si>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</si>
  <si>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</si>
  <si>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</si>
  <si>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</si>
  <si>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</si>
  <si>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</si>
  <si>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</si>
  <si>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</si>
  <si>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</si>
  <si>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</si>
  <si>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</si>
  <si>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</si>
  <si>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</si>
  <si>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</si>
  <si>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</si>
  <si>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</si>
  <si>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</si>
  <si>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</si>
  <si>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</si>
  <si>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</si>
  <si>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</si>
  <si>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</si>
  <si>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</si>
  <si>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</si>
  <si>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</si>
  <si>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</si>
  <si>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</si>
  <si>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</si>
  <si>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</si>
  <si>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</si>
  <si>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</si>
  <si>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</si>
  <si>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</si>
  <si>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</si>
  <si>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</si>
  <si>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</si>
  <si>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</si>
  <si>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</si>
  <si>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</si>
  <si>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</si>
  <si>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</si>
  <si>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</si>
  <si>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</si>
  <si>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</si>
  <si>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</si>
  <si>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</si>
  <si>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</si>
  <si>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</si>
  <si>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</si>
  <si>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</si>
  <si>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</si>
  <si>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</si>
  <si>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</si>
  <si>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</si>
  <si>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</si>
  <si>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</si>
  <si>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</si>
  <si>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</si>
  <si>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</si>
  <si>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</si>
  <si>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</si>
  <si>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</si>
  <si>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</si>
  <si>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</si>
  <si>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</si>
  <si>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</si>
  <si>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</si>
  <si>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</si>
  <si>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</si>
  <si>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</si>
  <si>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</si>
  <si>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</si>
  <si>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</si>
  <si>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</si>
  <si>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</si>
  <si>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</si>
  <si>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</si>
  <si>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</si>
  <si>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</si>
  <si>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</si>
  <si>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</si>
  <si>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</si>
  <si>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</si>
  <si>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</si>
  <si>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</si>
  <si>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</si>
  <si>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</si>
  <si>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</si>
  <si>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</si>
  <si>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</si>
  <si>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</si>
  <si>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</si>
  <si>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</si>
  <si>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</si>
  <si>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</si>
  <si>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</si>
  <si>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</si>
  <si>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</si>
  <si>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</si>
  <si>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</si>
  <si>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</si>
  <si>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</si>
  <si>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</si>
  <si>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</si>
  <si>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</si>
  <si>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</si>
  <si>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</si>
  <si>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</si>
  <si>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</si>
  <si>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</si>
  <si>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</si>
  <si>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</si>
  <si>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</si>
  <si>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</si>
  <si>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</si>
  <si>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</si>
  <si>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</si>
  <si>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</si>
  <si>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</si>
  <si>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</si>
  <si>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</si>
  <si>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</si>
  <si>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</si>
  <si>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</si>
  <si>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</si>
  <si>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</si>
  <si>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</si>
  <si>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</si>
  <si>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</si>
  <si>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</si>
  <si>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</si>
  <si>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</si>
  <si>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</si>
  <si>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</si>
  <si>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</si>
  <si>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</si>
  <si>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</si>
  <si>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</si>
  <si>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</si>
  <si>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</si>
  <si>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</si>
  <si>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</si>
  <si>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</si>
  <si>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</si>
  <si>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</si>
  <si>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</si>
  <si>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</si>
  <si>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</si>
  <si>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</si>
  <si>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</si>
  <si>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</si>
  <si>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</si>
  <si>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</si>
  <si>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</si>
  <si>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</si>
  <si>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</si>
  <si>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</si>
  <si>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</si>
  <si>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</si>
  <si>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</si>
  <si>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</si>
  <si>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</si>
  <si>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</si>
  <si>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</si>
  <si>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</si>
  <si>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</si>
  <si>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</si>
  <si>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</si>
  <si>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</si>
  <si>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</si>
  <si>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</si>
  <si>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</si>
  <si>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</si>
  <si>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</si>
  <si>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</si>
  <si>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</si>
  <si>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</si>
  <si>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</si>
  <si>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</si>
  <si>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</si>
  <si>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</si>
  <si>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</si>
  <si>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</si>
  <si>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</si>
  <si>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</si>
  <si>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</si>
  <si>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</si>
  <si>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</si>
  <si>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</si>
  <si>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</si>
  <si>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</si>
  <si>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</si>
  <si>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</si>
  <si>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</si>
  <si>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</si>
  <si>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</si>
  <si>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</si>
  <si>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</si>
  <si>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</si>
  <si>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</si>
  <si>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</si>
  <si>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</si>
  <si>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</si>
  <si>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</si>
  <si>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</si>
  <si>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</si>
  <si>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</si>
  <si>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</si>
  <si>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</si>
  <si>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</si>
  <si>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</si>
  <si>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</si>
  <si>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</si>
  <si>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</si>
  <si>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</si>
  <si>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</si>
  <si>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</si>
  <si>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</si>
  <si>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</si>
  <si>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</si>
  <si>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</si>
  <si>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</si>
  <si>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</si>
  <si>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</si>
  <si>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</si>
  <si>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</si>
  <si>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</si>
  <si>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</si>
  <si>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</si>
  <si>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</si>
  <si>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</si>
  <si>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</si>
  <si>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</si>
  <si>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</si>
  <si>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</si>
  <si>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</si>
  <si>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</si>
  <si>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</si>
  <si>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</si>
  <si>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</si>
  <si>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</si>
  <si>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</si>
  <si>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</si>
  <si>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</si>
  <si>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</si>
  <si>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</si>
  <si>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</si>
  <si>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</si>
  <si>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</si>
  <si>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</si>
  <si>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</si>
  <si>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</si>
  <si>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</si>
  <si>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</si>
  <si>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</si>
  <si>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</si>
  <si>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</si>
  <si>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</si>
  <si>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</si>
  <si>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</si>
  <si>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</si>
  <si>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</si>
  <si>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</si>
  <si>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</si>
  <si>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</si>
  <si>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</si>
  <si>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</si>
  <si>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</si>
  <si>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</si>
  <si>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</si>
  <si>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</si>
  <si>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</si>
  <si>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</si>
  <si>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</si>
  <si>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</si>
  <si>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</si>
  <si>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</si>
  <si>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</si>
  <si>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</si>
  <si>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</si>
  <si>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</si>
  <si>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</si>
  <si>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</si>
  <si>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</si>
  <si>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</si>
  <si>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</si>
  <si>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</si>
  <si>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</si>
  <si>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</si>
  <si>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</si>
  <si>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</si>
  <si>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</si>
  <si>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</si>
  <si>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</si>
  <si>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</si>
  <si>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</si>
  <si>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</si>
  <si>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</si>
  <si>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</si>
  <si>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</si>
  <si>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</si>
  <si>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</si>
  <si>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</si>
  <si>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</si>
  <si>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</si>
  <si>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</si>
  <si>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</si>
  <si>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</si>
  <si>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</si>
  <si>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</si>
  <si>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</si>
  <si>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</si>
  <si>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</si>
  <si>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</si>
  <si>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</si>
  <si>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</si>
  <si>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</si>
  <si>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</si>
  <si>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</si>
  <si>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</si>
  <si>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</si>
  <si>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</si>
  <si>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</si>
  <si>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</si>
  <si>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</si>
  <si>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</si>
  <si>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</si>
  <si>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</si>
  <si>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</si>
  <si>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</si>
  <si>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</si>
  <si>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</si>
  <si>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</si>
  <si>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</si>
  <si>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</si>
  <si>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</si>
  <si>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</si>
  <si>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</si>
  <si>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</si>
  <si>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</si>
  <si>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</si>
  <si>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</si>
  <si>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</si>
  <si>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</si>
  <si>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</si>
  <si>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</si>
  <si>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</si>
  <si>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</si>
  <si>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</si>
  <si>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</si>
  <si>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</si>
  <si>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</si>
  <si>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</si>
  <si>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</si>
  <si>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</si>
  <si>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</si>
  <si>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</si>
  <si>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</si>
  <si>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</si>
  <si>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</si>
  <si>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</si>
  <si>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</si>
  <si>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</si>
  <si>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</si>
  <si>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</si>
  <si>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</si>
  <si>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</si>
  <si>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</si>
  <si>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</si>
  <si>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</si>
  <si>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</si>
  <si>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</si>
  <si>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</si>
  <si>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</si>
  <si>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</si>
  <si>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</si>
  <si>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</si>
  <si>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</si>
  <si>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</si>
  <si>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</si>
  <si>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</si>
  <si>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</si>
  <si>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</si>
  <si>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</si>
  <si>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</si>
  <si>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</si>
  <si>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</si>
  <si>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</si>
  <si>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</si>
  <si>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</si>
  <si>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</si>
  <si>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</si>
  <si>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</si>
  <si>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</si>
  <si>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</si>
  <si>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</si>
  <si>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</si>
  <si>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</si>
  <si>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</si>
  <si>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</si>
  <si>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</si>
  <si>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</si>
  <si>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</si>
  <si>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</si>
  <si>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</si>
  <si>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</si>
  <si>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</si>
  <si>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</si>
  <si>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</si>
  <si>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</si>
  <si>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</si>
  <si>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</si>
  <si>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</si>
  <si>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</si>
  <si>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</si>
  <si>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</si>
  <si>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</si>
  <si>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</si>
  <si>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</si>
  <si>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</si>
  <si>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</si>
  <si>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</si>
  <si>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</si>
  <si>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</si>
  <si>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</si>
  <si>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</si>
  <si>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</si>
  <si>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</si>
  <si>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</si>
  <si>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</si>
  <si>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</si>
  <si>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</si>
  <si>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</si>
  <si>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</si>
  <si>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</si>
  <si>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</si>
  <si>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</si>
  <si>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</si>
  <si>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</si>
  <si>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</si>
  <si>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</si>
  <si>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</si>
  <si>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</si>
  <si>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</si>
  <si>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</si>
  <si>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</si>
  <si>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</si>
  <si>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</si>
  <si>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</si>
  <si>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</si>
  <si>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</si>
  <si>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</si>
  <si>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</si>
  <si>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</si>
  <si>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</si>
  <si>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</si>
  <si>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</si>
  <si>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</si>
  <si>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</si>
  <si>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</si>
  <si>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</si>
  <si>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</si>
  <si>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</si>
  <si>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</si>
  <si>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</si>
  <si>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</si>
  <si>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</si>
  <si>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</si>
  <si>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</si>
  <si>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</si>
  <si>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</si>
  <si>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</si>
  <si>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</si>
  <si>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</si>
  <si>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</si>
  <si>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</si>
  <si>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</si>
  <si>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</si>
  <si>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</si>
  <si>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</si>
  <si>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</si>
  <si>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</si>
  <si>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</si>
  <si>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</si>
  <si>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</si>
  <si>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</si>
  <si>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</si>
  <si>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</si>
  <si>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</si>
  <si>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</si>
  <si>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</si>
  <si>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</si>
  <si>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</si>
  <si>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</si>
  <si>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</si>
  <si>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</si>
  <si>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</si>
  <si>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</si>
  <si>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</si>
  <si>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</si>
  <si>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</si>
  <si>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</si>
  <si>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</si>
  <si>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</si>
  <si>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</si>
  <si>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</si>
  <si>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</si>
  <si>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</si>
  <si>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</si>
  <si>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</si>
  <si>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</si>
  <si>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</si>
  <si>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</si>
  <si>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</si>
  <si>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</si>
  <si>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</si>
  <si>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</si>
  <si>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</si>
  <si>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</si>
  <si>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</si>
  <si>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</si>
  <si>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</si>
  <si>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</si>
  <si>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</si>
  <si>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</si>
  <si>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</si>
  <si>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</si>
  <si>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</si>
  <si>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</si>
  <si>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</si>
  <si>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</si>
  <si>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</si>
  <si>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</si>
  <si>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</si>
  <si>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</si>
  <si>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</si>
  <si>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</si>
  <si>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</si>
  <si>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</si>
  <si>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</si>
  <si>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</si>
  <si>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</si>
  <si>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</si>
  <si>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</si>
  <si>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</si>
  <si>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</si>
  <si>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</si>
  <si>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</si>
  <si>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</si>
  <si>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</si>
  <si>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</si>
  <si>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</si>
  <si>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</si>
  <si>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</si>
  <si>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</si>
  <si>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</si>
  <si>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</si>
  <si>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</si>
  <si>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</si>
  <si>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</si>
  <si>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</si>
  <si>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</si>
  <si>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</si>
  <si>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</si>
  <si>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</si>
  <si>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</si>
  <si>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</si>
  <si>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</si>
  <si>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</si>
  <si>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</si>
  <si>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</si>
  <si>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</si>
  <si>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</si>
  <si>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</si>
  <si>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</si>
  <si>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</si>
  <si>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</si>
  <si>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</si>
  <si>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</si>
  <si>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</si>
  <si>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</si>
  <si>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</si>
  <si>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</si>
  <si>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</si>
  <si>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</si>
  <si>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</si>
  <si>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</si>
  <si>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</si>
  <si>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</si>
  <si>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</si>
  <si>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</si>
  <si>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</si>
  <si>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</si>
  <si>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</si>
  <si>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</si>
  <si>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</si>
  <si>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</si>
  <si>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</si>
  <si>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</si>
  <si>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</si>
  <si>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</si>
  <si>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</si>
  <si>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</si>
  <si>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</si>
  <si>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</si>
  <si>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</si>
  <si>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</si>
  <si>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</si>
  <si>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</si>
  <si>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</si>
  <si>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</si>
  <si>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</si>
  <si>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</si>
  <si>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</si>
  <si>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</si>
  <si>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</si>
  <si>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</si>
  <si>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</si>
  <si>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</si>
  <si>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</si>
  <si>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</si>
  <si>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</si>
  <si>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</si>
  <si>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</si>
  <si>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</si>
  <si>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</si>
  <si>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</si>
  <si>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</si>
  <si>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</si>
  <si>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</si>
  <si>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</si>
  <si>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</si>
  <si>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</si>
  <si>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</si>
  <si>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</si>
  <si>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</si>
  <si>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</si>
  <si>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</si>
  <si>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</si>
  <si>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</si>
  <si>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</si>
  <si>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</si>
  <si>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</si>
  <si>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</si>
  <si>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</si>
  <si>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</si>
  <si>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</si>
  <si>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</si>
  <si>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</si>
  <si>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</si>
  <si>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</si>
  <si>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</si>
  <si>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</si>
  <si>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</si>
  <si>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</si>
  <si>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</si>
  <si>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</si>
  <si>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</si>
  <si>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</si>
  <si>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</si>
  <si>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</si>
  <si>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</si>
  <si>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</si>
  <si>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</si>
  <si>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</si>
  <si>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</si>
  <si>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</si>
  <si>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</si>
  <si>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</si>
  <si>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</si>
  <si>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</si>
  <si>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</si>
  <si>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</si>
  <si>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</si>
  <si>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</si>
  <si>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</si>
  <si>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</si>
  <si>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</si>
  <si>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</si>
  <si>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</si>
  <si>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</si>
  <si>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</si>
  <si>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</si>
  <si>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</si>
  <si>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</si>
  <si>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</si>
  <si>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</si>
  <si>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</si>
  <si>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</si>
  <si>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</si>
  <si>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</si>
  <si>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</si>
  <si>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</si>
  <si>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</si>
  <si>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</si>
  <si>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</si>
  <si>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</si>
  <si>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</si>
  <si>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</si>
  <si>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</si>
  <si>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</si>
  <si>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</si>
  <si>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</si>
  <si>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</si>
  <si>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</si>
  <si>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</si>
  <si>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</si>
  <si>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</si>
  <si>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</si>
  <si>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</si>
  <si>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</si>
  <si>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</si>
  <si>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</si>
  <si>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</si>
  <si>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</si>
  <si>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</si>
  <si>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</si>
  <si>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</si>
  <si>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</si>
  <si>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</si>
  <si>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</si>
  <si>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</si>
  <si>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</si>
  <si>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</si>
  <si>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</si>
  <si>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</si>
  <si>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</si>
  <si>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</si>
  <si>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</si>
  <si>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</si>
  <si>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</si>
  <si>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</si>
  <si>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</si>
  <si>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</si>
  <si>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</si>
  <si>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</si>
  <si>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</si>
  <si>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</si>
  <si>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</si>
  <si>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</si>
  <si>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</si>
  <si>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</si>
  <si>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</si>
  <si>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</si>
  <si>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</si>
  <si>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</si>
  <si>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</si>
  <si>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</si>
  <si>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</si>
  <si>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</si>
  <si>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</si>
  <si>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</si>
  <si>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</si>
  <si>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</si>
  <si>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</si>
  <si>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</si>
  <si>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</si>
  <si>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</si>
  <si>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</si>
  <si>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</si>
  <si>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</si>
  <si>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</si>
  <si>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</si>
  <si>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</si>
  <si>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</si>
  <si>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</si>
  <si>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</si>
  <si>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</si>
  <si>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</si>
  <si>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</si>
  <si>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</si>
  <si>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</si>
  <si>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</si>
  <si>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</si>
  <si>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</si>
  <si>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</si>
  <si>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</si>
  <si>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</si>
  <si>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</si>
  <si>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</si>
  <si>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</si>
  <si>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</si>
  <si>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</si>
  <si>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</si>
  <si>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</si>
  <si>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</si>
  <si>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</si>
  <si>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</si>
  <si>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</si>
  <si>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</si>
  <si>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</si>
  <si>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</si>
  <si>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</si>
  <si>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</si>
  <si>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</si>
  <si>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</si>
  <si>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</si>
  <si>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</si>
  <si>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</si>
  <si>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</si>
  <si>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</si>
  <si>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</si>
  <si>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</si>
  <si>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</si>
  <si>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</si>
  <si>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</si>
  <si>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</si>
  <si>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</si>
  <si>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</si>
  <si>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</si>
  <si>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</si>
  <si>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</si>
  <si>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</si>
  <si>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</si>
  <si>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</si>
  <si>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</si>
  <si>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</si>
  <si>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</si>
  <si>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</si>
  <si>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</si>
  <si>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</si>
  <si>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</si>
  <si>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</si>
  <si>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</si>
  <si>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</si>
  <si>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</si>
  <si>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</si>
  <si>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</si>
  <si>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</si>
  <si>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</si>
  <si>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</si>
  <si>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</si>
  <si>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</si>
  <si>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</si>
  <si>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</si>
  <si>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</si>
  <si>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</si>
  <si>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</si>
  <si>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</si>
  <si>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</si>
  <si>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</si>
  <si>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</si>
  <si>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</si>
  <si>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</si>
  <si>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</si>
  <si>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</si>
  <si>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</si>
  <si>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</si>
  <si>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</si>
  <si>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</si>
  <si>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</si>
  <si>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</si>
  <si>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</si>
  <si>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</si>
  <si>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</si>
  <si>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</si>
  <si>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</si>
  <si>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</si>
  <si>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</si>
  <si>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</si>
  <si>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</si>
  <si>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</si>
  <si>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</si>
  <si>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</si>
  <si>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</si>
  <si>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</si>
  <si>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</si>
  <si>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</si>
  <si>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</si>
  <si>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</si>
  <si>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</si>
  <si>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</si>
  <si>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</si>
  <si>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</si>
  <si>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</si>
  <si>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</si>
  <si>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</si>
  <si>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</si>
  <si>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</si>
  <si>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</si>
  <si>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</si>
  <si>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</si>
  <si>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</si>
  <si>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</si>
  <si>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</si>
  <si>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</si>
  <si>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</si>
  <si>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</si>
  <si>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</si>
  <si>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</si>
  <si>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</si>
  <si>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</si>
  <si>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</si>
  <si>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</si>
  <si>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</si>
  <si>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</si>
  <si>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</si>
  <si>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</si>
  <si>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</si>
  <si>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</si>
  <si>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</si>
  <si>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</si>
  <si>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</si>
  <si>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</si>
  <si>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</si>
  <si>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</si>
  <si>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</si>
  <si>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</si>
  <si>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</si>
  <si>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</si>
  <si>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</si>
  <si>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</si>
  <si>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</si>
  <si>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</si>
  <si>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</si>
  <si>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</si>
  <si>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</si>
  <si>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</si>
  <si>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</si>
  <si>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</si>
  <si>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</si>
  <si>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</si>
  <si>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</si>
  <si>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</si>
  <si>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</si>
  <si>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</si>
  <si>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</si>
  <si>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</si>
  <si>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</si>
  <si>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</si>
  <si>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</si>
  <si>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</si>
  <si>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</si>
  <si>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</si>
  <si>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</si>
  <si>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</si>
  <si>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</si>
  <si>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</si>
  <si>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</si>
  <si>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</si>
  <si>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</si>
  <si>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</si>
  <si>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</si>
  <si>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</si>
  <si>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</si>
  <si>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</si>
  <si>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</si>
  <si>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</si>
  <si>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</si>
  <si>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</si>
  <si>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</si>
  <si>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</si>
  <si>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</si>
  <si>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</si>
  <si>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</si>
  <si>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</si>
  <si>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</si>
  <si>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</si>
  <si>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</si>
  <si>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</si>
  <si>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</si>
  <si>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</si>
  <si>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</si>
  <si>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</si>
  <si>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</si>
  <si>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</si>
  <si>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</si>
  <si>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</si>
  <si>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</si>
  <si>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</si>
  <si>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</si>
  <si>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</si>
  <si>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</si>
  <si>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</si>
  <si>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</si>
  <si>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</si>
  <si>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</si>
  <si>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</si>
  <si>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</si>
  <si>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</si>
  <si>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</si>
  <si>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</si>
  <si>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</si>
  <si>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</si>
  <si>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</si>
  <si>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</si>
  <si>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</si>
  <si>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</si>
  <si>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</si>
  <si>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</si>
  <si>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</si>
  <si>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</si>
  <si>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</si>
  <si>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</si>
  <si>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</si>
  <si>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</si>
  <si>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</si>
  <si>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</si>
  <si>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</si>
  <si>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</si>
  <si>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</si>
  <si>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</si>
  <si>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</si>
  <si>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</si>
  <si>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</si>
  <si>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</si>
  <si>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</si>
  <si>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</si>
  <si>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</si>
  <si>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</si>
  <si>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</si>
  <si>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</si>
  <si>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</si>
  <si>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</si>
  <si>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</si>
  <si>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</si>
  <si>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</si>
  <si>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</si>
  <si>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</si>
  <si>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</si>
  <si>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</si>
  <si>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</si>
  <si>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</si>
  <si>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</si>
  <si>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</si>
  <si>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</si>
  <si>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</si>
  <si>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</si>
  <si>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</si>
  <si>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</si>
  <si>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</si>
  <si>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</si>
  <si>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</si>
  <si>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</si>
  <si>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</si>
  <si>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</si>
  <si>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</si>
  <si>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</si>
  <si>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</si>
  <si>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</si>
  <si>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</si>
  <si>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</si>
  <si>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</si>
  <si>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</si>
  <si>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</si>
  <si>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</si>
  <si>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</si>
  <si>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</si>
  <si>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</si>
  <si>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</si>
  <si>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</si>
  <si>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</si>
  <si>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</si>
  <si>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</si>
  <si>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</si>
  <si>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</si>
  <si>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</si>
  <si>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</si>
  <si>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</si>
  <si>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</si>
  <si>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</si>
  <si>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</si>
  <si>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</si>
  <si>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</si>
  <si>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</si>
  <si>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</si>
  <si>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</si>
  <si>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</si>
  <si>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</si>
  <si>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</si>
  <si>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</si>
  <si>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</si>
  <si>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</si>
  <si>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</si>
  <si>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</si>
  <si>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</si>
  <si>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</si>
  <si>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</si>
  <si>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</si>
  <si>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</si>
  <si>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</si>
  <si>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</si>
  <si>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</si>
  <si>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</si>
  <si>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</si>
  <si>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</si>
  <si>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</si>
  <si>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</si>
  <si>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</si>
  <si>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</si>
  <si>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</si>
  <si>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</si>
  <si>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</si>
  <si>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</si>
  <si>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</si>
  <si>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</si>
  <si>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</si>
  <si>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</si>
  <si>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</si>
  <si>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</si>
  <si>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</si>
  <si>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</si>
  <si>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</si>
  <si>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</si>
  <si>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</si>
  <si>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</si>
  <si>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</si>
  <si>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</si>
  <si>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</si>
  <si>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</si>
  <si>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</si>
  <si>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</si>
  <si>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</si>
  <si>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</si>
  <si>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</si>
  <si>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</si>
  <si>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</si>
  <si>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</si>
  <si>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</si>
  <si>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</si>
  <si>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</si>
  <si>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</si>
  <si>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</si>
  <si>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</si>
  <si>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</si>
  <si>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</si>
  <si>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</si>
  <si>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</si>
  <si>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</si>
  <si>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</si>
  <si>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</si>
  <si>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</si>
  <si>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</si>
  <si>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</si>
  <si>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</si>
  <si>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</si>
  <si>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</si>
  <si>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</si>
  <si>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</si>
  <si>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</si>
  <si>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</si>
  <si>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</si>
  <si>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</si>
  <si>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</si>
  <si>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</si>
  <si>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</si>
  <si>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</si>
  <si>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</si>
  <si>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</si>
  <si>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</si>
  <si>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</si>
  <si>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</si>
  <si>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</si>
  <si>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</si>
  <si>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</si>
  <si>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</si>
  <si>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</si>
  <si>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</si>
  <si>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</si>
  <si>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</si>
  <si>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</si>
  <si>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</si>
  <si>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</si>
  <si>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</si>
  <si>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</si>
  <si>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</si>
  <si>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</si>
  <si>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</si>
  <si>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</si>
  <si>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</si>
  <si>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</si>
  <si>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</si>
  <si>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</si>
  <si>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</si>
  <si>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</si>
  <si>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</si>
  <si>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</si>
  <si>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</si>
  <si>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</si>
  <si>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</si>
  <si>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</si>
  <si>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</si>
  <si>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</si>
  <si>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</si>
  <si>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</si>
  <si>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</si>
  <si>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</si>
  <si>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</si>
  <si>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</si>
  <si>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</si>
  <si>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</si>
  <si>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</si>
  <si>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</si>
  <si>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</si>
  <si>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</si>
  <si>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</si>
  <si>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</si>
  <si>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</si>
  <si>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</si>
  <si>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</si>
  <si>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</si>
  <si>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</si>
  <si>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</si>
  <si>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</si>
  <si>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</si>
  <si>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</si>
  <si>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</si>
  <si>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</si>
  <si>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</si>
  <si>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</si>
  <si>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</si>
  <si>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</si>
  <si>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</si>
  <si>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</si>
  <si>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</si>
  <si>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</si>
  <si>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</si>
  <si>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</si>
  <si>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</si>
  <si>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</si>
  <si>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</si>
  <si>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</si>
  <si>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</si>
  <si>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</si>
  <si>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</si>
  <si>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</si>
  <si>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</si>
  <si>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</si>
  <si>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</si>
  <si>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</si>
  <si>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</si>
  <si>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</si>
  <si>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</si>
  <si>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</si>
  <si>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</si>
  <si>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</si>
  <si>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</si>
  <si>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</si>
  <si>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</si>
  <si>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</si>
  <si>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</si>
  <si>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</si>
  <si>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</si>
  <si>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</si>
  <si>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</si>
  <si>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</si>
  <si>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</si>
  <si>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</si>
  <si>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</si>
  <si>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</si>
  <si>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</si>
  <si>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</si>
  <si>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</si>
  <si>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</si>
  <si>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</si>
  <si>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</si>
  <si>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</si>
  <si>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</si>
  <si>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</si>
  <si>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</si>
  <si>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</si>
  <si>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</si>
  <si>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</si>
  <si>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</si>
  <si>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</si>
  <si>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</si>
  <si>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</si>
  <si>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</si>
  <si>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</si>
  <si>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</si>
  <si>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</si>
  <si>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</si>
  <si>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</si>
  <si>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</si>
  <si>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</si>
  <si>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</si>
  <si>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</si>
  <si>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</si>
  <si>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</si>
  <si>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</si>
  <si>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</si>
  <si>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</si>
  <si>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</si>
  <si>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</si>
  <si>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</si>
  <si>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</si>
  <si>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</si>
  <si>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</si>
  <si>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</si>
  <si>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</si>
  <si>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</si>
  <si>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</si>
  <si>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</si>
  <si>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</si>
  <si>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</si>
  <si>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</si>
  <si>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</si>
  <si>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</si>
  <si>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</si>
  <si>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</si>
  <si>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</si>
  <si>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</si>
  <si>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</si>
  <si>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</si>
  <si>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</si>
  <si>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</si>
  <si>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</si>
  <si>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</si>
  <si>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</si>
  <si>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</si>
  <si>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</si>
  <si>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</si>
  <si>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</si>
  <si>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</si>
  <si>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</si>
  <si>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</si>
  <si>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</si>
  <si>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</si>
  <si>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</si>
  <si>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</si>
  <si>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</si>
  <si>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</si>
  <si>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</si>
  <si>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</si>
  <si>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</si>
  <si>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</si>
  <si>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</si>
  <si>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</si>
  <si>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</si>
  <si>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</si>
  <si>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</si>
  <si>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</si>
  <si>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</si>
  <si>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</si>
  <si>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</si>
  <si>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</si>
  <si>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</si>
  <si>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</si>
  <si>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</si>
  <si>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</si>
  <si>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</si>
  <si>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</si>
  <si>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</si>
  <si>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</si>
  <si>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</si>
  <si>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</si>
  <si>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</si>
  <si>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</si>
  <si>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</si>
  <si>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</si>
  <si>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</si>
  <si>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</si>
  <si>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</si>
  <si>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</si>
  <si>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</si>
  <si>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</si>
  <si>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</si>
  <si>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</si>
  <si>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</si>
  <si>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</si>
  <si>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</si>
  <si>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</si>
  <si>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</si>
  <si>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</si>
  <si>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</si>
  <si>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</si>
  <si>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</si>
  <si>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</si>
  <si>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</si>
  <si>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</si>
  <si>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</si>
  <si>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</si>
  <si>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</si>
  <si>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</si>
  <si>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</si>
  <si>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</si>
  <si>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</si>
  <si>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</si>
  <si>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</si>
  <si>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</si>
  <si>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</si>
  <si>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</si>
  <si>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</si>
  <si>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</si>
  <si>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</si>
  <si>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</si>
  <si>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</si>
  <si>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</si>
  <si>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</si>
  <si>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</si>
  <si>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</si>
  <si>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</si>
  <si>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</si>
  <si>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</si>
  <si>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</si>
  <si>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</si>
  <si>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</si>
  <si>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</si>
  <si>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</si>
  <si>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</si>
  <si>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</si>
  <si>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</si>
  <si>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</si>
  <si>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</si>
  <si>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</si>
  <si>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</si>
  <si>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</si>
  <si>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</si>
  <si>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</si>
  <si>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</si>
  <si>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</si>
  <si>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</si>
  <si>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</si>
  <si>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</si>
  <si>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</si>
  <si>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</si>
  <si>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</si>
  <si>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</si>
  <si>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</si>
  <si>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</si>
  <si>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</si>
  <si>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</si>
  <si>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</si>
  <si>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</si>
  <si>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</si>
  <si>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</si>
  <si>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</si>
  <si>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</si>
  <si>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</si>
  <si>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</si>
  <si>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</si>
  <si>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</si>
  <si>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</si>
  <si>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</si>
  <si>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</si>
  <si>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</si>
  <si>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</si>
  <si>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</si>
  <si>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</si>
  <si>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</si>
  <si>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</si>
  <si>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</si>
  <si>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</si>
  <si>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</si>
  <si>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</si>
  <si>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</si>
  <si>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</si>
  <si>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</si>
  <si>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</si>
  <si>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</si>
  <si>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</si>
  <si>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</si>
  <si>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</si>
  <si>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</si>
  <si>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</si>
  <si>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</si>
  <si>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</si>
  <si>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</si>
  <si>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</si>
  <si>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</si>
  <si>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</si>
  <si>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</si>
  <si>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</si>
  <si>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</si>
  <si>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</si>
  <si>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</si>
  <si>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</si>
  <si>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</si>
  <si>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</si>
  <si>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</si>
  <si>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</si>
  <si>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</si>
  <si>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</si>
  <si>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</si>
  <si>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</si>
  <si>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</si>
  <si>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</si>
  <si>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</si>
  <si>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</si>
  <si>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</si>
  <si>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</si>
  <si>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</si>
  <si>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</si>
  <si>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</si>
  <si>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</si>
  <si>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</si>
  <si>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</si>
  <si>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</si>
  <si>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</si>
  <si>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</si>
  <si>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</si>
  <si>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</si>
  <si>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</si>
  <si>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</si>
  <si>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</si>
  <si>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</si>
  <si>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</si>
  <si>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</si>
  <si>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</si>
  <si>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</si>
  <si>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</si>
  <si>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</si>
  <si>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</si>
  <si>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</si>
  <si>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</si>
  <si>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</si>
  <si>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</si>
  <si>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</si>
  <si>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</si>
  <si>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</si>
  <si>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</si>
  <si>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</si>
  <si>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</si>
  <si>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</si>
  <si>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</si>
  <si>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</si>
  <si>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</si>
  <si>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</si>
  <si>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</si>
  <si>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</si>
  <si>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</si>
  <si>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</si>
  <si>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</si>
  <si>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</si>
  <si>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</si>
  <si>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</si>
  <si>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</si>
  <si>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</si>
  <si>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</si>
  <si>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</si>
  <si>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</si>
  <si>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</si>
  <si>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</si>
  <si>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</si>
  <si>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</si>
  <si>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</si>
  <si>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</si>
  <si>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</si>
  <si>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</si>
  <si>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</si>
  <si>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</si>
  <si>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</si>
  <si>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</si>
  <si>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</si>
  <si>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</si>
  <si>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</si>
  <si>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</si>
  <si>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</si>
  <si>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</si>
  <si>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</si>
  <si>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</si>
  <si>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</si>
  <si>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</si>
  <si>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</si>
  <si>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</si>
  <si>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</si>
  <si>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</si>
  <si>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</si>
  <si>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</si>
  <si>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</si>
  <si>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</si>
  <si>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</si>
  <si>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</si>
  <si>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</si>
  <si>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</si>
  <si>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</si>
  <si>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</si>
  <si>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</si>
  <si>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</si>
  <si>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</si>
  <si>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</si>
  <si>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</si>
  <si>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</si>
  <si>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</si>
  <si>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</si>
  <si>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</si>
  <si>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</si>
  <si>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</si>
  <si>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</si>
  <si>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</si>
  <si>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</si>
  <si>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</si>
  <si>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</si>
  <si>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</si>
  <si>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</si>
  <si>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</si>
  <si>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</si>
  <si>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</si>
  <si>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</si>
  <si>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</si>
  <si>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</si>
  <si>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</si>
  <si>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</si>
  <si>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</si>
  <si>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</si>
  <si>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</si>
  <si>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</si>
  <si>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</si>
  <si>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</si>
  <si>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</si>
  <si>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</si>
  <si>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</si>
  <si>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</si>
  <si>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</si>
  <si>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</si>
  <si>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</si>
  <si>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</si>
  <si>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</si>
  <si>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</si>
  <si>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</si>
  <si>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</si>
  <si>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</si>
  <si>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</si>
  <si>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</si>
  <si>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</si>
  <si>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</si>
  <si>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</si>
  <si>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</si>
  <si>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</si>
  <si>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</si>
  <si>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</si>
  <si>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</si>
  <si>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</si>
  <si>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</si>
  <si>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</si>
  <si>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</si>
  <si>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</si>
  <si>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</si>
  <si>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</si>
  <si>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</si>
  <si>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</si>
  <si>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</si>
  <si>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</si>
  <si>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</si>
  <si>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</si>
  <si>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</si>
  <si>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</si>
  <si>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</si>
  <si>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</si>
  <si>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</si>
  <si>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</si>
  <si>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</si>
  <si>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</si>
  <si>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</si>
  <si>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</si>
  <si>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</si>
  <si>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</si>
  <si>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</si>
  <si>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</si>
  <si>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</si>
  <si>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</si>
  <si>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</si>
  <si>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</si>
  <si>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</si>
  <si>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</si>
  <si>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</si>
  <si>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</si>
  <si>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</si>
  <si>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</si>
  <si>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</si>
  <si>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</si>
  <si>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</si>
  <si>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</si>
  <si>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</si>
  <si>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</si>
  <si>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</si>
  <si>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</si>
  <si>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</si>
  <si>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</si>
  <si>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</si>
  <si>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</si>
  <si>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</si>
  <si>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</si>
  <si>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</si>
  <si>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</si>
  <si>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</si>
  <si>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</si>
  <si>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</si>
  <si>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</si>
  <si>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</si>
  <si>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</si>
  <si>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</si>
  <si>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</si>
  <si>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</si>
  <si>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</si>
  <si>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</si>
  <si>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</si>
  <si>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</si>
  <si>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</si>
  <si>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</si>
  <si>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</si>
  <si>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</si>
  <si>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</si>
  <si>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</si>
  <si>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</si>
  <si>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</si>
  <si>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</si>
  <si>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</si>
  <si>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</si>
  <si>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</si>
  <si>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</si>
  <si>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</si>
  <si>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</si>
  <si>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</si>
  <si>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</si>
  <si>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</si>
  <si>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</si>
  <si>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</si>
  <si>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</si>
  <si>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</si>
  <si>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</si>
  <si>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</si>
  <si>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</si>
  <si>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</si>
  <si>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</si>
  <si>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</si>
  <si>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</si>
  <si>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</si>
  <si>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</si>
  <si>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</si>
  <si>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</si>
  <si>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</si>
  <si>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</si>
  <si>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</si>
  <si>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</si>
  <si>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</si>
  <si>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</si>
  <si>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</si>
  <si>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</si>
  <si>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</si>
  <si>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</si>
  <si>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</si>
  <si>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</si>
  <si>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</si>
  <si>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</si>
  <si>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</si>
  <si>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</si>
  <si>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</si>
  <si>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</si>
  <si>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</si>
  <si>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</si>
  <si>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</si>
  <si>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</si>
  <si>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</si>
  <si>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</si>
  <si>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</si>
  <si>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</si>
  <si>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</si>
  <si>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</si>
  <si>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</si>
  <si>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</si>
  <si>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</si>
  <si>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</si>
  <si>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</si>
  <si>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</si>
  <si>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</si>
  <si>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</si>
  <si>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</si>
  <si>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</si>
  <si>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</si>
  <si>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</si>
  <si>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</si>
  <si>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</si>
  <si>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</si>
  <si>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</si>
  <si>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</si>
  <si>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</si>
  <si>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</si>
  <si>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</si>
  <si>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</si>
  <si>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</si>
  <si>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</si>
  <si>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</si>
  <si>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</si>
  <si>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</si>
  <si>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</si>
  <si>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</si>
  <si>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</si>
  <si>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</si>
  <si>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</si>
  <si>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</si>
  <si>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</si>
  <si>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</si>
  <si>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</si>
  <si>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</si>
  <si>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</si>
  <si>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</si>
  <si>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</si>
  <si>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</si>
  <si>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</si>
  <si>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</si>
  <si>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</si>
  <si>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</si>
  <si>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</si>
  <si>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</si>
  <si>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</si>
  <si>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</si>
  <si>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</si>
  <si>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</si>
  <si>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</si>
  <si>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</si>
  <si>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</si>
  <si>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</si>
  <si>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</si>
  <si>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</si>
  <si>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</si>
  <si>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</si>
  <si>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</si>
  <si>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</si>
  <si>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</si>
  <si>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</si>
  <si>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</si>
  <si>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</si>
  <si>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</si>
  <si>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</si>
  <si>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</si>
  <si>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</si>
  <si>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</si>
  <si>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</si>
  <si>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</si>
  <si>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</si>
  <si>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</si>
  <si>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</si>
  <si>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</si>
  <si>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</si>
  <si>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</si>
  <si>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</si>
  <si>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</si>
  <si>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</si>
  <si>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</si>
  <si>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</si>
  <si>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</si>
  <si>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</si>
  <si>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</si>
  <si>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</si>
  <si>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</si>
  <si>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</si>
  <si>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</si>
  <si>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</si>
  <si>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</si>
  <si>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</si>
  <si>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</si>
  <si>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</si>
  <si>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</si>
  <si>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</si>
  <si>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</si>
  <si>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</si>
  <si>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</si>
  <si>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</si>
  <si>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</si>
  <si>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</si>
  <si>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</si>
  <si>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</si>
  <si>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</si>
  <si>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</si>
  <si>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</si>
  <si>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</si>
  <si>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</si>
  <si>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</si>
  <si>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</si>
  <si>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</si>
  <si>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</si>
  <si>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</si>
  <si>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</si>
  <si>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</si>
  <si>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</si>
  <si>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</si>
  <si>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</si>
  <si>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</si>
  <si>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</si>
  <si>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</si>
  <si>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</si>
  <si>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</si>
  <si>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</si>
  <si>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</si>
  <si>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</si>
  <si>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</si>
  <si>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</si>
  <si>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</si>
  <si>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</si>
  <si>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</si>
  <si>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</si>
  <si>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</si>
  <si>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</si>
  <si>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</si>
  <si>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</si>
  <si>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</si>
  <si>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</si>
  <si>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</si>
  <si>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</si>
  <si>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</si>
  <si>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</si>
  <si>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</si>
  <si>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</si>
  <si>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</si>
  <si>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</si>
  <si>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</si>
  <si>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</si>
  <si>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</si>
  <si>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</si>
  <si>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</si>
  <si>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</si>
  <si>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</si>
  <si>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</si>
  <si>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</si>
  <si>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</si>
  <si>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</si>
  <si>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</si>
  <si>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</si>
  <si>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</si>
  <si>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</si>
  <si>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</si>
  <si>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</si>
  <si>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</si>
  <si>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</si>
  <si>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</si>
  <si>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</si>
  <si>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</si>
  <si>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</si>
  <si>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</si>
  <si>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</si>
  <si>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</si>
  <si>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</si>
  <si>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</si>
  <si>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</si>
  <si>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</si>
  <si>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</si>
  <si>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</si>
  <si>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</si>
  <si>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</si>
  <si>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</si>
  <si>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</si>
  <si>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</si>
  <si>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</si>
  <si>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</si>
  <si>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</si>
  <si>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</si>
  <si>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</si>
  <si>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</si>
  <si>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</si>
  <si>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</si>
  <si>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</si>
  <si>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</si>
  <si>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</si>
  <si>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</si>
  <si>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</si>
  <si>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</si>
  <si>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</si>
  <si>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</si>
  <si>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</si>
  <si>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</si>
  <si>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</si>
  <si>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</si>
  <si>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</si>
  <si>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</si>
  <si>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</si>
  <si>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</si>
  <si>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</si>
  <si>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</si>
  <si>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</si>
  <si>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</si>
  <si>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</si>
  <si>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</si>
  <si>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</si>
  <si>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</si>
  <si>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</si>
  <si>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</si>
  <si>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</si>
  <si>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</si>
  <si>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</si>
  <si>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</si>
  <si>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</si>
  <si>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</si>
  <si>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</si>
  <si>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</si>
  <si>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</si>
  <si>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</si>
  <si>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</si>
  <si>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</si>
  <si>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</si>
  <si>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</si>
  <si>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</si>
  <si>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</si>
  <si>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</si>
  <si>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</si>
  <si>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</si>
  <si>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</si>
  <si>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</si>
  <si>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</si>
  <si>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</si>
  <si>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</si>
  <si>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</si>
  <si>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</si>
  <si>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</si>
  <si>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</si>
  <si>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</si>
  <si>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</si>
  <si>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</si>
  <si>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</si>
  <si>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</si>
  <si>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</si>
  <si>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</si>
  <si>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</si>
  <si>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</si>
  <si>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</si>
  <si>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</si>
  <si>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</si>
  <si>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</si>
  <si>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</si>
  <si>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</si>
  <si>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</si>
  <si>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</si>
  <si>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</si>
  <si>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</si>
  <si>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</si>
  <si>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</si>
  <si>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</si>
  <si>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</si>
  <si>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</si>
  <si>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</si>
  <si>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</si>
  <si>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</si>
  <si>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</si>
  <si>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</si>
  <si>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</si>
  <si>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</si>
  <si>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</si>
  <si>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</si>
  <si>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</si>
  <si>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</si>
  <si>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</si>
  <si>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</si>
  <si>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</si>
  <si>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</si>
  <si>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</si>
  <si>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</si>
  <si>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</si>
  <si>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</si>
  <si>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</si>
  <si>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</si>
  <si>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</si>
  <si>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</si>
  <si>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</si>
  <si>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</si>
  <si>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</si>
  <si>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</si>
  <si>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</si>
  <si>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</si>
  <si>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</si>
  <si>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</si>
  <si>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</si>
  <si>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</si>
  <si>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</si>
  <si>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</si>
  <si>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</si>
  <si>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</si>
  <si>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</si>
  <si>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</si>
  <si>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</si>
  <si>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</si>
  <si>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</si>
  <si>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</si>
  <si>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</si>
  <si>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</si>
  <si>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</si>
  <si>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</si>
  <si>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</si>
  <si>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</si>
  <si>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</si>
  <si>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</si>
  <si>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</si>
  <si>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</si>
  <si>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</si>
  <si>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</si>
  <si>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</si>
  <si>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</si>
  <si>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</si>
  <si>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</si>
  <si>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</si>
  <si>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</si>
  <si>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</si>
  <si>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</si>
  <si>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</si>
  <si>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</si>
  <si>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</si>
  <si>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</si>
  <si>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</si>
  <si>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</si>
  <si>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</si>
  <si>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</si>
  <si>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</si>
  <si>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</si>
  <si>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</si>
  <si>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</si>
  <si>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</si>
  <si>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</si>
  <si>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</si>
  <si>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</si>
  <si>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</si>
  <si>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</si>
  <si>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</si>
  <si>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</si>
  <si>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</si>
  <si>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</si>
  <si>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</si>
  <si>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</si>
  <si>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</si>
  <si>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</si>
  <si>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</si>
  <si>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</si>
  <si>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</si>
  <si>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</si>
  <si>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</si>
  <si>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</si>
  <si>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</si>
  <si>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</si>
  <si>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</si>
  <si>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</si>
  <si>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</si>
  <si>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</si>
  <si>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</si>
  <si>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</si>
  <si>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</si>
  <si>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</si>
  <si>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</si>
  <si>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</si>
  <si>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</si>
  <si>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</si>
  <si>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</si>
  <si>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</si>
  <si>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</si>
  <si>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</si>
  <si>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</si>
  <si>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</si>
  <si>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</si>
  <si>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</si>
  <si>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</si>
  <si>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</si>
  <si>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</si>
  <si>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</si>
  <si>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</si>
  <si>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</si>
  <si>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</si>
  <si>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</si>
  <si>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</si>
  <si>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</si>
  <si>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</si>
  <si>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</si>
  <si>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</si>
  <si>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</si>
  <si>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</si>
  <si>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</si>
  <si>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</si>
  <si>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</si>
  <si>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</si>
  <si>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</si>
  <si>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</si>
  <si>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</si>
  <si>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</si>
  <si>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</si>
  <si>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</si>
  <si>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</si>
  <si>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</si>
  <si>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</si>
  <si>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</si>
  <si>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</si>
  <si>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</si>
  <si>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</si>
  <si>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</si>
  <si>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</si>
  <si>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</si>
  <si>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</si>
  <si>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</si>
  <si>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</si>
  <si>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</si>
  <si>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</si>
  <si>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</si>
  <si>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</si>
  <si>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</si>
  <si>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</si>
  <si>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</si>
  <si>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</si>
  <si>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</si>
  <si>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</si>
  <si>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</si>
  <si>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</si>
  <si>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</si>
  <si>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</si>
  <si>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</si>
  <si>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</si>
  <si>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</si>
  <si>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</si>
  <si>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</si>
  <si>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</si>
  <si>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</si>
  <si>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</si>
  <si>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</si>
  <si>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</si>
  <si>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</si>
  <si>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</si>
  <si>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</si>
  <si>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</si>
  <si>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</si>
  <si>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</si>
  <si>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</si>
  <si>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</si>
  <si>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</si>
  <si>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</si>
  <si>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</si>
  <si>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</si>
  <si>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</si>
  <si>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</si>
  <si>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</si>
  <si>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</si>
  <si>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</si>
  <si>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</si>
  <si>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</si>
  <si>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</si>
  <si>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</si>
  <si>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</si>
  <si>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</si>
  <si>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</si>
  <si>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</si>
  <si>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</si>
  <si>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</si>
  <si>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</si>
  <si>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</si>
  <si>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</si>
  <si>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</si>
  <si>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</si>
  <si>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</si>
  <si>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</si>
  <si>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</si>
  <si>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</si>
  <si>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</si>
  <si>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</si>
  <si>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</si>
  <si>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</si>
  <si>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</si>
  <si>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</si>
  <si>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</si>
  <si>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</si>
  <si>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</si>
  <si>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</si>
  <si>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</si>
  <si>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</si>
  <si>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</si>
  <si>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</si>
  <si>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</si>
  <si>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</si>
  <si>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</si>
  <si>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</si>
  <si>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</si>
  <si>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</si>
  <si>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</si>
  <si>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</si>
  <si>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</si>
  <si>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</si>
  <si>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</si>
  <si>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</si>
  <si>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</si>
  <si>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</si>
  <si>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</si>
  <si>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</si>
  <si>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</si>
  <si>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</si>
  <si>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</si>
  <si>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</si>
  <si>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</si>
  <si>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</si>
  <si>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</si>
  <si>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</si>
  <si>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</si>
  <si>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</si>
  <si>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</si>
  <si>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</si>
  <si>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</si>
  <si>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</si>
  <si>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</si>
  <si>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</si>
  <si>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</si>
  <si>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</si>
  <si>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</si>
  <si>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</si>
  <si>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</si>
  <si>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</si>
  <si>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</si>
  <si>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</si>
  <si>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</si>
  <si>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</si>
  <si>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</si>
  <si>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</si>
  <si>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</si>
  <si>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</si>
  <si>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</si>
  <si>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</si>
  <si>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</si>
  <si>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</si>
  <si>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</si>
  <si>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</si>
  <si>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</si>
  <si>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</si>
  <si>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</si>
  <si>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</si>
  <si>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</si>
  <si>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</si>
  <si>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</si>
  <si>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</si>
  <si>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</si>
  <si>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</si>
  <si>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</si>
  <si>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</si>
  <si>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</si>
  <si>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</si>
  <si>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</si>
  <si>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</si>
  <si>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</si>
  <si>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</si>
  <si>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</si>
  <si>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</si>
  <si>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</si>
  <si>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</si>
  <si>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</si>
  <si>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</si>
  <si>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</si>
  <si>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</si>
  <si>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</si>
  <si>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</si>
  <si>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</si>
  <si>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</si>
  <si>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</si>
  <si>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</si>
  <si>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</si>
  <si>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</si>
  <si>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</si>
  <si>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</si>
  <si>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</si>
  <si>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</si>
  <si>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</si>
  <si>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</si>
  <si>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</si>
  <si>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</si>
  <si>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</si>
  <si>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</si>
  <si>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</si>
  <si>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</si>
  <si>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</si>
  <si>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</si>
  <si>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</si>
  <si>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</si>
  <si>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</si>
  <si>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</si>
  <si>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</si>
  <si>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</si>
  <si>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</si>
  <si>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</si>
  <si>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</si>
  <si>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</si>
  <si>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</si>
  <si>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</si>
  <si>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</si>
  <si>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</si>
  <si>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</si>
  <si>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</si>
  <si>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</si>
  <si>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</si>
  <si>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</si>
  <si>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</si>
  <si>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</si>
  <si>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</si>
  <si>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</si>
  <si>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</si>
  <si>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</si>
  <si>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</si>
  <si>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</si>
  <si>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</si>
  <si>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</si>
  <si>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</si>
  <si>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</si>
  <si>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</si>
  <si>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</si>
  <si>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</si>
  <si>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</si>
  <si>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</si>
  <si>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</si>
  <si>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</si>
  <si>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</si>
  <si>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</si>
  <si>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</si>
  <si>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</si>
  <si>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</si>
  <si>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</si>
  <si>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</si>
  <si>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</si>
  <si>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</si>
  <si>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</si>
  <si>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</si>
  <si>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</si>
  <si>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</si>
  <si>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</si>
  <si>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</si>
  <si>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</si>
  <si>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</si>
  <si>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</si>
  <si>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</si>
  <si>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</si>
  <si>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</si>
  <si>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</si>
  <si>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</si>
  <si>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</si>
  <si>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</si>
  <si>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</si>
  <si>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</si>
  <si>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</si>
  <si>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</si>
  <si>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</si>
  <si>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</si>
  <si>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</si>
  <si>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</si>
  <si>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</si>
  <si>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</si>
  <si>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</si>
  <si>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</si>
  <si>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</si>
  <si>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</si>
  <si>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</si>
  <si>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</si>
  <si>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</si>
  <si>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</si>
  <si>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</si>
  <si>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</si>
  <si>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</si>
  <si>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</si>
  <si>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</si>
  <si>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</si>
  <si>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</si>
  <si>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</si>
  <si>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</si>
  <si>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</si>
  <si>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</si>
  <si>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</si>
  <si>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</si>
  <si>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</si>
  <si>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</si>
  <si>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</si>
  <si>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</si>
  <si>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</si>
  <si>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</si>
  <si>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</si>
  <si>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</si>
  <si>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</si>
  <si>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</si>
  <si>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</si>
  <si>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</si>
  <si>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</si>
  <si>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</si>
  <si>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</si>
  <si>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</si>
  <si>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</si>
  <si>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</si>
  <si>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</si>
  <si>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</si>
  <si>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</si>
  <si>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</si>
  <si>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</si>
  <si>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</si>
  <si>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</si>
  <si>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</si>
  <si>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</si>
  <si>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</si>
  <si>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</si>
  <si>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</si>
  <si>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</si>
  <si>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</si>
  <si>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</si>
  <si>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</si>
  <si>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</si>
  <si>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</si>
  <si>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</si>
  <si>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</si>
  <si>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</si>
  <si>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</si>
  <si>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</si>
  <si>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</si>
  <si>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</si>
  <si>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</si>
  <si>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</si>
  <si>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</si>
  <si>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</si>
  <si>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</si>
  <si>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</si>
  <si>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</si>
  <si>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</si>
  <si>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</si>
  <si>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</si>
  <si>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</si>
  <si>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</si>
  <si>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</si>
  <si>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</si>
  <si>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</si>
  <si>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</si>
  <si>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</si>
  <si>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</si>
  <si>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</si>
  <si>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</si>
  <si>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</si>
  <si>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</si>
  <si>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</si>
  <si>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</si>
  <si>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</si>
  <si>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</si>
  <si>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</si>
  <si>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</si>
  <si>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</si>
  <si>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</si>
  <si>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</si>
  <si>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</si>
  <si>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</si>
  <si>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</si>
  <si>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</si>
  <si>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</si>
  <si>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</si>
  <si>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</si>
  <si>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</si>
  <si>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</si>
  <si>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</si>
  <si>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</si>
  <si>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</si>
  <si>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</si>
  <si>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</si>
  <si>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</si>
  <si>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</si>
  <si>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</si>
  <si>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</si>
  <si>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</si>
  <si>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</si>
  <si>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</si>
  <si>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</si>
  <si>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</si>
  <si>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</si>
  <si>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</si>
  <si>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</si>
  <si>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</si>
  <si>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</si>
  <si>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</si>
  <si>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</si>
  <si>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</si>
  <si>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</si>
  <si>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</si>
  <si>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</si>
  <si>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</si>
  <si>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</si>
  <si>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</si>
  <si>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</si>
  <si>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</si>
  <si>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</si>
  <si>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</si>
  <si>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</si>
  <si>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</si>
  <si>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</si>
  <si>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</si>
  <si>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</si>
  <si>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</si>
  <si>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</si>
  <si>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</si>
  <si>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</si>
  <si>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</si>
  <si>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</si>
  <si>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</si>
  <si>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</si>
  <si>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</si>
  <si>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</si>
  <si>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</si>
  <si>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</si>
  <si>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</si>
  <si>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</si>
  <si>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</si>
  <si>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</si>
  <si>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</si>
  <si>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</si>
  <si>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</si>
  <si>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</si>
  <si>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</si>
  <si>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</si>
  <si>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</si>
  <si>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</si>
  <si>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</si>
  <si>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</si>
  <si>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</si>
  <si>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</si>
  <si>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</si>
  <si>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</si>
  <si>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</si>
  <si>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</si>
  <si>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</si>
  <si>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</si>
  <si>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</si>
  <si>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</si>
  <si>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</si>
  <si>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</si>
  <si>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</si>
  <si>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</si>
  <si>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</si>
  <si>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</si>
  <si>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</si>
  <si>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</si>
  <si>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</si>
  <si>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</si>
  <si>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</si>
  <si>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</si>
  <si>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</si>
  <si>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</si>
  <si>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</si>
  <si>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</si>
  <si>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</si>
  <si>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</si>
  <si>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</si>
  <si>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</si>
  <si>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</si>
  <si>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</si>
  <si>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</si>
  <si>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</si>
  <si>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</si>
  <si>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</si>
  <si>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</si>
  <si>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</si>
  <si>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</si>
  <si>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</si>
  <si>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</si>
  <si>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</si>
  <si>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</si>
  <si>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</si>
  <si>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</si>
  <si>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</si>
  <si>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</si>
  <si>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</si>
  <si>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</si>
  <si>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</si>
  <si>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</si>
  <si>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</si>
  <si>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</si>
  <si>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</si>
  <si>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</si>
  <si>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</si>
  <si>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</si>
  <si>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</si>
  <si>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</si>
  <si>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</si>
  <si>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</si>
  <si>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</si>
  <si>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</si>
  <si>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</si>
  <si>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</si>
  <si>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</si>
  <si>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</si>
  <si>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</si>
  <si>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</si>
  <si>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</si>
  <si>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</si>
  <si>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</si>
  <si>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</si>
  <si>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</si>
  <si>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</si>
  <si>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</si>
  <si>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</si>
  <si>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</si>
  <si>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</si>
  <si>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</si>
  <si>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</si>
  <si>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</si>
  <si>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</si>
  <si>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</si>
  <si>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</si>
  <si>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</si>
  <si>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</si>
  <si>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</si>
  <si>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</si>
  <si>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</si>
  <si>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</si>
  <si>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</si>
  <si>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</si>
  <si>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</si>
  <si>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</si>
  <si>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</si>
  <si>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</si>
  <si>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</si>
  <si>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</si>
  <si>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</si>
  <si>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</si>
  <si>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</si>
  <si>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</si>
  <si>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</si>
  <si>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</si>
  <si>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</si>
  <si>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</si>
  <si>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</si>
  <si>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</si>
  <si>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</si>
  <si>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</si>
  <si>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</si>
  <si>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</si>
  <si>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</si>
  <si>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</si>
  <si>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</si>
  <si>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</si>
  <si>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</si>
  <si>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</si>
  <si>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</si>
  <si>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</si>
  <si>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</si>
  <si>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</si>
  <si>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</si>
  <si>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</si>
  <si>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</si>
  <si>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</si>
  <si>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</si>
  <si>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</si>
  <si>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</si>
  <si>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</si>
  <si>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</si>
  <si>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</si>
  <si>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</si>
  <si>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</si>
  <si>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</si>
  <si>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</si>
  <si>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</si>
  <si>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</si>
  <si>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</si>
  <si>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</si>
  <si>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</si>
  <si>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</si>
  <si>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</si>
  <si>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</si>
  <si>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</si>
  <si>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</si>
  <si>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</si>
  <si>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</si>
  <si>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</si>
  <si>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</si>
  <si>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</si>
  <si>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</si>
  <si>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</si>
  <si>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</si>
  <si>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</si>
  <si>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</si>
  <si>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</si>
  <si>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</si>
  <si>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</si>
  <si>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</si>
  <si>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</si>
  <si>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</si>
  <si>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</si>
  <si>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</si>
  <si>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</si>
  <si>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</si>
  <si>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</si>
  <si>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</si>
  <si>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</si>
  <si>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</si>
  <si>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</si>
  <si>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</si>
  <si>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</si>
  <si>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</si>
  <si>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</si>
  <si>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</si>
  <si>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</si>
  <si>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</si>
  <si>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</si>
  <si>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</si>
  <si>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</si>
  <si>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</si>
  <si>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</si>
  <si>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</si>
  <si>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</si>
  <si>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</si>
  <si>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</si>
  <si>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</si>
  <si>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</si>
  <si>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</si>
  <si>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</si>
  <si>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</si>
  <si>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</si>
  <si>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</si>
  <si>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</si>
  <si>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</si>
  <si>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</si>
  <si>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</si>
  <si>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</si>
  <si>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</si>
  <si>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</si>
  <si>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</si>
  <si>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</si>
  <si>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</si>
  <si>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</si>
  <si>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</si>
  <si>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</si>
  <si>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</si>
  <si>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</si>
  <si>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</si>
  <si>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</si>
  <si>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</si>
  <si>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</si>
  <si>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</si>
  <si>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</si>
  <si>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</si>
  <si>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</si>
  <si>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</si>
  <si>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</si>
  <si>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</si>
  <si>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</si>
  <si>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</si>
  <si>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</si>
  <si>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</si>
  <si>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</si>
  <si>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</si>
  <si>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</si>
  <si>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</si>
  <si>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</si>
  <si>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</si>
  <si>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</si>
  <si>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</si>
  <si>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</si>
  <si>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</si>
  <si>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</si>
  <si>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</si>
  <si>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</si>
  <si>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</si>
  <si>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</si>
  <si>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</si>
  <si>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</si>
  <si>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</si>
  <si>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</si>
  <si>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</si>
  <si>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</si>
  <si>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</si>
  <si>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</si>
  <si>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</si>
  <si>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</si>
  <si>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</si>
  <si>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</si>
  <si>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</si>
  <si>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</si>
  <si>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</si>
  <si>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</si>
  <si>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</si>
  <si>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</si>
  <si>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</si>
  <si>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</si>
  <si>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</si>
  <si>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</si>
  <si>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</si>
  <si>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</si>
  <si>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</si>
  <si>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</si>
  <si>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</si>
  <si>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</si>
  <si>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</si>
  <si>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</si>
  <si>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</si>
  <si>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</si>
  <si>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</si>
  <si>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</si>
  <si>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</si>
  <si>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</si>
  <si>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</si>
  <si>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</si>
  <si>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</si>
  <si>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</si>
  <si>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</si>
  <si>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</si>
  <si>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</si>
  <si>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</si>
  <si>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</si>
  <si>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</si>
  <si>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</si>
  <si>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</si>
  <si>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</si>
  <si>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</si>
  <si>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</si>
  <si>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</si>
  <si>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</si>
  <si>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</si>
  <si>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</si>
  <si>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</si>
  <si>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</si>
  <si>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</si>
  <si>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</si>
  <si>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</si>
  <si>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</si>
  <si>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</si>
  <si>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</si>
  <si>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</si>
  <si>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</si>
  <si>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</si>
  <si>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</si>
  <si>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</si>
  <si>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</si>
  <si>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</si>
  <si>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</si>
  <si>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</si>
  <si>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</si>
  <si>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</si>
  <si>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</si>
  <si>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</si>
  <si>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</si>
  <si>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</si>
  <si>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</si>
  <si>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</si>
  <si>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</si>
  <si>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</si>
  <si>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</si>
  <si>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</si>
  <si>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</si>
  <si>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</si>
  <si>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</si>
  <si>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</si>
  <si>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</si>
  <si>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</si>
  <si>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</si>
  <si>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</si>
  <si>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</si>
  <si>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</si>
  <si>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</si>
  <si>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</si>
  <si>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</si>
  <si>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</si>
  <si>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</si>
  <si>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</si>
  <si>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</si>
  <si>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</si>
  <si>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</si>
  <si>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</si>
  <si>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</si>
  <si>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</si>
  <si>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</si>
  <si>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</si>
  <si>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</si>
  <si>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</si>
  <si>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</si>
  <si>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</si>
  <si>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</si>
  <si>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</si>
  <si>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</si>
  <si>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</si>
  <si>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</si>
  <si>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</si>
  <si>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</si>
  <si>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</si>
  <si>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</si>
  <si>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</si>
  <si>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</si>
  <si>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</si>
  <si>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</si>
  <si>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</si>
  <si>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</si>
  <si>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</si>
  <si>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</si>
  <si>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</si>
  <si>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</si>
  <si>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</si>
  <si>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</si>
  <si>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</si>
  <si>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</si>
  <si>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</si>
  <si>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</si>
  <si>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</si>
  <si>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</si>
  <si>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</si>
  <si>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</si>
  <si>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</si>
  <si>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</si>
  <si>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</si>
  <si>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</si>
  <si>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</si>
  <si>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</si>
  <si>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</si>
  <si>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</si>
  <si>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</si>
  <si>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</si>
  <si>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</si>
  <si>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</si>
  <si>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</si>
  <si>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</si>
  <si>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</si>
  <si>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</si>
  <si>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</si>
  <si>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</si>
  <si>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</si>
  <si>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</si>
  <si>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</si>
  <si>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</si>
  <si>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</si>
  <si>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</si>
  <si>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</si>
  <si>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</si>
  <si>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</si>
  <si>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</si>
  <si>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</si>
  <si>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</si>
  <si>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</si>
  <si>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</si>
  <si>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</si>
  <si>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</si>
  <si>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</si>
  <si>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</si>
  <si>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</si>
  <si>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</si>
  <si>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</si>
  <si>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</si>
  <si>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</si>
  <si>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</si>
  <si>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</si>
  <si>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</si>
  <si>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</si>
  <si>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</si>
  <si>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</si>
  <si>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</si>
  <si>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</si>
  <si>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</si>
  <si>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</si>
  <si>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</si>
  <si>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</si>
  <si>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</si>
  <si>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</si>
  <si>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</si>
  <si>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</si>
  <si>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</si>
  <si>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</si>
  <si>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</si>
  <si>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</si>
  <si>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</si>
  <si>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</si>
  <si>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</si>
  <si>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</si>
  <si>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</si>
  <si>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</si>
  <si>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</si>
  <si>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</si>
  <si>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</si>
  <si>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</si>
  <si>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</si>
  <si>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</si>
  <si>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</si>
  <si>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</si>
  <si>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</si>
  <si>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</si>
  <si>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</si>
  <si>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</si>
  <si>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</si>
  <si>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</si>
  <si>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</si>
  <si>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</si>
  <si>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</si>
  <si>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</si>
  <si>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</si>
  <si>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</si>
  <si>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</si>
  <si>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</si>
  <si>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</si>
  <si>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</si>
  <si>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</si>
  <si>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</si>
  <si>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</si>
  <si>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</si>
  <si>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</si>
  <si>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</si>
  <si>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</si>
  <si>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</si>
  <si>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</si>
  <si>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</si>
  <si>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</si>
  <si>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</si>
  <si>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</si>
  <si>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</si>
  <si>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</si>
  <si>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2018 y al 30 de septiembre de 2019 (b)</t>
  </si>
  <si>
    <t>Del 1 de enero al 30 de septiembre de 2019 (b)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</si>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</sst>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0" borderId="26" applyNumberFormat="0" applyFill="0" applyAlignment="0" applyProtection="0"/>
    <xf numFmtId="0" fontId="22" fillId="0" borderId="27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28" applyNumberFormat="0" applyAlignment="0" applyProtection="0"/>
    <xf numFmtId="0" fontId="27" fillId="9" borderId="29" applyNumberFormat="0" applyAlignment="0" applyProtection="0"/>
    <xf numFmtId="0" fontId="28" fillId="9" borderId="28" applyNumberFormat="0" applyAlignment="0" applyProtection="0"/>
    <xf numFmtId="0" fontId="29" fillId="0" borderId="30" applyNumberFormat="0" applyFill="0" applyAlignment="0" applyProtection="0"/>
    <xf numFmtId="0" fontId="30" fillId="10" borderId="31" applyNumberFormat="0" applyAlignment="0" applyProtection="0"/>
    <xf numFmtId="0" fontId="31" fillId="0" borderId="0" applyNumberFormat="0" applyFill="0" applyBorder="0" applyAlignment="0" applyProtection="0"/>
    <xf numFmtId="0" fontId="18" fillId="11" borderId="32" applyNumberFormat="0" applyFont="0" applyAlignment="0" applyProtection="0"/>
    <xf numFmtId="0" fontId="32" fillId="0" borderId="0" applyNumberFormat="0" applyFill="0" applyBorder="0" applyAlignment="0" applyProtection="0"/>
    <xf numFmtId="0" fontId="1" fillId="0" borderId="33" applyNumberFormat="0" applyFill="0" applyAlignment="0" applyProtection="0"/>
    <xf numFmtId="0" fontId="5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5" fillId="35" borderId="0" applyNumberFormat="0" applyBorder="0" applyAlignment="0" applyProtection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5" applyNumberFormat="1" applyFont="1" applyFill="1" applyBorder="1" applyAlignment="1" applyProtection="1">
      <alignment vertical="center"/>
      <protection locked="0"/>
    </xf>
    <xf numFmtId="0" fontId="1" fillId="0" borderId="13" xfId="0" applyNumberFormat="1" applyFont="1" applyFill="1" applyBorder="1" applyAlignment="1" applyProtection="1">
      <alignment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165" fontId="33" fillId="36" borderId="0" xfId="0" applyNumberFormat="1" applyFont="1" applyFill="1" applyBorder="1" applyAlignment="1" applyProtection="1">
      <alignment horizontal="center" vertical="center"/>
      <protection locked="0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Incorrecto" xfId="12" builtinId="27" customBuiltin="1"/>
    <cellStyle name="Millares" xfId="5" builtinId="3"/>
    <cellStyle name="Neutral" xfId="13" builtinId="28" customBuiltin="1"/>
    <cellStyle name="Normal" xfId="0" builtinId="0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zoomScaleNormal="100" workbookViewId="0">
      <selection activeCell="B9" sqref="B9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821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2" t="s">
        <v>3294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zoomScaleNormal="100" workbookViewId="0">
      <selection activeCell="B8" sqref="B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534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septiembre de 2019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586603556.60000002</v>
      </c>
      <c r="C8" s="40">
        <f t="shared" ref="C8:D8" si="0">SUM(C9:C11)</f>
        <v>372974720.56999999</v>
      </c>
      <c r="D8" s="40">
        <f t="shared" si="0"/>
        <v>372974720.56999999</v>
      </c>
    </row>
    <row r="9" spans="1:11" x14ac:dyDescent="0.25">
      <c r="A9" s="53" t="s">
        <v>169</v>
      </c>
      <c r="B9" s="23">
        <v>449901727.80000001</v>
      </c>
      <c r="C9" s="23">
        <v>354447845.75</v>
      </c>
      <c r="D9" s="23">
        <v>354447845.75</v>
      </c>
    </row>
    <row r="10" spans="1:11" x14ac:dyDescent="0.25">
      <c r="A10" s="53" t="s">
        <v>170</v>
      </c>
      <c r="B10" s="23">
        <v>136701828.80000001</v>
      </c>
      <c r="C10" s="23">
        <v>18526874.82</v>
      </c>
      <c r="D10" s="23">
        <v>18526874.82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0</v>
      </c>
      <c r="C13" s="40">
        <f t="shared" ref="C13:D13" si="2">C14+C15</f>
        <v>0</v>
      </c>
      <c r="D13" s="40">
        <f t="shared" si="2"/>
        <v>0</v>
      </c>
    </row>
    <row r="14" spans="1:11" x14ac:dyDescent="0.25">
      <c r="A14" s="53" t="s">
        <v>172</v>
      </c>
      <c r="B14" s="23">
        <v>0</v>
      </c>
      <c r="C14" s="23">
        <v>0</v>
      </c>
      <c r="D14" s="23">
        <v>0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586603556.60000002</v>
      </c>
      <c r="C21" s="40">
        <f t="shared" ref="C21:D21" si="4">C8-C13+C17</f>
        <v>372974720.56999999</v>
      </c>
      <c r="D21" s="40">
        <f t="shared" si="4"/>
        <v>372974720.56999999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586603556.60000002</v>
      </c>
      <c r="C23" s="40">
        <f t="shared" ref="C23:D23" si="5">C21-C11</f>
        <v>372974720.56999999</v>
      </c>
      <c r="D23" s="40">
        <f t="shared" si="5"/>
        <v>372974720.56999999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586603556.60000002</v>
      </c>
      <c r="C25" s="40">
        <f t="shared" ref="C25" si="6">C23-C17</f>
        <v>372974720.56999999</v>
      </c>
      <c r="D25" s="40">
        <f>D23-D17</f>
        <v>372974720.56999999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586603556.60000002</v>
      </c>
      <c r="C33" s="61">
        <f t="shared" ref="C33:D33" si="8">C25+C29</f>
        <v>372974720.56999999</v>
      </c>
      <c r="D33" s="61">
        <f t="shared" si="8"/>
        <v>372974720.56999999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449901727.80000001</v>
      </c>
      <c r="C48" s="124">
        <f>C9</f>
        <v>354447845.75</v>
      </c>
      <c r="D48" s="124">
        <f t="shared" ref="D48" si="12">D9</f>
        <v>354447845.75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0</v>
      </c>
      <c r="C53" s="60">
        <f t="shared" ref="C53:D53" si="14">C14</f>
        <v>0</v>
      </c>
      <c r="D53" s="60">
        <f t="shared" si="14"/>
        <v>0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449901727.80000001</v>
      </c>
      <c r="C57" s="61">
        <f>C48+C49-C53+C55</f>
        <v>354447845.75</v>
      </c>
      <c r="D57" s="61">
        <f t="shared" ref="D57" si="16">D48+D49-D53+D55</f>
        <v>354447845.75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449901727.80000001</v>
      </c>
      <c r="C59" s="61">
        <f t="shared" ref="C59:D59" si="17">C57-C49</f>
        <v>354447845.75</v>
      </c>
      <c r="D59" s="61">
        <f t="shared" si="17"/>
        <v>354447845.75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136701828.80000001</v>
      </c>
      <c r="C63" s="122">
        <f t="shared" ref="C63:D63" si="18">C10</f>
        <v>18526874.82</v>
      </c>
      <c r="D63" s="122">
        <f t="shared" si="18"/>
        <v>18526874.82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136701828.80000001</v>
      </c>
      <c r="C72" s="40">
        <f t="shared" ref="C72:D72" si="22">C63+C64-C68+C70</f>
        <v>18526874.82</v>
      </c>
      <c r="D72" s="40">
        <f t="shared" si="22"/>
        <v>18526874.82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136701828.80000001</v>
      </c>
      <c r="C74" s="40">
        <f>C72-C64</f>
        <v>18526874.82</v>
      </c>
      <c r="D74" s="40">
        <f t="shared" ref="D74" si="23">D72-D64</f>
        <v>18526874.82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phoneticPr fontId="15" type="noConversion"/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586603556.60000002</v>
      </c>
      <c r="Q2" s="18">
        <f>'Formato 4'!C8</f>
        <v>372974720.56999999</v>
      </c>
      <c r="R2" s="18">
        <f>'Formato 4'!D8</f>
        <v>372974720.56999999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449901727.80000001</v>
      </c>
      <c r="Q3" s="18">
        <f>'Formato 4'!C9</f>
        <v>354447845.75</v>
      </c>
      <c r="R3" s="18">
        <f>'Formato 4'!D9</f>
        <v>354447845.75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136701828.80000001</v>
      </c>
      <c r="Q4" s="18">
        <f>'Formato 4'!C10</f>
        <v>18526874.82</v>
      </c>
      <c r="R4" s="18">
        <f>'Formato 4'!D10</f>
        <v>18526874.82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0</v>
      </c>
      <c r="Q6" s="18">
        <f>'Formato 4'!C13</f>
        <v>0</v>
      </c>
      <c r="R6" s="18">
        <f>'Formato 4'!D13</f>
        <v>0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0</v>
      </c>
      <c r="Q7" s="18">
        <f>'Formato 4'!C14</f>
        <v>0</v>
      </c>
      <c r="R7" s="18">
        <f>'Formato 4'!D14</f>
        <v>0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586603556.60000002</v>
      </c>
      <c r="Q12" s="18">
        <f>'Formato 4'!C21</f>
        <v>372974720.56999999</v>
      </c>
      <c r="R12" s="18">
        <f>'Formato 4'!D21</f>
        <v>372974720.56999999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586603556.60000002</v>
      </c>
      <c r="Q13" s="18">
        <f>'Formato 4'!C23</f>
        <v>372974720.56999999</v>
      </c>
      <c r="R13" s="18">
        <f>'Formato 4'!D23</f>
        <v>372974720.56999999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586603556.60000002</v>
      </c>
      <c r="Q14" s="18">
        <f>'Formato 4'!C25</f>
        <v>372974720.56999999</v>
      </c>
      <c r="R14" s="18">
        <f>'Formato 4'!D25</f>
        <v>372974720.56999999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586603556.60000002</v>
      </c>
      <c r="Q18">
        <f>'Formato 4'!C33</f>
        <v>372974720.56999999</v>
      </c>
      <c r="R18">
        <f>'Formato 4'!D33</f>
        <v>372974720.56999999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449901727.80000001</v>
      </c>
      <c r="Q26">
        <f>'Formato 4'!C48</f>
        <v>354447845.75</v>
      </c>
      <c r="R26">
        <f>'Formato 4'!D48</f>
        <v>354447845.75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0</v>
      </c>
      <c r="Q30">
        <f>'Formato 4'!C53</f>
        <v>0</v>
      </c>
      <c r="R30">
        <f>'Formato 4'!D53</f>
        <v>0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136701828.80000001</v>
      </c>
      <c r="Q32">
        <f>'Formato 4'!C63</f>
        <v>18526874.82</v>
      </c>
      <c r="R32">
        <f>'Formato 4'!D63</f>
        <v>18526874.82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136701828.80000001</v>
      </c>
      <c r="Q38">
        <f>'Formato 4'!C72</f>
        <v>18526874.82</v>
      </c>
      <c r="R38">
        <f>'Formato 4'!D72</f>
        <v>18526874.82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136701828.80000001</v>
      </c>
      <c r="Q39">
        <f>'Formato 4'!C74</f>
        <v>18526874.82</v>
      </c>
      <c r="R39">
        <f>'Formato 4'!D74</f>
        <v>18526874.82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topLeftCell="B48" zoomScaleNormal="100" zoomScalePageLayoutView="85" workbookViewId="0">
      <selection activeCell="B9" sqref="B9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septiembre de 2019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2194221.4074999997</v>
      </c>
      <c r="C11" s="60">
        <v>22352520.649999999</v>
      </c>
      <c r="D11" s="60">
        <f>+B11+C11</f>
        <v>24546742.057499997</v>
      </c>
      <c r="E11" s="60">
        <v>9597787.0700000003</v>
      </c>
      <c r="F11" s="60">
        <v>9597787.0700000003</v>
      </c>
      <c r="G11" s="60">
        <f t="shared" si="0"/>
        <v>7403565.6625000006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27136831.210000001</v>
      </c>
      <c r="C13" s="60">
        <v>0</v>
      </c>
      <c r="D13" s="60">
        <f>+B13+C13</f>
        <v>27136831.210000001</v>
      </c>
      <c r="E13" s="60">
        <v>20066131.48</v>
      </c>
      <c r="F13" s="60">
        <v>20066131.48</v>
      </c>
      <c r="G13" s="60">
        <f t="shared" si="0"/>
        <v>-7070699.7300000004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420570675.21565235</v>
      </c>
      <c r="C15" s="60">
        <v>297592059.18000001</v>
      </c>
      <c r="D15" s="60">
        <f>+B15+C15</f>
        <v>718162734.39565229</v>
      </c>
      <c r="E15" s="60">
        <v>584793348.87</v>
      </c>
      <c r="F15" s="60">
        <v>584793348.87</v>
      </c>
      <c r="G15" s="60">
        <f t="shared" si="0"/>
        <v>164222673.65434766</v>
      </c>
    </row>
    <row r="16" spans="1:8" x14ac:dyDescent="0.25">
      <c r="A16" s="10" t="s">
        <v>275</v>
      </c>
      <c r="B16" s="60">
        <f>SUM(B17:B27)</f>
        <v>0</v>
      </c>
      <c r="C16" s="60">
        <f t="shared" ref="C16:E16" si="1">SUM(C17:C27)</f>
        <v>0</v>
      </c>
      <c r="D16" s="60">
        <f t="shared" si="1"/>
        <v>0</v>
      </c>
      <c r="E16" s="60">
        <f t="shared" si="1"/>
        <v>0</v>
      </c>
      <c r="F16" s="60">
        <f t="shared" ref="F16" si="2">SUM(F17:F27)</f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4">SUM(C29:C33)</f>
        <v>0</v>
      </c>
      <c r="D28" s="60">
        <f t="shared" si="4"/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5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6">C36</f>
        <v>0</v>
      </c>
      <c r="D35" s="60">
        <f t="shared" si="6"/>
        <v>0</v>
      </c>
      <c r="E35" s="60">
        <f t="shared" si="6"/>
        <v>0</v>
      </c>
      <c r="F35" s="60">
        <f t="shared" si="6"/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7">C38+C39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449901727.83315235</v>
      </c>
      <c r="C41" s="61">
        <f t="shared" ref="C41:E41" si="8">SUM(C9,C10,C11,C12,C13,C14,C15,C16,C28,C34,C35,C37)</f>
        <v>319944579.82999998</v>
      </c>
      <c r="D41" s="61">
        <f t="shared" si="8"/>
        <v>769846307.66315234</v>
      </c>
      <c r="E41" s="61">
        <f t="shared" si="8"/>
        <v>614457267.41999996</v>
      </c>
      <c r="F41" s="61">
        <f>SUM(F9,F10,F11,F12,F13,F14,F15,F16,F28,F34,F35,F37)</f>
        <v>614457267.41999996</v>
      </c>
      <c r="G41" s="61">
        <f>SUM(G9,G10,G11,G12,G13,G14,G15,G16,G28,G34,G35,G37)</f>
        <v>164555539.58684766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164555539.58684766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9">SUM(C46:C53)</f>
        <v>0</v>
      </c>
      <c r="D45" s="60">
        <f t="shared" si="9"/>
        <v>0</v>
      </c>
      <c r="E45" s="60">
        <f t="shared" si="9"/>
        <v>0</v>
      </c>
      <c r="F45" s="60">
        <f t="shared" si="9"/>
        <v>0</v>
      </c>
      <c r="G45" s="60">
        <f t="shared" si="9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0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10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0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0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0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0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0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1">SUM(C55:C58)</f>
        <v>0</v>
      </c>
      <c r="D54" s="60">
        <f t="shared" si="11"/>
        <v>0</v>
      </c>
      <c r="E54" s="60">
        <f t="shared" si="11"/>
        <v>0</v>
      </c>
      <c r="F54" s="60">
        <f t="shared" si="11"/>
        <v>0</v>
      </c>
      <c r="G54" s="60">
        <f t="shared" si="11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2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2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2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3">SUM(C60:C61)</f>
        <v>0</v>
      </c>
      <c r="D59" s="60">
        <f t="shared" si="13"/>
        <v>0</v>
      </c>
      <c r="E59" s="60">
        <f t="shared" si="13"/>
        <v>0</v>
      </c>
      <c r="F59" s="60">
        <f t="shared" si="13"/>
        <v>0</v>
      </c>
      <c r="G59" s="60">
        <f t="shared" si="13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136701828.80000001</v>
      </c>
      <c r="C62" s="60">
        <v>35788489.759999998</v>
      </c>
      <c r="D62" s="60">
        <f>+B62+C62</f>
        <v>172490318.56</v>
      </c>
      <c r="E62" s="60">
        <v>35207108.649999999</v>
      </c>
      <c r="F62" s="60">
        <v>35207108.649999999</v>
      </c>
      <c r="G62" s="60">
        <f>F62-B62</f>
        <v>-101494720.15000001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136701828.80000001</v>
      </c>
      <c r="C65" s="61">
        <f t="shared" ref="C65:G65" si="14">C45+C54+C59+C62+C63</f>
        <v>35788489.759999998</v>
      </c>
      <c r="D65" s="61">
        <f t="shared" si="14"/>
        <v>172490318.56</v>
      </c>
      <c r="E65" s="61">
        <f t="shared" si="14"/>
        <v>35207108.649999999</v>
      </c>
      <c r="F65" s="61">
        <f t="shared" si="14"/>
        <v>35207108.649999999</v>
      </c>
      <c r="G65" s="61">
        <f t="shared" si="14"/>
        <v>-101494720.15000001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5">C68</f>
        <v>0</v>
      </c>
      <c r="D67" s="61">
        <f t="shared" si="15"/>
        <v>0</v>
      </c>
      <c r="E67" s="61">
        <f t="shared" si="15"/>
        <v>0</v>
      </c>
      <c r="F67" s="61">
        <f t="shared" si="15"/>
        <v>0</v>
      </c>
      <c r="G67" s="61">
        <f t="shared" si="15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586603556.63315237</v>
      </c>
      <c r="C70" s="61">
        <f t="shared" ref="C70:G70" si="16">C41+C65+C67</f>
        <v>355733069.58999997</v>
      </c>
      <c r="D70" s="61">
        <f t="shared" si="16"/>
        <v>942336626.2231524</v>
      </c>
      <c r="E70" s="61">
        <f t="shared" si="16"/>
        <v>649664376.06999993</v>
      </c>
      <c r="F70" s="61">
        <f t="shared" si="16"/>
        <v>649664376.06999993</v>
      </c>
      <c r="G70" s="61">
        <f t="shared" si="16"/>
        <v>63060819.436847657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7">C73+C74</f>
        <v>0</v>
      </c>
      <c r="D75" s="61">
        <f t="shared" si="17"/>
        <v>0</v>
      </c>
      <c r="E75" s="61">
        <f t="shared" si="17"/>
        <v>0</v>
      </c>
      <c r="F75" s="61">
        <f t="shared" si="17"/>
        <v>0</v>
      </c>
      <c r="G75" s="61">
        <f t="shared" si="17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2194221.4074999997</v>
      </c>
      <c r="Q5" s="18">
        <f>'Formato 5'!C11</f>
        <v>22352520.649999999</v>
      </c>
      <c r="R5" s="18">
        <f>'Formato 5'!D11</f>
        <v>24546742.057499997</v>
      </c>
      <c r="S5" s="18">
        <f>'Formato 5'!E11</f>
        <v>9597787.0700000003</v>
      </c>
      <c r="T5" s="18">
        <f>'Formato 5'!F11</f>
        <v>9597787.0700000003</v>
      </c>
      <c r="U5" s="18">
        <f>'Formato 5'!G11</f>
        <v>7403565.6625000006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27136831.210000001</v>
      </c>
      <c r="Q7" s="18">
        <f>'Formato 5'!C13</f>
        <v>0</v>
      </c>
      <c r="R7" s="18">
        <f>'Formato 5'!D13</f>
        <v>27136831.210000001</v>
      </c>
      <c r="S7" s="18">
        <f>'Formato 5'!E13</f>
        <v>20066131.48</v>
      </c>
      <c r="T7" s="18">
        <f>'Formato 5'!F13</f>
        <v>20066131.48</v>
      </c>
      <c r="U7" s="18">
        <f>'Formato 5'!G13</f>
        <v>-7070699.7300000004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420570675.21565235</v>
      </c>
      <c r="Q9" s="18">
        <f>'Formato 5'!C15</f>
        <v>297592059.18000001</v>
      </c>
      <c r="R9" s="18">
        <f>'Formato 5'!D15</f>
        <v>718162734.39565229</v>
      </c>
      <c r="S9" s="18">
        <f>'Formato 5'!E15</f>
        <v>584793348.87</v>
      </c>
      <c r="T9" s="18">
        <f>'Formato 5'!F15</f>
        <v>584793348.87</v>
      </c>
      <c r="U9" s="18">
        <f>'Formato 5'!G15</f>
        <v>164222673.65434766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449901727.83315235</v>
      </c>
      <c r="Q34">
        <f>'Formato 5'!C41</f>
        <v>319944579.82999998</v>
      </c>
      <c r="R34">
        <f>'Formato 5'!D41</f>
        <v>769846307.66315234</v>
      </c>
      <c r="S34">
        <f>'Formato 5'!E41</f>
        <v>614457267.41999996</v>
      </c>
      <c r="T34">
        <f>'Formato 5'!F41</f>
        <v>614457267.41999996</v>
      </c>
      <c r="U34">
        <f>'Formato 5'!G41</f>
        <v>164555539.58684766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164555539.58684766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136701828.80000001</v>
      </c>
      <c r="Q54">
        <f>'Formato 5'!C62</f>
        <v>35788489.759999998</v>
      </c>
      <c r="R54">
        <f>'Formato 5'!D62</f>
        <v>172490318.56</v>
      </c>
      <c r="S54">
        <f>'Formato 5'!E62</f>
        <v>35207108.649999999</v>
      </c>
      <c r="T54">
        <f>'Formato 5'!F62</f>
        <v>35207108.649999999</v>
      </c>
      <c r="U54">
        <f>'Formato 5'!G62</f>
        <v>-101494720.15000001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136701828.80000001</v>
      </c>
      <c r="Q56">
        <f>'Formato 5'!C65</f>
        <v>35788489.759999998</v>
      </c>
      <c r="R56">
        <f>'Formato 5'!D65</f>
        <v>172490318.56</v>
      </c>
      <c r="S56">
        <f>'Formato 5'!E65</f>
        <v>35207108.649999999</v>
      </c>
      <c r="T56">
        <f>'Formato 5'!F65</f>
        <v>35207108.649999999</v>
      </c>
      <c r="U56">
        <f>'Formato 5'!G65</f>
        <v>-101494720.15000001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B126" zoomScale="90" zoomScaleNormal="90" zoomScalePageLayoutView="120" workbookViewId="0">
      <selection activeCell="G160" sqref="G16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3277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JUNTA DE AGUA POTABLE DRENAJE ALCANTARILLADO Y SANEAMIENTO DEL MUNICIPIO DE IRAPUATO GTO,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septiembre de 2019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376307587.42999995</v>
      </c>
      <c r="C9" s="79">
        <f t="shared" ref="C9:G9" si="0">SUM(C10,C18,C28,C38,C48,C58,C62,C71,C75)</f>
        <v>262641339.53000003</v>
      </c>
      <c r="D9" s="79">
        <f t="shared" si="0"/>
        <v>638948926.96000004</v>
      </c>
      <c r="E9" s="79">
        <f t="shared" si="0"/>
        <v>223047684.03500032</v>
      </c>
      <c r="F9" s="79">
        <f t="shared" si="0"/>
        <v>223047684.03500032</v>
      </c>
      <c r="G9" s="79">
        <f t="shared" si="0"/>
        <v>415901242.92499965</v>
      </c>
    </row>
    <row r="10" spans="1:7" x14ac:dyDescent="0.25">
      <c r="A10" s="83" t="s">
        <v>286</v>
      </c>
      <c r="B10" s="80">
        <f>SUM(B11:B17)</f>
        <v>114851276.38000003</v>
      </c>
      <c r="C10" s="80">
        <f t="shared" ref="C10:F10" si="1">SUM(C11:C17)</f>
        <v>2.0489096641540527E-8</v>
      </c>
      <c r="D10" s="80">
        <f t="shared" si="1"/>
        <v>114851276.38000003</v>
      </c>
      <c r="E10" s="80">
        <f t="shared" si="1"/>
        <v>74441925.285000324</v>
      </c>
      <c r="F10" s="80">
        <f t="shared" si="1"/>
        <v>74441925.285000324</v>
      </c>
      <c r="G10" s="80">
        <f>SUM(G11:G17)</f>
        <v>40409351.094999701</v>
      </c>
    </row>
    <row r="11" spans="1:7" x14ac:dyDescent="0.25">
      <c r="A11" s="84" t="s">
        <v>287</v>
      </c>
      <c r="B11" s="80">
        <v>61016688.650000006</v>
      </c>
      <c r="C11" s="80">
        <v>-1495960.6099999771</v>
      </c>
      <c r="D11" s="80">
        <v>59520728.040000029</v>
      </c>
      <c r="E11" s="80">
        <v>42906075.120000303</v>
      </c>
      <c r="F11" s="80">
        <v>42906075.120000303</v>
      </c>
      <c r="G11" s="80">
        <f>D11-E11</f>
        <v>16614652.919999726</v>
      </c>
    </row>
    <row r="12" spans="1:7" x14ac:dyDescent="0.25">
      <c r="A12" s="84" t="s">
        <v>288</v>
      </c>
      <c r="B12" s="80">
        <v>72504.070000000007</v>
      </c>
      <c r="C12" s="80">
        <v>0</v>
      </c>
      <c r="D12" s="80">
        <v>72504.070000000007</v>
      </c>
      <c r="E12" s="80">
        <v>54000</v>
      </c>
      <c r="F12" s="80">
        <v>54000</v>
      </c>
      <c r="G12" s="80">
        <f>D12-E12</f>
        <v>18504.070000000007</v>
      </c>
    </row>
    <row r="13" spans="1:7" x14ac:dyDescent="0.25">
      <c r="A13" s="84" t="s">
        <v>289</v>
      </c>
      <c r="B13" s="80">
        <v>12418057.800000004</v>
      </c>
      <c r="C13" s="80">
        <v>188430.19999999739</v>
      </c>
      <c r="D13" s="80">
        <v>12606488.000000002</v>
      </c>
      <c r="E13" s="80">
        <v>1755729.1200000003</v>
      </c>
      <c r="F13" s="80">
        <v>1755729.1200000003</v>
      </c>
      <c r="G13" s="80">
        <f t="shared" ref="G13:G17" si="2">D13-E13</f>
        <v>10850758.880000001</v>
      </c>
    </row>
    <row r="14" spans="1:7" x14ac:dyDescent="0.25">
      <c r="A14" s="84" t="s">
        <v>290</v>
      </c>
      <c r="B14" s="80">
        <v>19800144.880000006</v>
      </c>
      <c r="C14" s="80">
        <v>-648829.51000000164</v>
      </c>
      <c r="D14" s="80">
        <v>19151315.370000005</v>
      </c>
      <c r="E14" s="80">
        <v>13784459.195000004</v>
      </c>
      <c r="F14" s="80">
        <v>13784459.195000004</v>
      </c>
      <c r="G14" s="80">
        <f t="shared" si="2"/>
        <v>5366856.1750000007</v>
      </c>
    </row>
    <row r="15" spans="1:7" x14ac:dyDescent="0.25">
      <c r="A15" s="84" t="s">
        <v>291</v>
      </c>
      <c r="B15" s="80">
        <v>21538880.979999997</v>
      </c>
      <c r="C15" s="80">
        <v>1956359.9200000018</v>
      </c>
      <c r="D15" s="80">
        <v>23495240.899999999</v>
      </c>
      <c r="E15" s="80">
        <v>15941661.850000031</v>
      </c>
      <c r="F15" s="80">
        <v>15941661.850000031</v>
      </c>
      <c r="G15" s="80">
        <f t="shared" si="2"/>
        <v>7553579.0499999672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96482023.739999995</v>
      </c>
      <c r="C18" s="80">
        <f t="shared" ref="C18:F18" si="3">SUM(C19:C27)</f>
        <v>-4292147.4199999906</v>
      </c>
      <c r="D18" s="80">
        <f t="shared" si="3"/>
        <v>92189876.320000008</v>
      </c>
      <c r="E18" s="80">
        <f t="shared" si="3"/>
        <v>33711329.909999996</v>
      </c>
      <c r="F18" s="80">
        <f t="shared" si="3"/>
        <v>33711329.909999996</v>
      </c>
      <c r="G18" s="80">
        <f>SUM(G19:G27)</f>
        <v>58478546.410000004</v>
      </c>
    </row>
    <row r="19" spans="1:7" x14ac:dyDescent="0.25">
      <c r="A19" s="84" t="s">
        <v>295</v>
      </c>
      <c r="B19" s="80">
        <v>1678076.0899999996</v>
      </c>
      <c r="C19" s="80">
        <v>-68190.789999999804</v>
      </c>
      <c r="D19" s="80">
        <v>1609885.2999999998</v>
      </c>
      <c r="E19" s="80">
        <v>1305062.1599999997</v>
      </c>
      <c r="F19" s="80">
        <v>1305062.1599999997</v>
      </c>
      <c r="G19" s="80">
        <f>D19-E19</f>
        <v>304823.14000000013</v>
      </c>
    </row>
    <row r="20" spans="1:7" x14ac:dyDescent="0.25">
      <c r="A20" s="84" t="s">
        <v>296</v>
      </c>
      <c r="B20" s="80">
        <v>416751.86</v>
      </c>
      <c r="C20" s="80">
        <v>-2671.2199999999721</v>
      </c>
      <c r="D20" s="80">
        <v>414080.64</v>
      </c>
      <c r="E20" s="80">
        <v>218432.15</v>
      </c>
      <c r="F20" s="80">
        <v>218432.15</v>
      </c>
      <c r="G20" s="80">
        <f t="shared" ref="G20:G27" si="4">D20-E20</f>
        <v>195648.49000000002</v>
      </c>
    </row>
    <row r="21" spans="1:7" x14ac:dyDescent="0.25">
      <c r="A21" s="84" t="s">
        <v>297</v>
      </c>
      <c r="B21" s="80">
        <v>547705.65</v>
      </c>
      <c r="C21" s="80">
        <v>-10000</v>
      </c>
      <c r="D21" s="80">
        <v>537705.65</v>
      </c>
      <c r="E21" s="80">
        <v>304061.52</v>
      </c>
      <c r="F21" s="80">
        <v>304061.52</v>
      </c>
      <c r="G21" s="80">
        <f t="shared" si="4"/>
        <v>233644.13</v>
      </c>
    </row>
    <row r="22" spans="1:7" x14ac:dyDescent="0.25">
      <c r="A22" s="84" t="s">
        <v>298</v>
      </c>
      <c r="B22" s="80">
        <v>19836850.289999995</v>
      </c>
      <c r="C22" s="80">
        <v>1645248.1400000006</v>
      </c>
      <c r="D22" s="80">
        <v>21482098.429999996</v>
      </c>
      <c r="E22" s="80">
        <v>10809922.870000005</v>
      </c>
      <c r="F22" s="80">
        <v>10809922.870000005</v>
      </c>
      <c r="G22" s="80">
        <f t="shared" si="4"/>
        <v>10672175.559999991</v>
      </c>
    </row>
    <row r="23" spans="1:7" x14ac:dyDescent="0.25">
      <c r="A23" s="84" t="s">
        <v>299</v>
      </c>
      <c r="B23" s="80">
        <v>59882211.479999997</v>
      </c>
      <c r="C23" s="80">
        <v>-6064067.4399999902</v>
      </c>
      <c r="D23" s="80">
        <v>53818144.040000007</v>
      </c>
      <c r="E23" s="80">
        <v>11204567.279999996</v>
      </c>
      <c r="F23" s="80">
        <v>11204567.279999996</v>
      </c>
      <c r="G23" s="80">
        <f t="shared" si="4"/>
        <v>42613576.760000013</v>
      </c>
    </row>
    <row r="24" spans="1:7" x14ac:dyDescent="0.25">
      <c r="A24" s="84" t="s">
        <v>300</v>
      </c>
      <c r="B24" s="80">
        <v>9953163.0999999996</v>
      </c>
      <c r="C24" s="80">
        <v>2254.3199999984354</v>
      </c>
      <c r="D24" s="80">
        <v>9955417.4199999981</v>
      </c>
      <c r="E24" s="80">
        <v>7043675.910000002</v>
      </c>
      <c r="F24" s="80">
        <v>7043675.910000002</v>
      </c>
      <c r="G24" s="80">
        <f t="shared" si="4"/>
        <v>2911741.5099999961</v>
      </c>
    </row>
    <row r="25" spans="1:7" x14ac:dyDescent="0.25">
      <c r="A25" s="84" t="s">
        <v>301</v>
      </c>
      <c r="B25" s="80">
        <v>2129018.12</v>
      </c>
      <c r="C25" s="80">
        <v>30697.319999999832</v>
      </c>
      <c r="D25" s="80">
        <v>2159715.44</v>
      </c>
      <c r="E25" s="80">
        <v>1443821.4100000001</v>
      </c>
      <c r="F25" s="80">
        <v>1443821.4100000001</v>
      </c>
      <c r="G25" s="80">
        <f t="shared" si="4"/>
        <v>715894.0299999998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2038247.1500000004</v>
      </c>
      <c r="C27" s="80">
        <v>174582.25</v>
      </c>
      <c r="D27" s="80">
        <v>2212829.4000000004</v>
      </c>
      <c r="E27" s="80">
        <v>1381786.609999998</v>
      </c>
      <c r="F27" s="80">
        <v>1381786.609999998</v>
      </c>
      <c r="G27" s="80">
        <f t="shared" si="4"/>
        <v>831042.79000000237</v>
      </c>
    </row>
    <row r="28" spans="1:7" x14ac:dyDescent="0.25">
      <c r="A28" s="83" t="s">
        <v>304</v>
      </c>
      <c r="B28" s="80">
        <f>SUM(B29:B37)</f>
        <v>135443264.41</v>
      </c>
      <c r="C28" s="80">
        <f t="shared" ref="C28:G28" si="5">SUM(C29:C37)</f>
        <v>8604960.9500000048</v>
      </c>
      <c r="D28" s="80">
        <f t="shared" si="5"/>
        <v>144048225.36000001</v>
      </c>
      <c r="E28" s="80">
        <f t="shared" si="5"/>
        <v>102271607.03</v>
      </c>
      <c r="F28" s="80">
        <f t="shared" si="5"/>
        <v>102271607.03</v>
      </c>
      <c r="G28" s="80">
        <f t="shared" si="5"/>
        <v>41776618.329999998</v>
      </c>
    </row>
    <row r="29" spans="1:7" x14ac:dyDescent="0.25">
      <c r="A29" s="84" t="s">
        <v>305</v>
      </c>
      <c r="B29" s="80">
        <v>80920291.710000008</v>
      </c>
      <c r="C29" s="80">
        <v>7416051.0100000054</v>
      </c>
      <c r="D29" s="80">
        <v>88336342.720000014</v>
      </c>
      <c r="E29" s="80">
        <v>63701601.600000001</v>
      </c>
      <c r="F29" s="80">
        <v>63701601.600000001</v>
      </c>
      <c r="G29" s="80">
        <f>D29-E29</f>
        <v>24634741.120000012</v>
      </c>
    </row>
    <row r="30" spans="1:7" x14ac:dyDescent="0.25">
      <c r="A30" s="84" t="s">
        <v>306</v>
      </c>
      <c r="B30" s="80">
        <v>1760237.6300000001</v>
      </c>
      <c r="C30" s="80">
        <v>-497958.39000000013</v>
      </c>
      <c r="D30" s="80">
        <v>1262279.24</v>
      </c>
      <c r="E30" s="80">
        <v>926951.32000000018</v>
      </c>
      <c r="F30" s="80">
        <v>926951.32000000018</v>
      </c>
      <c r="G30" s="80">
        <f t="shared" ref="G30:G37" si="6">D30-E30</f>
        <v>335327.91999999981</v>
      </c>
    </row>
    <row r="31" spans="1:7" x14ac:dyDescent="0.25">
      <c r="A31" s="84" t="s">
        <v>307</v>
      </c>
      <c r="B31" s="80">
        <v>6930212.4200000009</v>
      </c>
      <c r="C31" s="80">
        <v>-31531.989999999292</v>
      </c>
      <c r="D31" s="80">
        <v>6898680.4300000016</v>
      </c>
      <c r="E31" s="80">
        <v>4358501.5999999987</v>
      </c>
      <c r="F31" s="80">
        <v>4358501.5999999987</v>
      </c>
      <c r="G31" s="80">
        <f t="shared" si="6"/>
        <v>2540178.8300000029</v>
      </c>
    </row>
    <row r="32" spans="1:7" x14ac:dyDescent="0.25">
      <c r="A32" s="84" t="s">
        <v>308</v>
      </c>
      <c r="B32" s="80">
        <v>4574934.63</v>
      </c>
      <c r="C32" s="80">
        <v>682280.47999999952</v>
      </c>
      <c r="D32" s="80">
        <v>5257215.1099999994</v>
      </c>
      <c r="E32" s="80">
        <v>3054528.8799999976</v>
      </c>
      <c r="F32" s="80">
        <v>3054528.8799999976</v>
      </c>
      <c r="G32" s="80">
        <f t="shared" si="6"/>
        <v>2202686.2300000018</v>
      </c>
    </row>
    <row r="33" spans="1:7" x14ac:dyDescent="0.25">
      <c r="A33" s="84" t="s">
        <v>309</v>
      </c>
      <c r="B33" s="80">
        <v>12976884.9</v>
      </c>
      <c r="C33" s="80">
        <v>-438224.17000000365</v>
      </c>
      <c r="D33" s="80">
        <v>12538660.729999997</v>
      </c>
      <c r="E33" s="80">
        <v>7950638.5100000063</v>
      </c>
      <c r="F33" s="80">
        <v>7950638.5100000063</v>
      </c>
      <c r="G33" s="80">
        <f t="shared" si="6"/>
        <v>4588022.2199999904</v>
      </c>
    </row>
    <row r="34" spans="1:7" x14ac:dyDescent="0.25">
      <c r="A34" s="84" t="s">
        <v>310</v>
      </c>
      <c r="B34" s="80">
        <v>2341149</v>
      </c>
      <c r="C34" s="80">
        <v>261500</v>
      </c>
      <c r="D34" s="80">
        <v>2602649</v>
      </c>
      <c r="E34" s="80">
        <v>2095498.9100000001</v>
      </c>
      <c r="F34" s="80">
        <v>2095498.9100000001</v>
      </c>
      <c r="G34" s="80">
        <f t="shared" si="6"/>
        <v>507150.08999999985</v>
      </c>
    </row>
    <row r="35" spans="1:7" x14ac:dyDescent="0.25">
      <c r="A35" s="84" t="s">
        <v>311</v>
      </c>
      <c r="B35" s="80">
        <v>246112.37000000002</v>
      </c>
      <c r="C35" s="80">
        <v>-117495.54000000002</v>
      </c>
      <c r="D35" s="80">
        <v>128616.83</v>
      </c>
      <c r="E35" s="80">
        <v>32831.619999999995</v>
      </c>
      <c r="F35" s="80">
        <v>32831.619999999995</v>
      </c>
      <c r="G35" s="80">
        <f t="shared" si="6"/>
        <v>95785.21</v>
      </c>
    </row>
    <row r="36" spans="1:7" x14ac:dyDescent="0.25">
      <c r="A36" s="84" t="s">
        <v>312</v>
      </c>
      <c r="B36" s="80">
        <v>408039.82</v>
      </c>
      <c r="C36" s="80">
        <v>-47656.860000000044</v>
      </c>
      <c r="D36" s="80">
        <v>360382.95999999996</v>
      </c>
      <c r="E36" s="80">
        <v>236078.5</v>
      </c>
      <c r="F36" s="80">
        <v>236078.5</v>
      </c>
      <c r="G36" s="80">
        <f t="shared" si="6"/>
        <v>124304.45999999996</v>
      </c>
    </row>
    <row r="37" spans="1:7" x14ac:dyDescent="0.25">
      <c r="A37" s="84" t="s">
        <v>313</v>
      </c>
      <c r="B37" s="80">
        <v>25285401.929999996</v>
      </c>
      <c r="C37" s="80">
        <v>1377996.4100000039</v>
      </c>
      <c r="D37" s="80">
        <v>26663398.34</v>
      </c>
      <c r="E37" s="80">
        <v>19914976.090000004</v>
      </c>
      <c r="F37" s="80">
        <v>19914976.090000004</v>
      </c>
      <c r="G37" s="80">
        <f t="shared" si="6"/>
        <v>6748422.2499999963</v>
      </c>
    </row>
    <row r="38" spans="1:7" x14ac:dyDescent="0.25">
      <c r="A38" s="83" t="s">
        <v>314</v>
      </c>
      <c r="B38" s="80">
        <f>SUM(B39:B47)</f>
        <v>2374447.9300000002</v>
      </c>
      <c r="C38" s="80">
        <f t="shared" ref="C38:G38" si="7">SUM(C39:C47)</f>
        <v>50000.000000000116</v>
      </c>
      <c r="D38" s="80">
        <f t="shared" si="7"/>
        <v>2424447.9300000002</v>
      </c>
      <c r="E38" s="80">
        <f t="shared" si="7"/>
        <v>504660.64999999997</v>
      </c>
      <c r="F38" s="80">
        <f t="shared" si="7"/>
        <v>504660.64999999997</v>
      </c>
      <c r="G38" s="80">
        <f t="shared" si="7"/>
        <v>1919787.2800000003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725418.1</v>
      </c>
      <c r="C42" s="80">
        <v>50000.000000000116</v>
      </c>
      <c r="D42" s="80">
        <v>775418.10000000009</v>
      </c>
      <c r="E42" s="80">
        <v>496660.64999999997</v>
      </c>
      <c r="F42" s="80">
        <v>496660.64999999997</v>
      </c>
      <c r="G42" s="80">
        <f t="shared" si="8"/>
        <v>278757.45000000013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1649029.83</v>
      </c>
      <c r="C46" s="80">
        <v>0</v>
      </c>
      <c r="D46" s="80">
        <v>1649029.83</v>
      </c>
      <c r="E46" s="80">
        <v>8000</v>
      </c>
      <c r="F46" s="80">
        <v>8000</v>
      </c>
      <c r="G46" s="80">
        <f t="shared" si="8"/>
        <v>1641029.83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27156574.969999999</v>
      </c>
      <c r="C48" s="80">
        <f t="shared" ref="C48:G48" si="9">SUM(C49:C57)</f>
        <v>3947714.67</v>
      </c>
      <c r="D48" s="80">
        <f t="shared" si="9"/>
        <v>31104289.640000001</v>
      </c>
      <c r="E48" s="80">
        <f t="shared" si="9"/>
        <v>7118161.1600000001</v>
      </c>
      <c r="F48" s="80">
        <f t="shared" si="9"/>
        <v>7118161.1600000001</v>
      </c>
      <c r="G48" s="80">
        <f t="shared" si="9"/>
        <v>23986128.479999997</v>
      </c>
    </row>
    <row r="49" spans="1:7" x14ac:dyDescent="0.25">
      <c r="A49" s="84" t="s">
        <v>325</v>
      </c>
      <c r="B49" s="80">
        <v>3018734.56</v>
      </c>
      <c r="C49" s="80">
        <v>-83091.759999999776</v>
      </c>
      <c r="D49" s="80">
        <v>2935642.8000000003</v>
      </c>
      <c r="E49" s="80">
        <v>340882</v>
      </c>
      <c r="F49" s="80">
        <v>340882</v>
      </c>
      <c r="G49" s="80">
        <f>D49-E49</f>
        <v>2594760.8000000003</v>
      </c>
    </row>
    <row r="50" spans="1:7" x14ac:dyDescent="0.25">
      <c r="A50" s="84" t="s">
        <v>326</v>
      </c>
      <c r="B50" s="80">
        <v>86700</v>
      </c>
      <c r="C50" s="80">
        <v>-70708.239999999991</v>
      </c>
      <c r="D50" s="80">
        <v>15991.760000000002</v>
      </c>
      <c r="E50" s="80">
        <v>15991.760000000002</v>
      </c>
      <c r="F50" s="80">
        <v>15991.760000000002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2250000</v>
      </c>
      <c r="C51" s="80">
        <v>-750000</v>
      </c>
      <c r="D51" s="80">
        <v>1500000</v>
      </c>
      <c r="E51" s="80">
        <v>172840</v>
      </c>
      <c r="F51" s="80">
        <v>172840</v>
      </c>
      <c r="G51" s="80">
        <f t="shared" si="10"/>
        <v>1327160</v>
      </c>
    </row>
    <row r="52" spans="1:7" x14ac:dyDescent="0.25">
      <c r="A52" s="84" t="s">
        <v>328</v>
      </c>
      <c r="B52" s="80">
        <v>2000000</v>
      </c>
      <c r="C52" s="80">
        <v>2136550.38</v>
      </c>
      <c r="D52" s="80">
        <v>4136550.38</v>
      </c>
      <c r="E52" s="80">
        <v>3554072.78</v>
      </c>
      <c r="F52" s="80">
        <v>3554072.78</v>
      </c>
      <c r="G52" s="80">
        <f t="shared" si="10"/>
        <v>582477.60000000009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15901140.41</v>
      </c>
      <c r="C54" s="80">
        <v>1533126.4299999997</v>
      </c>
      <c r="D54" s="80">
        <v>17434266.84</v>
      </c>
      <c r="E54" s="80">
        <v>2222374.62</v>
      </c>
      <c r="F54" s="80">
        <v>2222374.62</v>
      </c>
      <c r="G54" s="80">
        <f t="shared" si="10"/>
        <v>15211892.219999999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3900000</v>
      </c>
      <c r="C56" s="80">
        <v>1181837.8600000003</v>
      </c>
      <c r="D56" s="80">
        <v>5081837.8600000003</v>
      </c>
      <c r="E56" s="80">
        <v>812000</v>
      </c>
      <c r="F56" s="80">
        <v>812000</v>
      </c>
      <c r="G56" s="80">
        <f t="shared" si="10"/>
        <v>4269837.8600000003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0</v>
      </c>
      <c r="D58" s="80">
        <f t="shared" si="11"/>
        <v>0</v>
      </c>
      <c r="E58" s="80">
        <f t="shared" si="11"/>
        <v>0</v>
      </c>
      <c r="F58" s="80">
        <f t="shared" si="11"/>
        <v>0</v>
      </c>
      <c r="G58" s="80">
        <f t="shared" si="11"/>
        <v>0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2"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209779004.69999999</v>
      </c>
      <c r="D62" s="80">
        <f t="shared" si="13"/>
        <v>209779004.69999999</v>
      </c>
      <c r="E62" s="80">
        <f t="shared" si="13"/>
        <v>0</v>
      </c>
      <c r="F62" s="80">
        <f t="shared" si="13"/>
        <v>0</v>
      </c>
      <c r="G62" s="80">
        <f t="shared" si="13"/>
        <v>209779004.69999999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209779004.69999999</v>
      </c>
      <c r="D70" s="80">
        <v>209779004.69999999</v>
      </c>
      <c r="E70" s="80">
        <v>0</v>
      </c>
      <c r="F70" s="80">
        <v>0</v>
      </c>
      <c r="G70" s="80">
        <f t="shared" si="14"/>
        <v>209779004.69999999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44551806.629999995</v>
      </c>
      <c r="D71" s="80">
        <f t="shared" si="15"/>
        <v>44551806.629999995</v>
      </c>
      <c r="E71" s="80">
        <f t="shared" si="15"/>
        <v>5000000</v>
      </c>
      <c r="F71" s="80">
        <f t="shared" si="15"/>
        <v>5000000</v>
      </c>
      <c r="G71" s="80">
        <f t="shared" si="15"/>
        <v>39551806.629999995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44551806.629999995</v>
      </c>
      <c r="D74" s="80">
        <v>44551806.629999995</v>
      </c>
      <c r="E74" s="80">
        <v>5000000</v>
      </c>
      <c r="F74" s="80">
        <v>5000000</v>
      </c>
      <c r="G74" s="80">
        <f t="shared" si="16"/>
        <v>39551806.629999995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210295969.19999999</v>
      </c>
      <c r="C84" s="79">
        <f t="shared" ref="C84:G84" si="19">SUM(C85,C93,C103,C113,C123,C133,C137,C146,C150)</f>
        <v>93091730.060000092</v>
      </c>
      <c r="D84" s="79">
        <f t="shared" si="19"/>
        <v>303387699.26000005</v>
      </c>
      <c r="E84" s="79">
        <f t="shared" si="19"/>
        <v>102229731.23999999</v>
      </c>
      <c r="F84" s="79">
        <f t="shared" si="19"/>
        <v>102229731.23999999</v>
      </c>
      <c r="G84" s="79">
        <f t="shared" si="19"/>
        <v>201157968.02000007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3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210295969.19999999</v>
      </c>
      <c r="C133" s="80">
        <f t="shared" ref="C133:G133" si="30">SUM(C134:C136)</f>
        <v>93091730.060000092</v>
      </c>
      <c r="D133" s="80">
        <f t="shared" si="30"/>
        <v>303387699.26000005</v>
      </c>
      <c r="E133" s="80">
        <f t="shared" si="30"/>
        <v>102229731.23999999</v>
      </c>
      <c r="F133" s="80">
        <f t="shared" si="30"/>
        <v>102229731.23999999</v>
      </c>
      <c r="G133" s="80">
        <f t="shared" si="30"/>
        <v>201157968.02000007</v>
      </c>
    </row>
    <row r="134" spans="1:7" x14ac:dyDescent="0.25">
      <c r="A134" s="84" t="s">
        <v>335</v>
      </c>
      <c r="B134" s="80">
        <v>156031828.79999998</v>
      </c>
      <c r="C134" s="80">
        <v>77876444.710000098</v>
      </c>
      <c r="D134" s="80">
        <v>233908273.51000008</v>
      </c>
      <c r="E134" s="80">
        <v>83746350.599999994</v>
      </c>
      <c r="F134" s="80">
        <v>83746350.599999994</v>
      </c>
      <c r="G134" s="80">
        <f>D134-E134</f>
        <v>150161922.91000009</v>
      </c>
    </row>
    <row r="135" spans="1:7" x14ac:dyDescent="0.25">
      <c r="A135" s="84" t="s">
        <v>336</v>
      </c>
      <c r="B135" s="80">
        <v>54264140.399999991</v>
      </c>
      <c r="C135" s="80">
        <v>15215285.349999994</v>
      </c>
      <c r="D135" s="80">
        <v>69479425.749999985</v>
      </c>
      <c r="E135" s="80">
        <v>18483380.640000004</v>
      </c>
      <c r="F135" s="80">
        <v>18483380.640000004</v>
      </c>
      <c r="G135" s="80">
        <f t="shared" ref="G135:G136" si="31">D135-E135</f>
        <v>50996045.109999985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586603556.62999988</v>
      </c>
      <c r="C159" s="79">
        <f t="shared" ref="C159:G159" si="38">C9+C84</f>
        <v>355733069.59000015</v>
      </c>
      <c r="D159" s="79">
        <f t="shared" si="38"/>
        <v>942336626.22000003</v>
      </c>
      <c r="E159" s="79">
        <f t="shared" si="38"/>
        <v>325277415.27500033</v>
      </c>
      <c r="F159" s="79">
        <f t="shared" si="38"/>
        <v>325277415.27500033</v>
      </c>
      <c r="G159" s="79">
        <f t="shared" si="38"/>
        <v>617059210.94499969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376307587.42999995</v>
      </c>
      <c r="Q2" s="18">
        <f>'Formato 6 a)'!C9</f>
        <v>262641339.53000003</v>
      </c>
      <c r="R2" s="18">
        <f>'Formato 6 a)'!D9</f>
        <v>638948926.96000004</v>
      </c>
      <c r="S2" s="18">
        <f>'Formato 6 a)'!E9</f>
        <v>223047684.03500032</v>
      </c>
      <c r="T2" s="18">
        <f>'Formato 6 a)'!F9</f>
        <v>223047684.03500032</v>
      </c>
      <c r="U2" s="18">
        <f>'Formato 6 a)'!G9</f>
        <v>415901242.92499965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114851276.38000003</v>
      </c>
      <c r="Q3" s="18">
        <f>'Formato 6 a)'!C10</f>
        <v>2.0489096641540527E-8</v>
      </c>
      <c r="R3" s="18">
        <f>'Formato 6 a)'!D10</f>
        <v>114851276.38000003</v>
      </c>
      <c r="S3" s="18">
        <f>'Formato 6 a)'!E10</f>
        <v>74441925.285000324</v>
      </c>
      <c r="T3" s="18">
        <f>'Formato 6 a)'!F10</f>
        <v>74441925.285000324</v>
      </c>
      <c r="U3" s="18">
        <f>'Formato 6 a)'!G10</f>
        <v>40409351.094999701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61016688.650000006</v>
      </c>
      <c r="Q4" s="18">
        <f>'Formato 6 a)'!C11</f>
        <v>-1495960.6099999771</v>
      </c>
      <c r="R4" s="18">
        <f>'Formato 6 a)'!D11</f>
        <v>59520728.040000029</v>
      </c>
      <c r="S4" s="18">
        <f>'Formato 6 a)'!E11</f>
        <v>42906075.120000303</v>
      </c>
      <c r="T4" s="18">
        <f>'Formato 6 a)'!F11</f>
        <v>42906075.120000303</v>
      </c>
      <c r="U4" s="18">
        <f>'Formato 6 a)'!G11</f>
        <v>16614652.919999726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72504.070000000007</v>
      </c>
      <c r="Q5" s="18">
        <f>'Formato 6 a)'!C12</f>
        <v>0</v>
      </c>
      <c r="R5" s="18">
        <f>'Formato 6 a)'!D12</f>
        <v>72504.070000000007</v>
      </c>
      <c r="S5" s="18">
        <f>'Formato 6 a)'!E12</f>
        <v>54000</v>
      </c>
      <c r="T5" s="18">
        <f>'Formato 6 a)'!F12</f>
        <v>54000</v>
      </c>
      <c r="U5" s="18">
        <f>'Formato 6 a)'!G12</f>
        <v>18504.070000000007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12418057.800000004</v>
      </c>
      <c r="Q6" s="18">
        <f>'Formato 6 a)'!C13</f>
        <v>188430.19999999739</v>
      </c>
      <c r="R6" s="18">
        <f>'Formato 6 a)'!D13</f>
        <v>12606488.000000002</v>
      </c>
      <c r="S6" s="18">
        <f>'Formato 6 a)'!E13</f>
        <v>1755729.1200000003</v>
      </c>
      <c r="T6" s="18">
        <f>'Formato 6 a)'!F13</f>
        <v>1755729.1200000003</v>
      </c>
      <c r="U6" s="18">
        <f>'Formato 6 a)'!G13</f>
        <v>10850758.880000001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19800144.880000006</v>
      </c>
      <c r="Q7" s="18">
        <f>'Formato 6 a)'!C14</f>
        <v>-648829.51000000164</v>
      </c>
      <c r="R7" s="18">
        <f>'Formato 6 a)'!D14</f>
        <v>19151315.370000005</v>
      </c>
      <c r="S7" s="18">
        <f>'Formato 6 a)'!E14</f>
        <v>13784459.195000004</v>
      </c>
      <c r="T7" s="18">
        <f>'Formato 6 a)'!F14</f>
        <v>13784459.195000004</v>
      </c>
      <c r="U7" s="18">
        <f>'Formato 6 a)'!G14</f>
        <v>5366856.1750000007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21538880.979999997</v>
      </c>
      <c r="Q8" s="18">
        <f>'Formato 6 a)'!C15</f>
        <v>1956359.9200000018</v>
      </c>
      <c r="R8" s="18">
        <f>'Formato 6 a)'!D15</f>
        <v>23495240.899999999</v>
      </c>
      <c r="S8" s="18">
        <f>'Formato 6 a)'!E15</f>
        <v>15941661.850000031</v>
      </c>
      <c r="T8" s="18">
        <f>'Formato 6 a)'!F15</f>
        <v>15941661.850000031</v>
      </c>
      <c r="U8" s="18">
        <f>'Formato 6 a)'!G15</f>
        <v>7553579.0499999672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96482023.739999995</v>
      </c>
      <c r="Q11" s="18">
        <f>'Formato 6 a)'!C18</f>
        <v>-4292147.4199999906</v>
      </c>
      <c r="R11" s="18">
        <f>'Formato 6 a)'!D18</f>
        <v>92189876.320000008</v>
      </c>
      <c r="S11" s="18">
        <f>'Formato 6 a)'!E18</f>
        <v>33711329.909999996</v>
      </c>
      <c r="T11" s="18">
        <f>'Formato 6 a)'!F18</f>
        <v>33711329.909999996</v>
      </c>
      <c r="U11" s="18">
        <f>'Formato 6 a)'!G18</f>
        <v>58478546.410000004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1678076.0899999996</v>
      </c>
      <c r="Q12" s="18">
        <f>'Formato 6 a)'!C19</f>
        <v>-68190.789999999804</v>
      </c>
      <c r="R12" s="18">
        <f>'Formato 6 a)'!D19</f>
        <v>1609885.2999999998</v>
      </c>
      <c r="S12" s="18">
        <f>'Formato 6 a)'!E19</f>
        <v>1305062.1599999997</v>
      </c>
      <c r="T12" s="18">
        <f>'Formato 6 a)'!F19</f>
        <v>1305062.1599999997</v>
      </c>
      <c r="U12" s="18">
        <f>'Formato 6 a)'!G19</f>
        <v>304823.14000000013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416751.86</v>
      </c>
      <c r="Q13" s="18">
        <f>'Formato 6 a)'!C20</f>
        <v>-2671.2199999999721</v>
      </c>
      <c r="R13" s="18">
        <f>'Formato 6 a)'!D20</f>
        <v>414080.64</v>
      </c>
      <c r="S13" s="18">
        <f>'Formato 6 a)'!E20</f>
        <v>218432.15</v>
      </c>
      <c r="T13" s="18">
        <f>'Formato 6 a)'!F20</f>
        <v>218432.15</v>
      </c>
      <c r="U13" s="18">
        <f>'Formato 6 a)'!G20</f>
        <v>195648.49000000002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547705.65</v>
      </c>
      <c r="Q14" s="18">
        <f>'Formato 6 a)'!C21</f>
        <v>-10000</v>
      </c>
      <c r="R14" s="18">
        <f>'Formato 6 a)'!D21</f>
        <v>537705.65</v>
      </c>
      <c r="S14" s="18">
        <f>'Formato 6 a)'!E21</f>
        <v>304061.52</v>
      </c>
      <c r="T14" s="18">
        <f>'Formato 6 a)'!F21</f>
        <v>304061.52</v>
      </c>
      <c r="U14" s="18">
        <f>'Formato 6 a)'!G21</f>
        <v>233644.13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19836850.289999995</v>
      </c>
      <c r="Q15" s="18">
        <f>'Formato 6 a)'!C22</f>
        <v>1645248.1400000006</v>
      </c>
      <c r="R15" s="18">
        <f>'Formato 6 a)'!D22</f>
        <v>21482098.429999996</v>
      </c>
      <c r="S15" s="18">
        <f>'Formato 6 a)'!E22</f>
        <v>10809922.870000005</v>
      </c>
      <c r="T15" s="18">
        <f>'Formato 6 a)'!F22</f>
        <v>10809922.870000005</v>
      </c>
      <c r="U15" s="18">
        <f>'Formato 6 a)'!G22</f>
        <v>10672175.559999991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59882211.479999997</v>
      </c>
      <c r="Q16" s="18">
        <f>'Formato 6 a)'!C23</f>
        <v>-6064067.4399999902</v>
      </c>
      <c r="R16" s="18">
        <f>'Formato 6 a)'!D23</f>
        <v>53818144.040000007</v>
      </c>
      <c r="S16" s="18">
        <f>'Formato 6 a)'!E23</f>
        <v>11204567.279999996</v>
      </c>
      <c r="T16" s="18">
        <f>'Formato 6 a)'!F23</f>
        <v>11204567.279999996</v>
      </c>
      <c r="U16" s="18">
        <f>'Formato 6 a)'!G23</f>
        <v>42613576.760000013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9953163.0999999996</v>
      </c>
      <c r="Q17" s="18">
        <f>'Formato 6 a)'!C24</f>
        <v>2254.3199999984354</v>
      </c>
      <c r="R17" s="18">
        <f>'Formato 6 a)'!D24</f>
        <v>9955417.4199999981</v>
      </c>
      <c r="S17" s="18">
        <f>'Formato 6 a)'!E24</f>
        <v>7043675.910000002</v>
      </c>
      <c r="T17" s="18">
        <f>'Formato 6 a)'!F24</f>
        <v>7043675.910000002</v>
      </c>
      <c r="U17" s="18">
        <f>'Formato 6 a)'!G24</f>
        <v>2911741.5099999961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2129018.12</v>
      </c>
      <c r="Q18" s="18">
        <f>'Formato 6 a)'!C25</f>
        <v>30697.319999999832</v>
      </c>
      <c r="R18" s="18">
        <f>'Formato 6 a)'!D25</f>
        <v>2159715.44</v>
      </c>
      <c r="S18" s="18">
        <f>'Formato 6 a)'!E25</f>
        <v>1443821.4100000001</v>
      </c>
      <c r="T18" s="18">
        <f>'Formato 6 a)'!F25</f>
        <v>1443821.4100000001</v>
      </c>
      <c r="U18" s="18">
        <f>'Formato 6 a)'!G25</f>
        <v>715894.0299999998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2038247.1500000004</v>
      </c>
      <c r="Q20" s="18">
        <f>'Formato 6 a)'!C27</f>
        <v>174582.25</v>
      </c>
      <c r="R20" s="18">
        <f>'Formato 6 a)'!D27</f>
        <v>2212829.4000000004</v>
      </c>
      <c r="S20" s="18">
        <f>'Formato 6 a)'!E27</f>
        <v>1381786.609999998</v>
      </c>
      <c r="T20" s="18">
        <f>'Formato 6 a)'!F27</f>
        <v>1381786.609999998</v>
      </c>
      <c r="U20" s="18">
        <f>'Formato 6 a)'!G27</f>
        <v>831042.79000000237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135443264.41</v>
      </c>
      <c r="Q21" s="18">
        <f>'Formato 6 a)'!C28</f>
        <v>8604960.9500000048</v>
      </c>
      <c r="R21" s="18">
        <f>'Formato 6 a)'!D28</f>
        <v>144048225.36000001</v>
      </c>
      <c r="S21" s="18">
        <f>'Formato 6 a)'!E28</f>
        <v>102271607.03</v>
      </c>
      <c r="T21" s="18">
        <f>'Formato 6 a)'!F28</f>
        <v>102271607.03</v>
      </c>
      <c r="U21" s="18">
        <f>'Formato 6 a)'!G28</f>
        <v>41776618.329999998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80920291.710000008</v>
      </c>
      <c r="Q22" s="18">
        <f>'Formato 6 a)'!C29</f>
        <v>7416051.0100000054</v>
      </c>
      <c r="R22" s="18">
        <f>'Formato 6 a)'!D29</f>
        <v>88336342.720000014</v>
      </c>
      <c r="S22" s="18">
        <f>'Formato 6 a)'!E29</f>
        <v>63701601.600000001</v>
      </c>
      <c r="T22" s="18">
        <f>'Formato 6 a)'!F29</f>
        <v>63701601.600000001</v>
      </c>
      <c r="U22" s="18">
        <f>'Formato 6 a)'!G29</f>
        <v>24634741.120000012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1760237.6300000001</v>
      </c>
      <c r="Q23" s="18">
        <f>'Formato 6 a)'!C30</f>
        <v>-497958.39000000013</v>
      </c>
      <c r="R23" s="18">
        <f>'Formato 6 a)'!D30</f>
        <v>1262279.24</v>
      </c>
      <c r="S23" s="18">
        <f>'Formato 6 a)'!E30</f>
        <v>926951.32000000018</v>
      </c>
      <c r="T23" s="18">
        <f>'Formato 6 a)'!F30</f>
        <v>926951.32000000018</v>
      </c>
      <c r="U23" s="18">
        <f>'Formato 6 a)'!G30</f>
        <v>335327.91999999981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6930212.4200000009</v>
      </c>
      <c r="Q24" s="18">
        <f>'Formato 6 a)'!C31</f>
        <v>-31531.989999999292</v>
      </c>
      <c r="R24" s="18">
        <f>'Formato 6 a)'!D31</f>
        <v>6898680.4300000016</v>
      </c>
      <c r="S24" s="18">
        <f>'Formato 6 a)'!E31</f>
        <v>4358501.5999999987</v>
      </c>
      <c r="T24" s="18">
        <f>'Formato 6 a)'!F31</f>
        <v>4358501.5999999987</v>
      </c>
      <c r="U24" s="18">
        <f>'Formato 6 a)'!G31</f>
        <v>2540178.8300000029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4574934.63</v>
      </c>
      <c r="Q25" s="18">
        <f>'Formato 6 a)'!C32</f>
        <v>682280.47999999952</v>
      </c>
      <c r="R25" s="18">
        <f>'Formato 6 a)'!D32</f>
        <v>5257215.1099999994</v>
      </c>
      <c r="S25" s="18">
        <f>'Formato 6 a)'!E32</f>
        <v>3054528.8799999976</v>
      </c>
      <c r="T25" s="18">
        <f>'Formato 6 a)'!F32</f>
        <v>3054528.8799999976</v>
      </c>
      <c r="U25" s="18">
        <f>'Formato 6 a)'!G32</f>
        <v>2202686.2300000018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12976884.9</v>
      </c>
      <c r="Q26" s="18">
        <f>'Formato 6 a)'!C33</f>
        <v>-438224.17000000365</v>
      </c>
      <c r="R26" s="18">
        <f>'Formato 6 a)'!D33</f>
        <v>12538660.729999997</v>
      </c>
      <c r="S26" s="18">
        <f>'Formato 6 a)'!E33</f>
        <v>7950638.5100000063</v>
      </c>
      <c r="T26" s="18">
        <f>'Formato 6 a)'!F33</f>
        <v>7950638.5100000063</v>
      </c>
      <c r="U26" s="18">
        <f>'Formato 6 a)'!G33</f>
        <v>4588022.2199999904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2341149</v>
      </c>
      <c r="Q27" s="18">
        <f>'Formato 6 a)'!C34</f>
        <v>261500</v>
      </c>
      <c r="R27" s="18">
        <f>'Formato 6 a)'!D34</f>
        <v>2602649</v>
      </c>
      <c r="S27" s="18">
        <f>'Formato 6 a)'!E34</f>
        <v>2095498.9100000001</v>
      </c>
      <c r="T27" s="18">
        <f>'Formato 6 a)'!F34</f>
        <v>2095498.9100000001</v>
      </c>
      <c r="U27" s="18">
        <f>'Formato 6 a)'!G34</f>
        <v>507150.08999999985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246112.37000000002</v>
      </c>
      <c r="Q28" s="18">
        <f>'Formato 6 a)'!C35</f>
        <v>-117495.54000000002</v>
      </c>
      <c r="R28" s="18">
        <f>'Formato 6 a)'!D35</f>
        <v>128616.83</v>
      </c>
      <c r="S28" s="18">
        <f>'Formato 6 a)'!E35</f>
        <v>32831.619999999995</v>
      </c>
      <c r="T28" s="18">
        <f>'Formato 6 a)'!F35</f>
        <v>32831.619999999995</v>
      </c>
      <c r="U28" s="18">
        <f>'Formato 6 a)'!G35</f>
        <v>95785.21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408039.82</v>
      </c>
      <c r="Q29" s="18">
        <f>'Formato 6 a)'!C36</f>
        <v>-47656.860000000044</v>
      </c>
      <c r="R29" s="18">
        <f>'Formato 6 a)'!D36</f>
        <v>360382.95999999996</v>
      </c>
      <c r="S29" s="18">
        <f>'Formato 6 a)'!E36</f>
        <v>236078.5</v>
      </c>
      <c r="T29" s="18">
        <f>'Formato 6 a)'!F36</f>
        <v>236078.5</v>
      </c>
      <c r="U29" s="18">
        <f>'Formato 6 a)'!G36</f>
        <v>124304.45999999996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25285401.929999996</v>
      </c>
      <c r="Q30" s="18">
        <f>'Formato 6 a)'!C37</f>
        <v>1377996.4100000039</v>
      </c>
      <c r="R30" s="18">
        <f>'Formato 6 a)'!D37</f>
        <v>26663398.34</v>
      </c>
      <c r="S30" s="18">
        <f>'Formato 6 a)'!E37</f>
        <v>19914976.090000004</v>
      </c>
      <c r="T30" s="18">
        <f>'Formato 6 a)'!F37</f>
        <v>19914976.090000004</v>
      </c>
      <c r="U30" s="18">
        <f>'Formato 6 a)'!G37</f>
        <v>6748422.2499999963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2374447.9300000002</v>
      </c>
      <c r="Q31" s="18">
        <f>'Formato 6 a)'!C38</f>
        <v>50000.000000000116</v>
      </c>
      <c r="R31" s="18">
        <f>'Formato 6 a)'!D38</f>
        <v>2424447.9300000002</v>
      </c>
      <c r="S31" s="18">
        <f>'Formato 6 a)'!E38</f>
        <v>504660.64999999997</v>
      </c>
      <c r="T31" s="18">
        <f>'Formato 6 a)'!F38</f>
        <v>504660.64999999997</v>
      </c>
      <c r="U31" s="18">
        <f>'Formato 6 a)'!G38</f>
        <v>1919787.2800000003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725418.1</v>
      </c>
      <c r="Q35" s="18">
        <f>'Formato 6 a)'!C42</f>
        <v>50000.000000000116</v>
      </c>
      <c r="R35" s="18">
        <f>'Formato 6 a)'!D42</f>
        <v>775418.10000000009</v>
      </c>
      <c r="S35" s="18">
        <f>'Formato 6 a)'!E42</f>
        <v>496660.64999999997</v>
      </c>
      <c r="T35" s="18">
        <f>'Formato 6 a)'!F42</f>
        <v>496660.64999999997</v>
      </c>
      <c r="U35" s="18">
        <f>'Formato 6 a)'!G42</f>
        <v>278757.45000000013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1649029.83</v>
      </c>
      <c r="Q39" s="18">
        <f>'Formato 6 a)'!C46</f>
        <v>0</v>
      </c>
      <c r="R39" s="18">
        <f>'Formato 6 a)'!D46</f>
        <v>1649029.83</v>
      </c>
      <c r="S39" s="18">
        <f>'Formato 6 a)'!E46</f>
        <v>8000</v>
      </c>
      <c r="T39" s="18">
        <f>'Formato 6 a)'!F46</f>
        <v>8000</v>
      </c>
      <c r="U39" s="18">
        <f>'Formato 6 a)'!G46</f>
        <v>1641029.83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27156574.969999999</v>
      </c>
      <c r="Q41" s="18">
        <f>'Formato 6 a)'!C48</f>
        <v>3947714.67</v>
      </c>
      <c r="R41" s="18">
        <f>'Formato 6 a)'!D48</f>
        <v>31104289.640000001</v>
      </c>
      <c r="S41" s="18">
        <f>'Formato 6 a)'!E48</f>
        <v>7118161.1600000001</v>
      </c>
      <c r="T41" s="18">
        <f>'Formato 6 a)'!F48</f>
        <v>7118161.1600000001</v>
      </c>
      <c r="U41" s="18">
        <f>'Formato 6 a)'!G48</f>
        <v>23986128.479999997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3018734.56</v>
      </c>
      <c r="Q42" s="18">
        <f>'Formato 6 a)'!C49</f>
        <v>-83091.759999999776</v>
      </c>
      <c r="R42" s="18">
        <f>'Formato 6 a)'!D49</f>
        <v>2935642.8000000003</v>
      </c>
      <c r="S42" s="18">
        <f>'Formato 6 a)'!E49</f>
        <v>340882</v>
      </c>
      <c r="T42" s="18">
        <f>'Formato 6 a)'!F49</f>
        <v>340882</v>
      </c>
      <c r="U42" s="18">
        <f>'Formato 6 a)'!G49</f>
        <v>2594760.8000000003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86700</v>
      </c>
      <c r="Q43" s="18">
        <f>'Formato 6 a)'!C50</f>
        <v>-70708.239999999991</v>
      </c>
      <c r="R43" s="18">
        <f>'Formato 6 a)'!D50</f>
        <v>15991.760000000002</v>
      </c>
      <c r="S43" s="18">
        <f>'Formato 6 a)'!E50</f>
        <v>15991.760000000002</v>
      </c>
      <c r="T43" s="18">
        <f>'Formato 6 a)'!F50</f>
        <v>15991.760000000002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2250000</v>
      </c>
      <c r="Q44" s="18">
        <f>'Formato 6 a)'!C51</f>
        <v>-750000</v>
      </c>
      <c r="R44" s="18">
        <f>'Formato 6 a)'!D51</f>
        <v>1500000</v>
      </c>
      <c r="S44" s="18">
        <f>'Formato 6 a)'!E51</f>
        <v>172840</v>
      </c>
      <c r="T44" s="18">
        <f>'Formato 6 a)'!F51</f>
        <v>172840</v>
      </c>
      <c r="U44" s="18">
        <f>'Formato 6 a)'!G51</f>
        <v>1327160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2000000</v>
      </c>
      <c r="Q45" s="18">
        <f>'Formato 6 a)'!C52</f>
        <v>2136550.38</v>
      </c>
      <c r="R45" s="18">
        <f>'Formato 6 a)'!D52</f>
        <v>4136550.38</v>
      </c>
      <c r="S45" s="18">
        <f>'Formato 6 a)'!E52</f>
        <v>3554072.78</v>
      </c>
      <c r="T45" s="18">
        <f>'Formato 6 a)'!F52</f>
        <v>3554072.78</v>
      </c>
      <c r="U45" s="18">
        <f>'Formato 6 a)'!G52</f>
        <v>582477.60000000009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15901140.41</v>
      </c>
      <c r="Q47" s="18">
        <f>'Formato 6 a)'!C54</f>
        <v>1533126.4299999997</v>
      </c>
      <c r="R47" s="18">
        <f>'Formato 6 a)'!D54</f>
        <v>17434266.84</v>
      </c>
      <c r="S47" s="18">
        <f>'Formato 6 a)'!E54</f>
        <v>2222374.62</v>
      </c>
      <c r="T47" s="18">
        <f>'Formato 6 a)'!F54</f>
        <v>2222374.62</v>
      </c>
      <c r="U47" s="18">
        <f>'Formato 6 a)'!G54</f>
        <v>15211892.219999999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3900000</v>
      </c>
      <c r="Q49" s="18">
        <f>'Formato 6 a)'!C56</f>
        <v>1181837.8600000003</v>
      </c>
      <c r="R49" s="18">
        <f>'Formato 6 a)'!D56</f>
        <v>5081837.8600000003</v>
      </c>
      <c r="S49" s="18">
        <f>'Formato 6 a)'!E56</f>
        <v>812000</v>
      </c>
      <c r="T49" s="18">
        <f>'Formato 6 a)'!F56</f>
        <v>812000</v>
      </c>
      <c r="U49" s="18">
        <f>'Formato 6 a)'!G56</f>
        <v>4269837.8600000003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209779004.69999999</v>
      </c>
      <c r="R55" s="18">
        <f>'Formato 6 a)'!D62</f>
        <v>209779004.69999999</v>
      </c>
      <c r="S55" s="18">
        <f>'Formato 6 a)'!E62</f>
        <v>0</v>
      </c>
      <c r="T55" s="18">
        <f>'Formato 6 a)'!F62</f>
        <v>0</v>
      </c>
      <c r="U55" s="18">
        <f>'Formato 6 a)'!G62</f>
        <v>209779004.69999999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209779004.69999999</v>
      </c>
      <c r="R63" s="18">
        <f>'Formato 6 a)'!D70</f>
        <v>209779004.69999999</v>
      </c>
      <c r="S63" s="18">
        <f>'Formato 6 a)'!E70</f>
        <v>0</v>
      </c>
      <c r="T63" s="18">
        <f>'Formato 6 a)'!F70</f>
        <v>0</v>
      </c>
      <c r="U63" s="18">
        <f>'Formato 6 a)'!G70</f>
        <v>209779004.69999999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44551806.629999995</v>
      </c>
      <c r="R64" s="18">
        <f>'Formato 6 a)'!D71</f>
        <v>44551806.629999995</v>
      </c>
      <c r="S64" s="18">
        <f>'Formato 6 a)'!E71</f>
        <v>5000000</v>
      </c>
      <c r="T64" s="18">
        <f>'Formato 6 a)'!F71</f>
        <v>5000000</v>
      </c>
      <c r="U64" s="18">
        <f>'Formato 6 a)'!G71</f>
        <v>39551806.629999995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44551806.629999995</v>
      </c>
      <c r="R67" s="18">
        <f>'Formato 6 a)'!D74</f>
        <v>44551806.629999995</v>
      </c>
      <c r="S67" s="18">
        <f>'Formato 6 a)'!E74</f>
        <v>5000000</v>
      </c>
      <c r="T67" s="18">
        <f>'Formato 6 a)'!F74</f>
        <v>5000000</v>
      </c>
      <c r="U67" s="18">
        <f>'Formato 6 a)'!G74</f>
        <v>39551806.629999995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210295969.19999999</v>
      </c>
      <c r="Q76">
        <f>'Formato 6 a)'!C84</f>
        <v>93091730.060000092</v>
      </c>
      <c r="R76">
        <f>'Formato 6 a)'!D84</f>
        <v>303387699.26000005</v>
      </c>
      <c r="S76">
        <f>'Formato 6 a)'!E84</f>
        <v>102229731.23999999</v>
      </c>
      <c r="T76">
        <f>'Formato 6 a)'!F84</f>
        <v>102229731.23999999</v>
      </c>
      <c r="U76">
        <f>'Formato 6 a)'!G84</f>
        <v>201157968.02000007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210295969.19999999</v>
      </c>
      <c r="Q125">
        <f>'Formato 6 a)'!C133</f>
        <v>93091730.060000092</v>
      </c>
      <c r="R125">
        <f>'Formato 6 a)'!D133</f>
        <v>303387699.26000005</v>
      </c>
      <c r="S125">
        <f>'Formato 6 a)'!E133</f>
        <v>102229731.23999999</v>
      </c>
      <c r="T125">
        <f>'Formato 6 a)'!F133</f>
        <v>102229731.23999999</v>
      </c>
      <c r="U125">
        <f>'Formato 6 a)'!G133</f>
        <v>201157968.02000007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156031828.79999998</v>
      </c>
      <c r="Q126">
        <f>'Formato 6 a)'!C134</f>
        <v>77876444.710000098</v>
      </c>
      <c r="R126">
        <f>'Formato 6 a)'!D134</f>
        <v>233908273.51000008</v>
      </c>
      <c r="S126">
        <f>'Formato 6 a)'!E134</f>
        <v>83746350.599999994</v>
      </c>
      <c r="T126">
        <f>'Formato 6 a)'!F134</f>
        <v>83746350.599999994</v>
      </c>
      <c r="U126">
        <f>'Formato 6 a)'!G134</f>
        <v>150161922.91000009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54264140.399999991</v>
      </c>
      <c r="Q127">
        <f>'Formato 6 a)'!C135</f>
        <v>15215285.349999994</v>
      </c>
      <c r="R127">
        <f>'Formato 6 a)'!D135</f>
        <v>69479425.749999985</v>
      </c>
      <c r="S127">
        <f>'Formato 6 a)'!E135</f>
        <v>18483380.640000004</v>
      </c>
      <c r="T127">
        <f>'Formato 6 a)'!F135</f>
        <v>18483380.640000004</v>
      </c>
      <c r="U127">
        <f>'Formato 6 a)'!G135</f>
        <v>50996045.109999985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586603556.62999988</v>
      </c>
      <c r="Q150">
        <f>'Formato 6 a)'!C159</f>
        <v>355733069.59000015</v>
      </c>
      <c r="R150">
        <f>'Formato 6 a)'!D159</f>
        <v>942336626.22000003</v>
      </c>
      <c r="S150">
        <f>'Formato 6 a)'!E159</f>
        <v>325277415.27500033</v>
      </c>
      <c r="T150">
        <f>'Formato 6 a)'!F159</f>
        <v>325277415.27500033</v>
      </c>
      <c r="U150">
        <f>'Formato 6 a)'!G159</f>
        <v>617059210.94499969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31"/>
  <sheetViews>
    <sheetView showGridLines="0" topLeftCell="A96" zoomScale="90" zoomScaleNormal="90" zoomScalePageLayoutView="90" workbookViewId="0">
      <selection activeCell="G130" sqref="G13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3282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432</v>
      </c>
      <c r="B9" s="59">
        <f>SUM(B10:GASTO_NE_FIN_01)</f>
        <v>376307587.43000001</v>
      </c>
      <c r="C9" s="59">
        <f>SUM(C10:GASTO_NE_FIN_02)</f>
        <v>262641339.53</v>
      </c>
      <c r="D9" s="59">
        <f>SUM(D10:GASTO_NE_FIN_03)</f>
        <v>638948926.95999992</v>
      </c>
      <c r="E9" s="59">
        <f>SUM(E10:GASTO_NE_FIN_04)</f>
        <v>223047684.03500003</v>
      </c>
      <c r="F9" s="59">
        <f>SUM(F10:GASTO_NE_FIN_05)</f>
        <v>223047684.03500003</v>
      </c>
      <c r="G9" s="59">
        <f>SUM(G10:GASTO_NE_FIN_06)</f>
        <v>415901242.92500007</v>
      </c>
    </row>
    <row r="10" spans="1:7" s="24" customFormat="1" x14ac:dyDescent="0.25">
      <c r="A10" s="144" t="s">
        <v>3297</v>
      </c>
      <c r="B10" s="60">
        <v>3688278.5700000003</v>
      </c>
      <c r="C10" s="60">
        <v>289411.54999999935</v>
      </c>
      <c r="D10" s="60">
        <v>3977690.1199999996</v>
      </c>
      <c r="E10" s="60">
        <v>1315029.1500000001</v>
      </c>
      <c r="F10" s="60">
        <v>1315029.1500000001</v>
      </c>
      <c r="G10" s="77">
        <f>D10-E10</f>
        <v>2662660.9699999997</v>
      </c>
    </row>
    <row r="11" spans="1:7" s="24" customFormat="1" x14ac:dyDescent="0.25">
      <c r="A11" s="144" t="s">
        <v>3298</v>
      </c>
      <c r="B11" s="60">
        <v>2220105.75</v>
      </c>
      <c r="C11" s="60">
        <v>-38559.770000000019</v>
      </c>
      <c r="D11" s="60">
        <v>2181545.98</v>
      </c>
      <c r="E11" s="60">
        <v>1438150.5400000007</v>
      </c>
      <c r="F11" s="60">
        <v>1438150.5400000007</v>
      </c>
      <c r="G11" s="77">
        <f t="shared" ref="G11:G67" si="0">D11-E11</f>
        <v>743395.43999999925</v>
      </c>
    </row>
    <row r="12" spans="1:7" s="24" customFormat="1" x14ac:dyDescent="0.25">
      <c r="A12" s="144" t="s">
        <v>3299</v>
      </c>
      <c r="B12" s="60">
        <v>4374543.5600000005</v>
      </c>
      <c r="C12" s="60">
        <v>-169023.81000000052</v>
      </c>
      <c r="D12" s="60">
        <v>4205519.75</v>
      </c>
      <c r="E12" s="60">
        <v>2703746.1600000011</v>
      </c>
      <c r="F12" s="60">
        <v>2703746.1600000011</v>
      </c>
      <c r="G12" s="77">
        <f t="shared" si="0"/>
        <v>1501773.5899999989</v>
      </c>
    </row>
    <row r="13" spans="1:7" s="24" customFormat="1" x14ac:dyDescent="0.25">
      <c r="A13" s="144" t="s">
        <v>3300</v>
      </c>
      <c r="B13" s="60">
        <v>3876415.9099999997</v>
      </c>
      <c r="C13" s="60">
        <v>-93775.820000000298</v>
      </c>
      <c r="D13" s="60">
        <v>3782640.0899999994</v>
      </c>
      <c r="E13" s="60">
        <v>2608726.4600000009</v>
      </c>
      <c r="F13" s="60">
        <v>2608726.4600000009</v>
      </c>
      <c r="G13" s="77">
        <f t="shared" ref="G13:G22" si="1">D13-E13</f>
        <v>1173913.6299999985</v>
      </c>
    </row>
    <row r="14" spans="1:7" s="24" customFormat="1" x14ac:dyDescent="0.25">
      <c r="A14" s="144" t="s">
        <v>3301</v>
      </c>
      <c r="B14" s="60">
        <v>1936714.19</v>
      </c>
      <c r="C14" s="60">
        <v>84590.810000000056</v>
      </c>
      <c r="D14" s="60">
        <v>2021305</v>
      </c>
      <c r="E14" s="60">
        <v>1564460.3500000008</v>
      </c>
      <c r="F14" s="60">
        <v>1564460.3500000008</v>
      </c>
      <c r="G14" s="77">
        <f t="shared" si="1"/>
        <v>456844.64999999921</v>
      </c>
    </row>
    <row r="15" spans="1:7" s="24" customFormat="1" x14ac:dyDescent="0.25">
      <c r="A15" s="144" t="s">
        <v>3302</v>
      </c>
      <c r="B15" s="60">
        <v>650443.49</v>
      </c>
      <c r="C15" s="60">
        <v>-9619.9899999999907</v>
      </c>
      <c r="D15" s="60">
        <v>640823.5</v>
      </c>
      <c r="E15" s="60">
        <v>416798.47</v>
      </c>
      <c r="F15" s="60">
        <v>416798.47</v>
      </c>
      <c r="G15" s="77">
        <f t="shared" si="1"/>
        <v>224025.03000000003</v>
      </c>
    </row>
    <row r="16" spans="1:7" s="24" customFormat="1" x14ac:dyDescent="0.25">
      <c r="A16" s="144" t="s">
        <v>3303</v>
      </c>
      <c r="B16" s="60">
        <v>2690427.07</v>
      </c>
      <c r="C16" s="60">
        <v>178767.81999999983</v>
      </c>
      <c r="D16" s="60">
        <v>2869194.8899999997</v>
      </c>
      <c r="E16" s="60">
        <v>1502673.6499999997</v>
      </c>
      <c r="F16" s="60">
        <v>1502673.6499999997</v>
      </c>
      <c r="G16" s="77">
        <f t="shared" si="1"/>
        <v>1366521.24</v>
      </c>
    </row>
    <row r="17" spans="1:7" s="24" customFormat="1" x14ac:dyDescent="0.25">
      <c r="A17" s="144" t="s">
        <v>3304</v>
      </c>
      <c r="B17" s="60">
        <v>4657861</v>
      </c>
      <c r="C17" s="60">
        <v>89022.570000000298</v>
      </c>
      <c r="D17" s="60">
        <v>4746883.57</v>
      </c>
      <c r="E17" s="60">
        <v>3576400.1599999997</v>
      </c>
      <c r="F17" s="60">
        <v>3576400.1599999997</v>
      </c>
      <c r="G17" s="77">
        <f t="shared" si="1"/>
        <v>1170483.4100000006</v>
      </c>
    </row>
    <row r="18" spans="1:7" s="24" customFormat="1" x14ac:dyDescent="0.25">
      <c r="A18" s="144" t="s">
        <v>3305</v>
      </c>
      <c r="B18" s="60">
        <v>1328982.68</v>
      </c>
      <c r="C18" s="60">
        <v>-45083.14000000013</v>
      </c>
      <c r="D18" s="60">
        <v>1283899.5399999998</v>
      </c>
      <c r="E18" s="60">
        <v>830624.68999999959</v>
      </c>
      <c r="F18" s="60">
        <v>830624.68999999959</v>
      </c>
      <c r="G18" s="77">
        <f t="shared" si="1"/>
        <v>453274.85000000021</v>
      </c>
    </row>
    <row r="19" spans="1:7" s="24" customFormat="1" x14ac:dyDescent="0.25">
      <c r="A19" s="144" t="s">
        <v>3306</v>
      </c>
      <c r="B19" s="60">
        <v>2164783.87</v>
      </c>
      <c r="C19" s="60">
        <v>-188601.57000000007</v>
      </c>
      <c r="D19" s="60">
        <v>1976182.3</v>
      </c>
      <c r="E19" s="60">
        <v>1271430.5500000003</v>
      </c>
      <c r="F19" s="60">
        <v>1271430.5500000003</v>
      </c>
      <c r="G19" s="77">
        <f t="shared" si="1"/>
        <v>704751.74999999977</v>
      </c>
    </row>
    <row r="20" spans="1:7" s="24" customFormat="1" x14ac:dyDescent="0.25">
      <c r="A20" s="144" t="s">
        <v>3307</v>
      </c>
      <c r="B20" s="60">
        <v>933980.96</v>
      </c>
      <c r="C20" s="60">
        <v>-500798.23999999987</v>
      </c>
      <c r="D20" s="60">
        <v>433182.72000000009</v>
      </c>
      <c r="E20" s="60">
        <v>326378.37999999989</v>
      </c>
      <c r="F20" s="60">
        <v>326378.37999999989</v>
      </c>
      <c r="G20" s="77">
        <f t="shared" si="1"/>
        <v>106804.3400000002</v>
      </c>
    </row>
    <row r="21" spans="1:7" s="24" customFormat="1" x14ac:dyDescent="0.25">
      <c r="A21" s="144" t="s">
        <v>3308</v>
      </c>
      <c r="B21" s="60">
        <v>24185936.43</v>
      </c>
      <c r="C21" s="60">
        <v>3078733.5600000024</v>
      </c>
      <c r="D21" s="60">
        <v>27264669.990000002</v>
      </c>
      <c r="E21" s="60">
        <v>8852239.200000003</v>
      </c>
      <c r="F21" s="60">
        <v>8852239.200000003</v>
      </c>
      <c r="G21" s="77">
        <f t="shared" si="1"/>
        <v>18412430.789999999</v>
      </c>
    </row>
    <row r="22" spans="1:7" s="24" customFormat="1" x14ac:dyDescent="0.25">
      <c r="A22" s="144" t="s">
        <v>3309</v>
      </c>
      <c r="B22" s="60">
        <v>13085783.5</v>
      </c>
      <c r="C22" s="60">
        <v>689176.58999999985</v>
      </c>
      <c r="D22" s="60">
        <v>13774960.09</v>
      </c>
      <c r="E22" s="60">
        <v>6329259.8899999922</v>
      </c>
      <c r="F22" s="60">
        <v>6329259.8899999922</v>
      </c>
      <c r="G22" s="77">
        <f t="shared" si="1"/>
        <v>7445700.2000000076</v>
      </c>
    </row>
    <row r="23" spans="1:7" s="24" customFormat="1" x14ac:dyDescent="0.25">
      <c r="A23" s="144" t="s">
        <v>3310</v>
      </c>
      <c r="B23" s="60">
        <v>9677173.7899999991</v>
      </c>
      <c r="C23" s="60">
        <v>37103.310000000522</v>
      </c>
      <c r="D23" s="60">
        <v>9714277.0999999996</v>
      </c>
      <c r="E23" s="60">
        <v>6022865.2900000066</v>
      </c>
      <c r="F23" s="60">
        <v>6022865.2900000066</v>
      </c>
      <c r="G23" s="77">
        <f t="shared" si="0"/>
        <v>3691411.8099999931</v>
      </c>
    </row>
    <row r="24" spans="1:7" s="24" customFormat="1" x14ac:dyDescent="0.25">
      <c r="A24" s="144" t="s">
        <v>3311</v>
      </c>
      <c r="B24" s="60">
        <v>4599815.8999999994</v>
      </c>
      <c r="C24" s="60">
        <v>-183506.74999999907</v>
      </c>
      <c r="D24" s="60">
        <v>4416309.1500000004</v>
      </c>
      <c r="E24" s="60">
        <v>1613372.7399999998</v>
      </c>
      <c r="F24" s="60">
        <v>1613372.7399999998</v>
      </c>
      <c r="G24" s="77">
        <f t="shared" si="0"/>
        <v>2802936.4100000006</v>
      </c>
    </row>
    <row r="25" spans="1:7" s="24" customFormat="1" x14ac:dyDescent="0.25">
      <c r="A25" s="144" t="s">
        <v>3312</v>
      </c>
      <c r="B25" s="60">
        <v>5857617.0899999999</v>
      </c>
      <c r="C25" s="60">
        <v>2643833.2400000021</v>
      </c>
      <c r="D25" s="60">
        <v>8501450.3300000019</v>
      </c>
      <c r="E25" s="60">
        <v>4428731.7399999993</v>
      </c>
      <c r="F25" s="60">
        <v>4428731.7399999993</v>
      </c>
      <c r="G25" s="77">
        <f t="shared" si="0"/>
        <v>4072718.5900000026</v>
      </c>
    </row>
    <row r="26" spans="1:7" s="24" customFormat="1" x14ac:dyDescent="0.25">
      <c r="A26" s="144" t="s">
        <v>3313</v>
      </c>
      <c r="B26" s="60">
        <v>6200524.3399999999</v>
      </c>
      <c r="C26" s="60">
        <v>166395.08999999985</v>
      </c>
      <c r="D26" s="60">
        <v>6366919.4299999997</v>
      </c>
      <c r="E26" s="60">
        <v>4394442.649999992</v>
      </c>
      <c r="F26" s="60">
        <v>4394442.649999992</v>
      </c>
      <c r="G26" s="77">
        <f t="shared" si="0"/>
        <v>1972476.7800000077</v>
      </c>
    </row>
    <row r="27" spans="1:7" s="24" customFormat="1" x14ac:dyDescent="0.25">
      <c r="A27" s="144" t="s">
        <v>3314</v>
      </c>
      <c r="B27" s="60">
        <v>1065128.0900000001</v>
      </c>
      <c r="C27" s="60">
        <v>-8778.3799999998882</v>
      </c>
      <c r="D27" s="60">
        <v>1056349.7100000002</v>
      </c>
      <c r="E27" s="60">
        <v>655807.14</v>
      </c>
      <c r="F27" s="60">
        <v>655807.14</v>
      </c>
      <c r="G27" s="77">
        <f t="shared" si="0"/>
        <v>400542.57000000018</v>
      </c>
    </row>
    <row r="28" spans="1:7" s="24" customFormat="1" x14ac:dyDescent="0.25">
      <c r="A28" s="144" t="s">
        <v>3315</v>
      </c>
      <c r="B28" s="60">
        <v>1702313.81</v>
      </c>
      <c r="C28" s="60">
        <v>-20138.679999999935</v>
      </c>
      <c r="D28" s="60">
        <v>1682175.1300000001</v>
      </c>
      <c r="E28" s="60">
        <v>1285722.5000000002</v>
      </c>
      <c r="F28" s="60">
        <v>1285722.5000000002</v>
      </c>
      <c r="G28" s="77">
        <f t="shared" si="0"/>
        <v>396452.62999999989</v>
      </c>
    </row>
    <row r="29" spans="1:7" s="24" customFormat="1" x14ac:dyDescent="0.25">
      <c r="A29" s="144" t="s">
        <v>3316</v>
      </c>
      <c r="B29" s="60">
        <v>1979870.89</v>
      </c>
      <c r="C29" s="60">
        <v>-979.59000000031665</v>
      </c>
      <c r="D29" s="60">
        <v>1978891.2999999996</v>
      </c>
      <c r="E29" s="60">
        <v>1316210.8899999997</v>
      </c>
      <c r="F29" s="60">
        <v>1316210.8899999997</v>
      </c>
      <c r="G29" s="77">
        <f t="shared" si="0"/>
        <v>662680.40999999992</v>
      </c>
    </row>
    <row r="30" spans="1:7" s="24" customFormat="1" x14ac:dyDescent="0.25">
      <c r="A30" s="144" t="s">
        <v>3317</v>
      </c>
      <c r="B30" s="60">
        <v>4243868.92</v>
      </c>
      <c r="C30" s="60">
        <v>-135434.97999999952</v>
      </c>
      <c r="D30" s="60">
        <v>4108433.9400000004</v>
      </c>
      <c r="E30" s="60">
        <v>2694862.7299999981</v>
      </c>
      <c r="F30" s="60">
        <v>2694862.7299999981</v>
      </c>
      <c r="G30" s="77">
        <f t="shared" si="0"/>
        <v>1413571.2100000023</v>
      </c>
    </row>
    <row r="31" spans="1:7" s="24" customFormat="1" x14ac:dyDescent="0.25">
      <c r="A31" s="144" t="s">
        <v>3318</v>
      </c>
      <c r="B31" s="60">
        <v>1542636.8599999999</v>
      </c>
      <c r="C31" s="60">
        <v>-27245.789999999804</v>
      </c>
      <c r="D31" s="60">
        <v>1515391.07</v>
      </c>
      <c r="E31" s="60">
        <v>1000137.9500000002</v>
      </c>
      <c r="F31" s="60">
        <v>1000137.9500000002</v>
      </c>
      <c r="G31" s="77">
        <f t="shared" ref="G31:G41" si="2">D31-E31</f>
        <v>515253.11999999988</v>
      </c>
    </row>
    <row r="32" spans="1:7" s="24" customFormat="1" x14ac:dyDescent="0.25">
      <c r="A32" s="144" t="s">
        <v>3319</v>
      </c>
      <c r="B32" s="60">
        <v>2987338.4</v>
      </c>
      <c r="C32" s="60">
        <v>-306950.81999999983</v>
      </c>
      <c r="D32" s="60">
        <v>2680387.58</v>
      </c>
      <c r="E32" s="60">
        <v>1831774.6300000011</v>
      </c>
      <c r="F32" s="60">
        <v>1831774.6300000011</v>
      </c>
      <c r="G32" s="77">
        <f t="shared" si="2"/>
        <v>848612.94999999902</v>
      </c>
    </row>
    <row r="33" spans="1:7" s="24" customFormat="1" x14ac:dyDescent="0.25">
      <c r="A33" s="144" t="s">
        <v>3320</v>
      </c>
      <c r="B33" s="60">
        <v>13494343.619999999</v>
      </c>
      <c r="C33" s="60">
        <v>347643.78000000119</v>
      </c>
      <c r="D33" s="60">
        <v>13841987.4</v>
      </c>
      <c r="E33" s="60">
        <v>8938537.1400000025</v>
      </c>
      <c r="F33" s="60">
        <v>8938537.1400000025</v>
      </c>
      <c r="G33" s="77">
        <f t="shared" si="2"/>
        <v>4903450.2599999979</v>
      </c>
    </row>
    <row r="34" spans="1:7" s="24" customFormat="1" x14ac:dyDescent="0.25">
      <c r="A34" s="144" t="s">
        <v>3321</v>
      </c>
      <c r="B34" s="60">
        <v>6918681.1899999985</v>
      </c>
      <c r="C34" s="60">
        <v>-202238.67999999877</v>
      </c>
      <c r="D34" s="60">
        <v>6716442.5099999998</v>
      </c>
      <c r="E34" s="60">
        <v>4377076.0500000017</v>
      </c>
      <c r="F34" s="60">
        <v>4377076.0500000017</v>
      </c>
      <c r="G34" s="77">
        <f t="shared" si="2"/>
        <v>2339366.4599999981</v>
      </c>
    </row>
    <row r="35" spans="1:7" s="24" customFormat="1" x14ac:dyDescent="0.25">
      <c r="A35" s="144" t="s">
        <v>3322</v>
      </c>
      <c r="B35" s="60">
        <v>963140.97</v>
      </c>
      <c r="C35" s="60">
        <v>-38303.250000000116</v>
      </c>
      <c r="D35" s="60">
        <v>924837.71999999986</v>
      </c>
      <c r="E35" s="60">
        <v>577075.90999999992</v>
      </c>
      <c r="F35" s="60">
        <v>577075.90999999992</v>
      </c>
      <c r="G35" s="77">
        <f t="shared" si="2"/>
        <v>347761.80999999994</v>
      </c>
    </row>
    <row r="36" spans="1:7" s="24" customFormat="1" x14ac:dyDescent="0.25">
      <c r="A36" s="144" t="s">
        <v>3323</v>
      </c>
      <c r="B36" s="60">
        <v>27437074.849999998</v>
      </c>
      <c r="C36" s="60">
        <v>1356318.7200000025</v>
      </c>
      <c r="D36" s="60">
        <v>28793393.57</v>
      </c>
      <c r="E36" s="60">
        <v>21407194.210000001</v>
      </c>
      <c r="F36" s="60">
        <v>21407194.210000001</v>
      </c>
      <c r="G36" s="77">
        <f t="shared" si="2"/>
        <v>7386199.3599999994</v>
      </c>
    </row>
    <row r="37" spans="1:7" s="24" customFormat="1" x14ac:dyDescent="0.25">
      <c r="A37" s="144" t="s">
        <v>3324</v>
      </c>
      <c r="B37" s="60">
        <v>4193870.7499999995</v>
      </c>
      <c r="C37" s="60">
        <v>-148918.5299999998</v>
      </c>
      <c r="D37" s="60">
        <v>4044952.2199999997</v>
      </c>
      <c r="E37" s="60">
        <v>2707412.9599999995</v>
      </c>
      <c r="F37" s="60">
        <v>2707412.9599999995</v>
      </c>
      <c r="G37" s="77">
        <f t="shared" si="2"/>
        <v>1337539.2600000002</v>
      </c>
    </row>
    <row r="38" spans="1:7" s="24" customFormat="1" x14ac:dyDescent="0.25">
      <c r="A38" s="144" t="s">
        <v>3325</v>
      </c>
      <c r="B38" s="60">
        <v>3048579.6399999997</v>
      </c>
      <c r="C38" s="60">
        <v>-114628.16000000015</v>
      </c>
      <c r="D38" s="60">
        <v>2933951.4799999995</v>
      </c>
      <c r="E38" s="60">
        <v>1952894.1100000013</v>
      </c>
      <c r="F38" s="60">
        <v>1952894.1100000013</v>
      </c>
      <c r="G38" s="77">
        <f t="shared" si="2"/>
        <v>981057.36999999825</v>
      </c>
    </row>
    <row r="39" spans="1:7" s="24" customFormat="1" x14ac:dyDescent="0.25">
      <c r="A39" s="144" t="s">
        <v>3326</v>
      </c>
      <c r="B39" s="60">
        <v>3549620.5200000005</v>
      </c>
      <c r="C39" s="60">
        <v>-50594.60999999987</v>
      </c>
      <c r="D39" s="60">
        <v>3499025.9100000006</v>
      </c>
      <c r="E39" s="60">
        <v>2298492.8399999994</v>
      </c>
      <c r="F39" s="60">
        <v>2298492.8399999994</v>
      </c>
      <c r="G39" s="77">
        <f t="shared" si="2"/>
        <v>1200533.0700000012</v>
      </c>
    </row>
    <row r="40" spans="1:7" s="24" customFormat="1" x14ac:dyDescent="0.25">
      <c r="A40" s="144" t="s">
        <v>3327</v>
      </c>
      <c r="B40" s="60">
        <v>1711556.8199999998</v>
      </c>
      <c r="C40" s="60">
        <v>-21331.959999999963</v>
      </c>
      <c r="D40" s="60">
        <v>1690224.8599999999</v>
      </c>
      <c r="E40" s="60">
        <v>1109369.6800000006</v>
      </c>
      <c r="F40" s="60">
        <v>1109369.6800000006</v>
      </c>
      <c r="G40" s="77">
        <f t="shared" si="2"/>
        <v>580855.17999999924</v>
      </c>
    </row>
    <row r="41" spans="1:7" s="24" customFormat="1" x14ac:dyDescent="0.25">
      <c r="A41" s="144" t="s">
        <v>3328</v>
      </c>
      <c r="B41" s="60">
        <v>7318024</v>
      </c>
      <c r="C41" s="60">
        <v>-138542.06000000145</v>
      </c>
      <c r="D41" s="60">
        <v>7179481.9399999985</v>
      </c>
      <c r="E41" s="60">
        <v>5064600.219999996</v>
      </c>
      <c r="F41" s="60">
        <v>5064600.219999996</v>
      </c>
      <c r="G41" s="77">
        <f t="shared" si="2"/>
        <v>2114881.7200000025</v>
      </c>
    </row>
    <row r="42" spans="1:7" s="24" customFormat="1" x14ac:dyDescent="0.25">
      <c r="A42" s="144" t="s">
        <v>3329</v>
      </c>
      <c r="B42" s="60">
        <v>3187249.1399999997</v>
      </c>
      <c r="C42" s="60">
        <v>-178889.5</v>
      </c>
      <c r="D42" s="60">
        <v>3008359.6399999997</v>
      </c>
      <c r="E42" s="60">
        <v>1935030.1700000018</v>
      </c>
      <c r="F42" s="60">
        <v>1935030.1700000018</v>
      </c>
      <c r="G42" s="77">
        <f t="shared" si="0"/>
        <v>1073329.4699999979</v>
      </c>
    </row>
    <row r="43" spans="1:7" s="24" customFormat="1" x14ac:dyDescent="0.25">
      <c r="A43" s="144" t="s">
        <v>3330</v>
      </c>
      <c r="B43" s="60">
        <v>721699.72000000009</v>
      </c>
      <c r="C43" s="60">
        <v>-11553.309999999939</v>
      </c>
      <c r="D43" s="60">
        <v>710146.41000000015</v>
      </c>
      <c r="E43" s="60">
        <v>438909.75999999995</v>
      </c>
      <c r="F43" s="60">
        <v>438909.75999999995</v>
      </c>
      <c r="G43" s="77">
        <f t="shared" ref="G43:G61" si="3">D43-E43</f>
        <v>271236.6500000002</v>
      </c>
    </row>
    <row r="44" spans="1:7" s="24" customFormat="1" x14ac:dyDescent="0.25">
      <c r="A44" s="144" t="s">
        <v>3331</v>
      </c>
      <c r="B44" s="60">
        <v>72202568.140000015</v>
      </c>
      <c r="C44" s="60">
        <v>7286479.1399999857</v>
      </c>
      <c r="D44" s="60">
        <v>79489047.280000001</v>
      </c>
      <c r="E44" s="60">
        <v>57562550.02099999</v>
      </c>
      <c r="F44" s="60">
        <v>57562550.02099999</v>
      </c>
      <c r="G44" s="77">
        <f t="shared" si="3"/>
        <v>21926497.259000011</v>
      </c>
    </row>
    <row r="45" spans="1:7" s="24" customFormat="1" x14ac:dyDescent="0.25">
      <c r="A45" s="144" t="s">
        <v>3332</v>
      </c>
      <c r="B45" s="60">
        <v>6367740.7200000007</v>
      </c>
      <c r="C45" s="60">
        <v>-133548.20000000112</v>
      </c>
      <c r="D45" s="60">
        <v>6234192.5199999996</v>
      </c>
      <c r="E45" s="60">
        <v>4633089.6300000027</v>
      </c>
      <c r="F45" s="60">
        <v>4633089.6300000027</v>
      </c>
      <c r="G45" s="77">
        <f t="shared" si="3"/>
        <v>1601102.8899999969</v>
      </c>
    </row>
    <row r="46" spans="1:7" s="24" customFormat="1" x14ac:dyDescent="0.25">
      <c r="A46" s="144" t="s">
        <v>3333</v>
      </c>
      <c r="B46" s="60">
        <v>8991205.6500000004</v>
      </c>
      <c r="C46" s="60">
        <v>194147.31999999844</v>
      </c>
      <c r="D46" s="60">
        <v>9185352.9699999988</v>
      </c>
      <c r="E46" s="60">
        <v>5383152.9299999978</v>
      </c>
      <c r="F46" s="60">
        <v>5383152.9299999978</v>
      </c>
      <c r="G46" s="77">
        <f t="shared" si="3"/>
        <v>3802200.040000001</v>
      </c>
    </row>
    <row r="47" spans="1:7" s="24" customFormat="1" x14ac:dyDescent="0.25">
      <c r="A47" s="144" t="s">
        <v>3334</v>
      </c>
      <c r="B47" s="60">
        <v>3260036.46</v>
      </c>
      <c r="C47" s="60">
        <v>-205095.47999999998</v>
      </c>
      <c r="D47" s="60">
        <v>3054940.98</v>
      </c>
      <c r="E47" s="60">
        <v>2123502.7799999998</v>
      </c>
      <c r="F47" s="60">
        <v>2123502.7799999998</v>
      </c>
      <c r="G47" s="77">
        <f t="shared" si="3"/>
        <v>931438.20000000019</v>
      </c>
    </row>
    <row r="48" spans="1:7" s="24" customFormat="1" x14ac:dyDescent="0.25">
      <c r="A48" s="144" t="s">
        <v>3335</v>
      </c>
      <c r="B48" s="60">
        <v>3551541.52</v>
      </c>
      <c r="C48" s="60">
        <v>-783302.02</v>
      </c>
      <c r="D48" s="60">
        <v>2768239.5</v>
      </c>
      <c r="E48" s="60">
        <v>1852901.7900000005</v>
      </c>
      <c r="F48" s="60">
        <v>1852901.7900000005</v>
      </c>
      <c r="G48" s="77">
        <f t="shared" si="3"/>
        <v>915337.7099999995</v>
      </c>
    </row>
    <row r="49" spans="1:7" s="24" customFormat="1" x14ac:dyDescent="0.25">
      <c r="A49" s="144" t="s">
        <v>3336</v>
      </c>
      <c r="B49" s="60">
        <v>2103579.3199999994</v>
      </c>
      <c r="C49" s="60">
        <v>-26418.079999999376</v>
      </c>
      <c r="D49" s="60">
        <v>2077161.24</v>
      </c>
      <c r="E49" s="60">
        <v>1352940.9500000009</v>
      </c>
      <c r="F49" s="60">
        <v>1352940.9500000009</v>
      </c>
      <c r="G49" s="77">
        <f t="shared" si="3"/>
        <v>724220.28999999911</v>
      </c>
    </row>
    <row r="50" spans="1:7" s="24" customFormat="1" x14ac:dyDescent="0.25">
      <c r="A50" s="144" t="s">
        <v>3337</v>
      </c>
      <c r="B50" s="60">
        <v>4126523.1999999997</v>
      </c>
      <c r="C50" s="60">
        <v>-57501.5</v>
      </c>
      <c r="D50" s="60">
        <v>4069021.6999999997</v>
      </c>
      <c r="E50" s="60">
        <v>2687999.5640000007</v>
      </c>
      <c r="F50" s="60">
        <v>2687999.5640000007</v>
      </c>
      <c r="G50" s="77">
        <f t="shared" si="3"/>
        <v>1381022.135999999</v>
      </c>
    </row>
    <row r="51" spans="1:7" s="24" customFormat="1" x14ac:dyDescent="0.25">
      <c r="A51" s="144" t="s">
        <v>3338</v>
      </c>
      <c r="B51" s="60">
        <v>63774553.18</v>
      </c>
      <c r="C51" s="60">
        <v>-1191457.8800000027</v>
      </c>
      <c r="D51" s="60">
        <v>62583095.299999997</v>
      </c>
      <c r="E51" s="60">
        <v>11612255.809999991</v>
      </c>
      <c r="F51" s="60">
        <v>11612255.809999991</v>
      </c>
      <c r="G51" s="77">
        <f t="shared" si="3"/>
        <v>50970839.49000001</v>
      </c>
    </row>
    <row r="52" spans="1:7" s="24" customFormat="1" x14ac:dyDescent="0.25">
      <c r="A52" s="144" t="s">
        <v>3339</v>
      </c>
      <c r="B52" s="60">
        <v>4388204.75</v>
      </c>
      <c r="C52" s="60">
        <v>-183397.54000000004</v>
      </c>
      <c r="D52" s="60">
        <v>4204807.21</v>
      </c>
      <c r="E52" s="60">
        <v>2645518.8099999996</v>
      </c>
      <c r="F52" s="60">
        <v>2645518.8099999996</v>
      </c>
      <c r="G52" s="77">
        <f t="shared" si="3"/>
        <v>1559288.4000000004</v>
      </c>
    </row>
    <row r="53" spans="1:7" s="24" customFormat="1" x14ac:dyDescent="0.25">
      <c r="A53" s="144" t="s">
        <v>3340</v>
      </c>
      <c r="B53" s="60">
        <v>641469.15</v>
      </c>
      <c r="C53" s="60">
        <v>-11156.690000000061</v>
      </c>
      <c r="D53" s="60">
        <v>630312.46</v>
      </c>
      <c r="E53" s="60">
        <v>405646.49000000022</v>
      </c>
      <c r="F53" s="60">
        <v>405646.49000000022</v>
      </c>
      <c r="G53" s="77">
        <f t="shared" si="3"/>
        <v>224665.96999999974</v>
      </c>
    </row>
    <row r="54" spans="1:7" s="24" customFormat="1" x14ac:dyDescent="0.25">
      <c r="A54" s="144" t="s">
        <v>3341</v>
      </c>
      <c r="B54" s="60">
        <v>911431.2899999998</v>
      </c>
      <c r="C54" s="60">
        <v>-23880.270000000019</v>
      </c>
      <c r="D54" s="60">
        <v>887551.01999999979</v>
      </c>
      <c r="E54" s="60">
        <v>577677.62</v>
      </c>
      <c r="F54" s="60">
        <v>577677.62</v>
      </c>
      <c r="G54" s="77">
        <f t="shared" si="3"/>
        <v>309873.39999999979</v>
      </c>
    </row>
    <row r="55" spans="1:7" s="24" customFormat="1" x14ac:dyDescent="0.25">
      <c r="A55" s="144" t="s">
        <v>3342</v>
      </c>
      <c r="B55" s="60">
        <v>2893848.4700000007</v>
      </c>
      <c r="C55" s="60">
        <v>-66528.219999999739</v>
      </c>
      <c r="D55" s="60">
        <v>2827320.2500000009</v>
      </c>
      <c r="E55" s="60">
        <v>1839404.4799999995</v>
      </c>
      <c r="F55" s="60">
        <v>1839404.4799999995</v>
      </c>
      <c r="G55" s="77">
        <f t="shared" si="3"/>
        <v>987915.77000000142</v>
      </c>
    </row>
    <row r="56" spans="1:7" s="24" customFormat="1" x14ac:dyDescent="0.25">
      <c r="A56" s="144" t="s">
        <v>3343</v>
      </c>
      <c r="B56" s="60">
        <v>563915.9</v>
      </c>
      <c r="C56" s="60">
        <v>-7235.9300000000512</v>
      </c>
      <c r="D56" s="60">
        <v>556679.97</v>
      </c>
      <c r="E56" s="60">
        <v>363003.86999999994</v>
      </c>
      <c r="F56" s="60">
        <v>363003.86999999994</v>
      </c>
      <c r="G56" s="77">
        <f t="shared" si="3"/>
        <v>193676.10000000003</v>
      </c>
    </row>
    <row r="57" spans="1:7" s="24" customFormat="1" x14ac:dyDescent="0.25">
      <c r="A57" s="144" t="s">
        <v>3344</v>
      </c>
      <c r="B57" s="60">
        <v>697818.9</v>
      </c>
      <c r="C57" s="60">
        <v>-20224.159999999916</v>
      </c>
      <c r="D57" s="60">
        <v>677594.74000000011</v>
      </c>
      <c r="E57" s="60">
        <v>414678.65000000008</v>
      </c>
      <c r="F57" s="60">
        <v>414678.65000000008</v>
      </c>
      <c r="G57" s="77">
        <f t="shared" si="3"/>
        <v>262916.09000000003</v>
      </c>
    </row>
    <row r="58" spans="1:7" s="24" customFormat="1" x14ac:dyDescent="0.25">
      <c r="A58" s="144" t="s">
        <v>3345</v>
      </c>
      <c r="B58" s="60">
        <v>625642.87</v>
      </c>
      <c r="C58" s="60">
        <v>-14764.79999999993</v>
      </c>
      <c r="D58" s="60">
        <v>610878.07000000007</v>
      </c>
      <c r="E58" s="60">
        <v>404606</v>
      </c>
      <c r="F58" s="60">
        <v>404606</v>
      </c>
      <c r="G58" s="77">
        <f t="shared" si="3"/>
        <v>206272.07000000007</v>
      </c>
    </row>
    <row r="59" spans="1:7" s="24" customFormat="1" x14ac:dyDescent="0.25">
      <c r="A59" s="144" t="s">
        <v>3346</v>
      </c>
      <c r="B59" s="60">
        <v>1980033.4</v>
      </c>
      <c r="C59" s="60">
        <v>277649.87000000011</v>
      </c>
      <c r="D59" s="60">
        <v>2257683.27</v>
      </c>
      <c r="E59" s="60">
        <v>1259369.9499999997</v>
      </c>
      <c r="F59" s="60">
        <v>1259369.9499999997</v>
      </c>
      <c r="G59" s="77">
        <f t="shared" si="3"/>
        <v>998313.3200000003</v>
      </c>
    </row>
    <row r="60" spans="1:7" s="24" customFormat="1" x14ac:dyDescent="0.25">
      <c r="A60" s="144" t="s">
        <v>3347</v>
      </c>
      <c r="B60" s="60">
        <v>4148902.1899999995</v>
      </c>
      <c r="C60" s="60">
        <v>461130.54000000004</v>
      </c>
      <c r="D60" s="60">
        <v>4610032.7299999995</v>
      </c>
      <c r="E60" s="60">
        <v>2594653.2199999997</v>
      </c>
      <c r="F60" s="60">
        <v>2594653.2199999997</v>
      </c>
      <c r="G60" s="77">
        <f t="shared" si="3"/>
        <v>2015379.5099999998</v>
      </c>
    </row>
    <row r="61" spans="1:7" s="24" customFormat="1" x14ac:dyDescent="0.25">
      <c r="A61" s="144" t="s">
        <v>3348</v>
      </c>
      <c r="B61" s="60">
        <v>1497127.9899999998</v>
      </c>
      <c r="C61" s="60">
        <v>-16995.799999999814</v>
      </c>
      <c r="D61" s="60">
        <v>1480132.19</v>
      </c>
      <c r="E61" s="60">
        <v>921365.84000000055</v>
      </c>
      <c r="F61" s="60">
        <v>921365.84000000055</v>
      </c>
      <c r="G61" s="77">
        <f t="shared" si="3"/>
        <v>558766.34999999939</v>
      </c>
    </row>
    <row r="62" spans="1:7" s="24" customFormat="1" x14ac:dyDescent="0.25">
      <c r="A62" s="144" t="s">
        <v>3349</v>
      </c>
      <c r="B62" s="60">
        <v>10190308.01</v>
      </c>
      <c r="C62" s="60">
        <v>-639999.98000000045</v>
      </c>
      <c r="D62" s="60">
        <v>9550308.0299999993</v>
      </c>
      <c r="E62" s="60">
        <v>7313402.0599999987</v>
      </c>
      <c r="F62" s="60">
        <v>7313402.0599999987</v>
      </c>
      <c r="G62" s="77">
        <f t="shared" si="0"/>
        <v>2236905.9700000007</v>
      </c>
    </row>
    <row r="63" spans="1:7" s="24" customFormat="1" x14ac:dyDescent="0.25">
      <c r="A63" s="144" t="s">
        <v>3350</v>
      </c>
      <c r="B63" s="60">
        <v>4304019.74</v>
      </c>
      <c r="C63" s="60">
        <v>159581.08999999985</v>
      </c>
      <c r="D63" s="60">
        <v>4463600.83</v>
      </c>
      <c r="E63" s="60">
        <v>2522419.5299999998</v>
      </c>
      <c r="F63" s="60">
        <v>2522419.5299999998</v>
      </c>
      <c r="G63" s="77">
        <f t="shared" ref="G63:G64" si="4">D63-E63</f>
        <v>1941181.3000000003</v>
      </c>
    </row>
    <row r="64" spans="1:7" s="24" customFormat="1" x14ac:dyDescent="0.25">
      <c r="A64" s="144" t="s">
        <v>3351</v>
      </c>
      <c r="B64" s="60">
        <v>892730.28999999992</v>
      </c>
      <c r="C64" s="60">
        <v>323896.64</v>
      </c>
      <c r="D64" s="60">
        <v>1216626.93</v>
      </c>
      <c r="E64" s="60">
        <v>649132.67999999982</v>
      </c>
      <c r="F64" s="60">
        <v>649132.67999999982</v>
      </c>
      <c r="G64" s="77">
        <f t="shared" si="4"/>
        <v>567494.25000000012</v>
      </c>
    </row>
    <row r="65" spans="1:7" s="24" customFormat="1" x14ac:dyDescent="0.25">
      <c r="A65" s="144" t="s">
        <v>3352</v>
      </c>
      <c r="B65" s="60">
        <v>0</v>
      </c>
      <c r="C65" s="60">
        <v>250992461.83000001</v>
      </c>
      <c r="D65" s="60">
        <v>250992461.83000001</v>
      </c>
      <c r="E65" s="60">
        <v>5141972.4000000004</v>
      </c>
      <c r="F65" s="60">
        <v>5141972.4000000004</v>
      </c>
      <c r="G65" s="77">
        <f t="shared" si="0"/>
        <v>245850489.43000001</v>
      </c>
    </row>
    <row r="66" spans="1:7" s="24" customFormat="1" x14ac:dyDescent="0.25">
      <c r="A66" s="144" t="s">
        <v>3353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77">
        <f t="shared" si="0"/>
        <v>0</v>
      </c>
    </row>
    <row r="67" spans="1:7" s="24" customFormat="1" x14ac:dyDescent="0.25">
      <c r="A67" s="144" t="s">
        <v>3354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77">
        <f t="shared" si="0"/>
        <v>0</v>
      </c>
    </row>
    <row r="68" spans="1:7" x14ac:dyDescent="0.25">
      <c r="A68" s="76" t="s">
        <v>678</v>
      </c>
      <c r="B68" s="54"/>
      <c r="C68" s="54"/>
      <c r="D68" s="54"/>
      <c r="E68" s="54"/>
      <c r="F68" s="54"/>
      <c r="G68" s="54"/>
    </row>
    <row r="69" spans="1:7" s="24" customFormat="1" x14ac:dyDescent="0.25">
      <c r="A69" s="55" t="s">
        <v>433</v>
      </c>
      <c r="B69" s="61">
        <f>SUM(B70:GASTO_E_FIN_01)</f>
        <v>210295969.20000002</v>
      </c>
      <c r="C69" s="61">
        <f>SUM(C70:GASTO_E_FIN_02)</f>
        <v>93091730.059999973</v>
      </c>
      <c r="D69" s="61">
        <f>SUM(D70:GASTO_E_FIN_03)</f>
        <v>303387699.25999999</v>
      </c>
      <c r="E69" s="61">
        <f>SUM(E70:GASTO_E_FIN_04)</f>
        <v>102229731.24000001</v>
      </c>
      <c r="F69" s="61">
        <f>SUM(F70:GASTO_E_FIN_05)</f>
        <v>102229731.24000001</v>
      </c>
      <c r="G69" s="61">
        <f>SUM(G70:GASTO_E_FIN_06)</f>
        <v>201157968.01999998</v>
      </c>
    </row>
    <row r="70" spans="1:7" s="24" customFormat="1" x14ac:dyDescent="0.25">
      <c r="A70" s="144" t="s">
        <v>3297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>D70-E70</f>
        <v>0</v>
      </c>
    </row>
    <row r="71" spans="1:7" s="24" customFormat="1" x14ac:dyDescent="0.25">
      <c r="A71" s="144" t="s">
        <v>3298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ref="G71:G127" si="5">D71-E71</f>
        <v>0</v>
      </c>
    </row>
    <row r="72" spans="1:7" s="24" customFormat="1" x14ac:dyDescent="0.25">
      <c r="A72" s="144" t="s">
        <v>3299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5"/>
        <v>0</v>
      </c>
    </row>
    <row r="73" spans="1:7" s="24" customFormat="1" x14ac:dyDescent="0.25">
      <c r="A73" s="144" t="s">
        <v>3300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5"/>
        <v>0</v>
      </c>
    </row>
    <row r="74" spans="1:7" s="24" customFormat="1" x14ac:dyDescent="0.25">
      <c r="A74" s="144" t="s">
        <v>3301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5"/>
        <v>0</v>
      </c>
    </row>
    <row r="75" spans="1:7" s="24" customFormat="1" x14ac:dyDescent="0.25">
      <c r="A75" s="144" t="s">
        <v>3302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5"/>
        <v>0</v>
      </c>
    </row>
    <row r="76" spans="1:7" s="24" customFormat="1" x14ac:dyDescent="0.25">
      <c r="A76" s="144" t="s">
        <v>3303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5"/>
        <v>0</v>
      </c>
    </row>
    <row r="77" spans="1:7" s="24" customFormat="1" x14ac:dyDescent="0.25">
      <c r="A77" s="144" t="s">
        <v>3304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5"/>
        <v>0</v>
      </c>
    </row>
    <row r="78" spans="1:7" s="24" customFormat="1" x14ac:dyDescent="0.25">
      <c r="A78" s="144" t="s">
        <v>3305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5"/>
        <v>0</v>
      </c>
    </row>
    <row r="79" spans="1:7" s="24" customFormat="1" x14ac:dyDescent="0.25">
      <c r="A79" s="144" t="s">
        <v>3306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5"/>
        <v>0</v>
      </c>
    </row>
    <row r="80" spans="1:7" s="24" customFormat="1" x14ac:dyDescent="0.25">
      <c r="A80" s="144" t="s">
        <v>3307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5"/>
        <v>0</v>
      </c>
    </row>
    <row r="81" spans="1:7" s="24" customFormat="1" x14ac:dyDescent="0.25">
      <c r="A81" s="144" t="s">
        <v>3308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5"/>
        <v>0</v>
      </c>
    </row>
    <row r="82" spans="1:7" s="24" customFormat="1" x14ac:dyDescent="0.25">
      <c r="A82" s="144" t="s">
        <v>3309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ref="G82:G91" si="6">D82-E82</f>
        <v>0</v>
      </c>
    </row>
    <row r="83" spans="1:7" s="24" customFormat="1" x14ac:dyDescent="0.25">
      <c r="A83" s="144" t="s">
        <v>3310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f t="shared" si="6"/>
        <v>0</v>
      </c>
    </row>
    <row r="84" spans="1:7" s="24" customFormat="1" x14ac:dyDescent="0.25">
      <c r="A84" s="144" t="s">
        <v>3311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6"/>
        <v>0</v>
      </c>
    </row>
    <row r="85" spans="1:7" s="24" customFormat="1" x14ac:dyDescent="0.25">
      <c r="A85" s="144" t="s">
        <v>3312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6"/>
        <v>0</v>
      </c>
    </row>
    <row r="86" spans="1:7" s="24" customFormat="1" x14ac:dyDescent="0.25">
      <c r="A86" s="144" t="s">
        <v>3313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6"/>
        <v>0</v>
      </c>
    </row>
    <row r="87" spans="1:7" s="24" customFormat="1" x14ac:dyDescent="0.25">
      <c r="A87" s="144" t="s">
        <v>3314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6"/>
        <v>0</v>
      </c>
    </row>
    <row r="88" spans="1:7" s="24" customFormat="1" x14ac:dyDescent="0.25">
      <c r="A88" s="144" t="s">
        <v>3315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6"/>
        <v>0</v>
      </c>
    </row>
    <row r="89" spans="1:7" s="24" customFormat="1" x14ac:dyDescent="0.25">
      <c r="A89" s="144" t="s">
        <v>3316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 t="shared" si="6"/>
        <v>0</v>
      </c>
    </row>
    <row r="90" spans="1:7" s="24" customFormat="1" x14ac:dyDescent="0.25">
      <c r="A90" s="144" t="s">
        <v>3317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si="6"/>
        <v>0</v>
      </c>
    </row>
    <row r="91" spans="1:7" s="24" customFormat="1" x14ac:dyDescent="0.25">
      <c r="A91" s="144" t="s">
        <v>3318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6"/>
        <v>0</v>
      </c>
    </row>
    <row r="92" spans="1:7" s="24" customFormat="1" x14ac:dyDescent="0.25">
      <c r="A92" s="144" t="s">
        <v>3319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5"/>
        <v>0</v>
      </c>
    </row>
    <row r="93" spans="1:7" s="24" customFormat="1" x14ac:dyDescent="0.25">
      <c r="A93" s="144" t="s">
        <v>3320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5"/>
        <v>0</v>
      </c>
    </row>
    <row r="94" spans="1:7" s="24" customFormat="1" x14ac:dyDescent="0.25">
      <c r="A94" s="144" t="s">
        <v>3321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5"/>
        <v>0</v>
      </c>
    </row>
    <row r="95" spans="1:7" s="24" customFormat="1" x14ac:dyDescent="0.25">
      <c r="A95" s="144" t="s">
        <v>3322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5"/>
        <v>0</v>
      </c>
    </row>
    <row r="96" spans="1:7" s="24" customFormat="1" x14ac:dyDescent="0.25">
      <c r="A96" s="144" t="s">
        <v>3323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5"/>
        <v>0</v>
      </c>
    </row>
    <row r="97" spans="1:7" s="24" customFormat="1" x14ac:dyDescent="0.25">
      <c r="A97" s="144" t="s">
        <v>3324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ref="G97:G101" si="7">D97-E97</f>
        <v>0</v>
      </c>
    </row>
    <row r="98" spans="1:7" s="24" customFormat="1" x14ac:dyDescent="0.25">
      <c r="A98" s="144" t="s">
        <v>3325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7"/>
        <v>0</v>
      </c>
    </row>
    <row r="99" spans="1:7" s="24" customFormat="1" x14ac:dyDescent="0.25">
      <c r="A99" s="144" t="s">
        <v>3326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7"/>
        <v>0</v>
      </c>
    </row>
    <row r="100" spans="1:7" s="24" customFormat="1" x14ac:dyDescent="0.25">
      <c r="A100" s="144" t="s">
        <v>3327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7"/>
        <v>0</v>
      </c>
    </row>
    <row r="101" spans="1:7" s="24" customFormat="1" x14ac:dyDescent="0.25">
      <c r="A101" s="144" t="s">
        <v>3328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7"/>
        <v>0</v>
      </c>
    </row>
    <row r="102" spans="1:7" s="24" customFormat="1" x14ac:dyDescent="0.25">
      <c r="A102" s="144" t="s">
        <v>3329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ref="G102:G106" si="8">D102-E102</f>
        <v>0</v>
      </c>
    </row>
    <row r="103" spans="1:7" s="24" customFormat="1" x14ac:dyDescent="0.25">
      <c r="A103" s="144" t="s">
        <v>3330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8"/>
        <v>0</v>
      </c>
    </row>
    <row r="104" spans="1:7" s="24" customFormat="1" x14ac:dyDescent="0.25">
      <c r="A104" s="144" t="s">
        <v>3331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f t="shared" si="8"/>
        <v>0</v>
      </c>
    </row>
    <row r="105" spans="1:7" s="24" customFormat="1" x14ac:dyDescent="0.25">
      <c r="A105" s="144" t="s">
        <v>3332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f t="shared" si="8"/>
        <v>0</v>
      </c>
    </row>
    <row r="106" spans="1:7" s="24" customFormat="1" x14ac:dyDescent="0.25">
      <c r="A106" s="144" t="s">
        <v>3333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f t="shared" si="8"/>
        <v>0</v>
      </c>
    </row>
    <row r="107" spans="1:7" s="24" customFormat="1" x14ac:dyDescent="0.25">
      <c r="A107" s="144" t="s">
        <v>3334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5"/>
        <v>0</v>
      </c>
    </row>
    <row r="108" spans="1:7" s="24" customFormat="1" x14ac:dyDescent="0.25">
      <c r="A108" s="144" t="s">
        <v>3335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f t="shared" si="5"/>
        <v>0</v>
      </c>
    </row>
    <row r="109" spans="1:7" s="24" customFormat="1" x14ac:dyDescent="0.25">
      <c r="A109" s="144" t="s">
        <v>3336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5"/>
        <v>0</v>
      </c>
    </row>
    <row r="110" spans="1:7" s="24" customFormat="1" x14ac:dyDescent="0.25">
      <c r="A110" s="144" t="s">
        <v>3337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5"/>
        <v>0</v>
      </c>
    </row>
    <row r="111" spans="1:7" s="24" customFormat="1" x14ac:dyDescent="0.25">
      <c r="A111" s="144" t="s">
        <v>3338</v>
      </c>
      <c r="B111" s="60">
        <v>210295969.20000002</v>
      </c>
      <c r="C111" s="60">
        <v>15167001.639999986</v>
      </c>
      <c r="D111" s="60">
        <v>225462970.84</v>
      </c>
      <c r="E111" s="60">
        <v>29065630.25</v>
      </c>
      <c r="F111" s="60">
        <v>29065630.25</v>
      </c>
      <c r="G111" s="60">
        <f t="shared" si="5"/>
        <v>196397340.59</v>
      </c>
    </row>
    <row r="112" spans="1:7" s="24" customFormat="1" x14ac:dyDescent="0.25">
      <c r="A112" s="144" t="s">
        <v>3339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ref="G112:G116" si="9">D112-E112</f>
        <v>0</v>
      </c>
    </row>
    <row r="113" spans="1:7" s="24" customFormat="1" x14ac:dyDescent="0.25">
      <c r="A113" s="144" t="s">
        <v>3340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9"/>
        <v>0</v>
      </c>
    </row>
    <row r="114" spans="1:7" s="24" customFormat="1" x14ac:dyDescent="0.25">
      <c r="A114" s="144" t="s">
        <v>3341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f t="shared" si="9"/>
        <v>0</v>
      </c>
    </row>
    <row r="115" spans="1:7" s="24" customFormat="1" x14ac:dyDescent="0.25">
      <c r="A115" s="144" t="s">
        <v>3342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f t="shared" si="9"/>
        <v>0</v>
      </c>
    </row>
    <row r="116" spans="1:7" s="24" customFormat="1" x14ac:dyDescent="0.25">
      <c r="A116" s="144" t="s">
        <v>3343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9"/>
        <v>0</v>
      </c>
    </row>
    <row r="117" spans="1:7" s="24" customFormat="1" x14ac:dyDescent="0.25">
      <c r="A117" s="144" t="s">
        <v>3344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f t="shared" ref="G117:G121" si="10">D117-E117</f>
        <v>0</v>
      </c>
    </row>
    <row r="118" spans="1:7" s="24" customFormat="1" x14ac:dyDescent="0.25">
      <c r="A118" s="144" t="s">
        <v>3345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si="10"/>
        <v>0</v>
      </c>
    </row>
    <row r="119" spans="1:7" s="24" customFormat="1" x14ac:dyDescent="0.25">
      <c r="A119" s="144" t="s">
        <v>3346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f t="shared" si="10"/>
        <v>0</v>
      </c>
    </row>
    <row r="120" spans="1:7" s="24" customFormat="1" x14ac:dyDescent="0.25">
      <c r="A120" s="144" t="s">
        <v>3347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f t="shared" si="10"/>
        <v>0</v>
      </c>
    </row>
    <row r="121" spans="1:7" s="24" customFormat="1" x14ac:dyDescent="0.25">
      <c r="A121" s="144" t="s">
        <v>3348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si="10"/>
        <v>0</v>
      </c>
    </row>
    <row r="122" spans="1:7" s="24" customFormat="1" x14ac:dyDescent="0.25">
      <c r="A122" s="144" t="s">
        <v>3349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f t="shared" si="5"/>
        <v>0</v>
      </c>
    </row>
    <row r="123" spans="1:7" s="24" customFormat="1" x14ac:dyDescent="0.25">
      <c r="A123" s="144" t="s">
        <v>3350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5"/>
        <v>0</v>
      </c>
    </row>
    <row r="124" spans="1:7" s="24" customFormat="1" x14ac:dyDescent="0.25">
      <c r="A124" s="144" t="s">
        <v>3351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5"/>
        <v>0</v>
      </c>
    </row>
    <row r="125" spans="1:7" s="24" customFormat="1" x14ac:dyDescent="0.25">
      <c r="A125" s="144" t="s">
        <v>3352</v>
      </c>
      <c r="B125" s="60">
        <v>0</v>
      </c>
      <c r="C125" s="60">
        <v>9016959.8399999999</v>
      </c>
      <c r="D125" s="60">
        <v>9016959.8399999999</v>
      </c>
      <c r="E125" s="60">
        <v>5730216.4900000002</v>
      </c>
      <c r="F125" s="60">
        <v>5730216.4900000002</v>
      </c>
      <c r="G125" s="60">
        <f t="shared" si="5"/>
        <v>3286743.3499999996</v>
      </c>
    </row>
    <row r="126" spans="1:7" s="24" customFormat="1" x14ac:dyDescent="0.25">
      <c r="A126" s="144" t="s">
        <v>3353</v>
      </c>
      <c r="B126" s="60">
        <v>0</v>
      </c>
      <c r="C126" s="60">
        <v>51994928.989999987</v>
      </c>
      <c r="D126" s="60">
        <v>51994928.989999987</v>
      </c>
      <c r="E126" s="60">
        <v>50533948.469999999</v>
      </c>
      <c r="F126" s="60">
        <v>50533948.469999999</v>
      </c>
      <c r="G126" s="60">
        <f t="shared" si="5"/>
        <v>1460980.5199999884</v>
      </c>
    </row>
    <row r="127" spans="1:7" s="24" customFormat="1" x14ac:dyDescent="0.25">
      <c r="A127" s="144" t="s">
        <v>3354</v>
      </c>
      <c r="B127" s="60">
        <v>0</v>
      </c>
      <c r="C127" s="60">
        <v>16912839.59</v>
      </c>
      <c r="D127" s="60">
        <v>16912839.59</v>
      </c>
      <c r="E127" s="60">
        <v>16899936.030000001</v>
      </c>
      <c r="F127" s="60">
        <v>16899936.030000001</v>
      </c>
      <c r="G127" s="60">
        <f t="shared" si="5"/>
        <v>12903.559999998659</v>
      </c>
    </row>
    <row r="128" spans="1:7" x14ac:dyDescent="0.25">
      <c r="A128" s="76" t="s">
        <v>678</v>
      </c>
      <c r="B128" s="54"/>
      <c r="C128" s="54"/>
      <c r="D128" s="54"/>
      <c r="E128" s="54"/>
      <c r="F128" s="54"/>
      <c r="G128" s="54"/>
    </row>
    <row r="129" spans="1:7" x14ac:dyDescent="0.25">
      <c r="A129" s="55" t="s">
        <v>360</v>
      </c>
      <c r="B129" s="61">
        <f>GASTO_NE_T1+GASTO_E_T1</f>
        <v>586603556.63</v>
      </c>
      <c r="C129" s="61">
        <f>GASTO_NE_T2+GASTO_E_T2</f>
        <v>355733069.58999997</v>
      </c>
      <c r="D129" s="61">
        <f>GASTO_NE_T3+GASTO_E_T3</f>
        <v>942336626.21999991</v>
      </c>
      <c r="E129" s="61">
        <f>GASTO_NE_T4+GASTO_E_T4</f>
        <v>325277415.27500004</v>
      </c>
      <c r="F129" s="61">
        <f>GASTO_NE_T5+GASTO_E_T5</f>
        <v>325277415.27500004</v>
      </c>
      <c r="G129" s="61">
        <f>GASTO_NE_T6+GASTO_E_T6</f>
        <v>617059210.94500005</v>
      </c>
    </row>
    <row r="130" spans="1:7" x14ac:dyDescent="0.25">
      <c r="A130" s="58"/>
      <c r="B130" s="65"/>
      <c r="C130" s="65"/>
      <c r="D130" s="65"/>
      <c r="E130" s="65"/>
      <c r="F130" s="65"/>
      <c r="G130" s="78"/>
    </row>
    <row r="131" spans="1:7" hidden="1" x14ac:dyDescent="0.25">
      <c r="A1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9:G129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376307587.43000001</v>
      </c>
      <c r="Q2" s="18">
        <f>GASTO_NE_T2</f>
        <v>262641339.53</v>
      </c>
      <c r="R2" s="18">
        <f>GASTO_NE_T3</f>
        <v>638948926.95999992</v>
      </c>
      <c r="S2" s="18">
        <f>GASTO_NE_T4</f>
        <v>223047684.03500003</v>
      </c>
      <c r="T2" s="18">
        <f>GASTO_NE_T5</f>
        <v>223047684.03500003</v>
      </c>
      <c r="U2" s="18">
        <f>GASTO_NE_T6</f>
        <v>415901242.92500007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210295969.20000002</v>
      </c>
      <c r="Q3" s="18">
        <f>GASTO_E_T2</f>
        <v>93091730.059999973</v>
      </c>
      <c r="R3" s="18">
        <f>GASTO_E_T3</f>
        <v>303387699.25999999</v>
      </c>
      <c r="S3" s="18">
        <f>GASTO_E_T4</f>
        <v>102229731.24000001</v>
      </c>
      <c r="T3" s="18">
        <f>GASTO_E_T5</f>
        <v>102229731.24000001</v>
      </c>
      <c r="U3" s="18">
        <f>GASTO_E_T6</f>
        <v>201157968.01999998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586603556.63</v>
      </c>
      <c r="Q4" s="18">
        <f>TOTAL_E_T2</f>
        <v>355733069.58999997</v>
      </c>
      <c r="R4" s="18">
        <f>TOTAL_E_T3</f>
        <v>942336626.21999991</v>
      </c>
      <c r="S4" s="18">
        <f>TOTAL_E_T4</f>
        <v>325277415.27500004</v>
      </c>
      <c r="T4" s="18">
        <f>TOTAL_E_T5</f>
        <v>325277415.27500004</v>
      </c>
      <c r="U4" s="18">
        <f>TOTAL_E_T6</f>
        <v>617059210.94500005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zoomScale="90" zoomScaleNormal="90" zoomScalePageLayoutView="90" workbookViewId="0">
      <selection sqref="A1:G1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3281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3278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>SUM(B10,B19,B27,B37)</f>
        <v>586603556.62999988</v>
      </c>
      <c r="C9" s="70">
        <f t="shared" ref="C9:G9" si="0">SUM(C10,C19,C27,C37)</f>
        <v>355733069.59000015</v>
      </c>
      <c r="D9" s="70">
        <f t="shared" si="0"/>
        <v>942336626.22000003</v>
      </c>
      <c r="E9" s="70">
        <f t="shared" si="0"/>
        <v>325277415.27500033</v>
      </c>
      <c r="F9" s="70">
        <f t="shared" si="0"/>
        <v>325277415.27500033</v>
      </c>
      <c r="G9" s="70">
        <f t="shared" si="0"/>
        <v>617059210.94499969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586603556.62999988</v>
      </c>
      <c r="C19" s="71">
        <f t="shared" ref="C19:F19" si="3">SUM(C20:C26)</f>
        <v>355733069.59000015</v>
      </c>
      <c r="D19" s="71">
        <f t="shared" si="3"/>
        <v>942336626.22000003</v>
      </c>
      <c r="E19" s="71">
        <f t="shared" si="3"/>
        <v>325277415.27500033</v>
      </c>
      <c r="F19" s="71">
        <f t="shared" si="3"/>
        <v>325277415.27500033</v>
      </c>
      <c r="G19" s="71">
        <f>SUM(G20:G26)</f>
        <v>617059210.94499969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586603556.62999988</v>
      </c>
      <c r="C21" s="71">
        <v>355733069.59000015</v>
      </c>
      <c r="D21" s="71">
        <v>942336626.22000003</v>
      </c>
      <c r="E21" s="71">
        <v>325277415.27500033</v>
      </c>
      <c r="F21" s="71">
        <v>325277415.27500033</v>
      </c>
      <c r="G21" s="72">
        <f t="shared" ref="G21:G26" si="4">D21-E21</f>
        <v>617059210.94499969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3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586603556.62999988</v>
      </c>
      <c r="C77" s="73">
        <f t="shared" ref="C77:F77" si="18">C43+C9</f>
        <v>355733069.59000015</v>
      </c>
      <c r="D77" s="73">
        <f t="shared" si="18"/>
        <v>942336626.22000003</v>
      </c>
      <c r="E77" s="73">
        <f t="shared" si="18"/>
        <v>325277415.27500033</v>
      </c>
      <c r="F77" s="73">
        <f t="shared" si="18"/>
        <v>325277415.27500033</v>
      </c>
      <c r="G77" s="73">
        <f>G43+G9</f>
        <v>617059210.94499969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586603556.62999988</v>
      </c>
      <c r="Q2" s="18">
        <f>'Formato 6 c)'!C9</f>
        <v>355733069.59000015</v>
      </c>
      <c r="R2" s="18">
        <f>'Formato 6 c)'!D9</f>
        <v>942336626.22000003</v>
      </c>
      <c r="S2" s="18">
        <f>'Formato 6 c)'!E9</f>
        <v>325277415.27500033</v>
      </c>
      <c r="T2" s="18">
        <f>'Formato 6 c)'!F9</f>
        <v>325277415.27500033</v>
      </c>
      <c r="U2" s="18">
        <f>'Formato 6 c)'!G9</f>
        <v>617059210.94499969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586603556.62999988</v>
      </c>
      <c r="Q12" s="18">
        <f>'Formato 6 c)'!C19</f>
        <v>355733069.59000015</v>
      </c>
      <c r="R12" s="18">
        <f>'Formato 6 c)'!D19</f>
        <v>942336626.22000003</v>
      </c>
      <c r="S12" s="18">
        <f>'Formato 6 c)'!E19</f>
        <v>325277415.27500033</v>
      </c>
      <c r="T12" s="18">
        <f>'Formato 6 c)'!F19</f>
        <v>325277415.27500033</v>
      </c>
      <c r="U12" s="18">
        <f>'Formato 6 c)'!G19</f>
        <v>617059210.94499969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586603556.62999988</v>
      </c>
      <c r="Q14" s="18">
        <f>'Formato 6 c)'!C21</f>
        <v>355733069.59000015</v>
      </c>
      <c r="R14" s="18">
        <f>'Formato 6 c)'!D21</f>
        <v>942336626.22000003</v>
      </c>
      <c r="S14" s="18">
        <f>'Formato 6 c)'!E21</f>
        <v>325277415.27500033</v>
      </c>
      <c r="T14" s="18">
        <f>'Formato 6 c)'!F21</f>
        <v>325277415.27500033</v>
      </c>
      <c r="U14" s="18">
        <f>'Formato 6 c)'!G21</f>
        <v>617059210.94499969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586603556.62999988</v>
      </c>
      <c r="Q68" s="18">
        <f>'Formato 6 c)'!C77</f>
        <v>355733069.59000015</v>
      </c>
      <c r="R68" s="18">
        <f>'Formato 6 c)'!D77</f>
        <v>942336626.22000003</v>
      </c>
      <c r="S68" s="18">
        <f>'Formato 6 c)'!E77</f>
        <v>325277415.27500033</v>
      </c>
      <c r="T68" s="18">
        <f>'Formato 6 c)'!F77</f>
        <v>325277415.27500033</v>
      </c>
      <c r="U68" s="18">
        <f>'Formato 6 c)'!G77</f>
        <v>617059210.94499969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2019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3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topLeftCell="A2" zoomScale="90" zoomScaleNormal="90" zoomScalePageLayoutView="90" workbookViewId="0">
      <selection activeCell="A33" sqref="A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2" t="s">
        <v>3279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septiembre de 2019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>SUM(B10,B11,B12,B15,B16,B19)</f>
        <v>114851276.38000003</v>
      </c>
      <c r="C9" s="66">
        <f t="shared" ref="C9:F9" si="0">SUM(C10,C11,C12,C15,C16,C19)</f>
        <v>0</v>
      </c>
      <c r="D9" s="66">
        <f t="shared" si="0"/>
        <v>114851276.38000001</v>
      </c>
      <c r="E9" s="66">
        <f t="shared" si="0"/>
        <v>74441925.284999728</v>
      </c>
      <c r="F9" s="66">
        <f t="shared" si="0"/>
        <v>74441925.284999728</v>
      </c>
      <c r="G9" s="66">
        <f>SUM(G10,G11,G12,G15,G16,G19)</f>
        <v>40409351.095000282</v>
      </c>
    </row>
    <row r="10" spans="1:7" x14ac:dyDescent="0.25">
      <c r="A10" s="53" t="s">
        <v>401</v>
      </c>
      <c r="B10" s="67">
        <v>114851276.38000003</v>
      </c>
      <c r="C10" s="67">
        <v>0</v>
      </c>
      <c r="D10" s="67">
        <v>114851276.38000001</v>
      </c>
      <c r="E10" s="67">
        <v>74441925.284999728</v>
      </c>
      <c r="F10" s="67">
        <v>74441925.284999728</v>
      </c>
      <c r="G10" s="67">
        <f>D10-E10</f>
        <v>40409351.095000282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114851276.38000003</v>
      </c>
      <c r="C33" s="66">
        <f t="shared" ref="C33:G33" si="9">C21+C9</f>
        <v>0</v>
      </c>
      <c r="D33" s="66">
        <f t="shared" si="9"/>
        <v>114851276.38000001</v>
      </c>
      <c r="E33" s="66">
        <f t="shared" si="9"/>
        <v>74441925.284999728</v>
      </c>
      <c r="F33" s="66">
        <f t="shared" si="9"/>
        <v>74441925.284999728</v>
      </c>
      <c r="G33" s="66">
        <f t="shared" si="9"/>
        <v>40409351.095000282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114851276.38000003</v>
      </c>
      <c r="Q2" s="18">
        <f>'Formato 6 d)'!C9</f>
        <v>0</v>
      </c>
      <c r="R2" s="18">
        <f>'Formato 6 d)'!D9</f>
        <v>114851276.38000001</v>
      </c>
      <c r="S2" s="18">
        <f>'Formato 6 d)'!E9</f>
        <v>74441925.284999728</v>
      </c>
      <c r="T2" s="18">
        <f>'Formato 6 d)'!F9</f>
        <v>74441925.284999728</v>
      </c>
      <c r="U2" s="18">
        <f>'Formato 6 d)'!G9</f>
        <v>40409351.095000282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114851276.38000003</v>
      </c>
      <c r="Q3" s="18">
        <f>'Formato 6 d)'!C10</f>
        <v>0</v>
      </c>
      <c r="R3" s="18">
        <f>'Formato 6 d)'!D10</f>
        <v>114851276.38000001</v>
      </c>
      <c r="S3" s="18">
        <f>'Formato 6 d)'!E10</f>
        <v>74441925.284999728</v>
      </c>
      <c r="T3" s="18">
        <f>'Formato 6 d)'!F10</f>
        <v>74441925.284999728</v>
      </c>
      <c r="U3" s="18">
        <f>'Formato 6 d)'!G10</f>
        <v>40409351.095000282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114851276.38000003</v>
      </c>
      <c r="Q24" s="18">
        <f>'Formato 6 d)'!C33</f>
        <v>0</v>
      </c>
      <c r="R24" s="18">
        <f>'Formato 6 d)'!D33</f>
        <v>114851276.38000001</v>
      </c>
      <c r="S24" s="18">
        <f>'Formato 6 d)'!E33</f>
        <v>74441925.284999728</v>
      </c>
      <c r="T24" s="18">
        <f>'Formato 6 d)'!F33</f>
        <v>74441925.284999728</v>
      </c>
      <c r="U24" s="18">
        <f>'Formato 6 d)'!G33</f>
        <v>40409351.095000282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zoomScaleNormal="100" zoomScalePageLayoutView="85" workbookViewId="0">
      <selection activeCell="A18" sqref="A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3280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494891900.61000001</v>
      </c>
      <c r="C8" s="59">
        <f t="shared" ref="C8:G8" si="0">SUM(C9:C20)</f>
        <v>544381090.62</v>
      </c>
      <c r="D8" s="59">
        <f t="shared" si="0"/>
        <v>598819199.65999997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2413643.54</v>
      </c>
      <c r="C11" s="60">
        <v>2655007.89</v>
      </c>
      <c r="D11" s="60">
        <v>2920508.67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29850514.329999998</v>
      </c>
      <c r="C13" s="60">
        <v>32835565.760000002</v>
      </c>
      <c r="D13" s="60">
        <v>36119122.329999998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462627742.74000001</v>
      </c>
      <c r="C15" s="60">
        <v>508890516.97000003</v>
      </c>
      <c r="D15" s="60">
        <v>559779568.65999997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150372011.69999999</v>
      </c>
      <c r="C22" s="61">
        <f t="shared" ref="C22:G22" si="1">SUM(C23:C27)</f>
        <v>165409212.87</v>
      </c>
      <c r="D22" s="61">
        <f t="shared" si="1"/>
        <v>181950134.15000001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150372011.69999999</v>
      </c>
      <c r="C26" s="60">
        <v>165409212.87</v>
      </c>
      <c r="D26" s="60">
        <v>181950134.15000001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645263912.30999994</v>
      </c>
      <c r="C32" s="61">
        <f t="shared" ref="C32:F32" si="3">C29+C22+C8</f>
        <v>709790303.49000001</v>
      </c>
      <c r="D32" s="61">
        <f t="shared" si="3"/>
        <v>780769333.80999994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494891900.61000001</v>
      </c>
      <c r="Q2" s="18">
        <f>'Formato 7 a)'!C8</f>
        <v>544381090.62</v>
      </c>
      <c r="R2" s="18">
        <f>'Formato 7 a)'!D8</f>
        <v>598819199.65999997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2413643.54</v>
      </c>
      <c r="Q5" s="18">
        <f>'Formato 7 a)'!C11</f>
        <v>2655007.89</v>
      </c>
      <c r="R5" s="18">
        <f>'Formato 7 a)'!D11</f>
        <v>2920508.67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29850514.329999998</v>
      </c>
      <c r="Q7" s="18">
        <f>'Formato 7 a)'!C13</f>
        <v>32835565.760000002</v>
      </c>
      <c r="R7" s="18">
        <f>'Formato 7 a)'!D13</f>
        <v>36119122.329999998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462627742.74000001</v>
      </c>
      <c r="Q9" s="18">
        <f>'Formato 7 a)'!C15</f>
        <v>508890516.97000003</v>
      </c>
      <c r="R9" s="18">
        <f>'Formato 7 a)'!D15</f>
        <v>559779568.65999997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150372011.69999999</v>
      </c>
      <c r="Q15" s="18">
        <f>'Formato 7 a)'!C22</f>
        <v>165409212.87</v>
      </c>
      <c r="R15" s="18">
        <f>'Formato 7 a)'!D22</f>
        <v>181950134.15000001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150372011.69999999</v>
      </c>
      <c r="Q19" s="18">
        <f>'Formato 7 a)'!C26</f>
        <v>165409212.87</v>
      </c>
      <c r="R19" s="18">
        <f>'Formato 7 a)'!D26</f>
        <v>181950134.15000001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645263912.30999994</v>
      </c>
      <c r="Q23" s="18">
        <f>'Formato 7 a)'!C32</f>
        <v>709790303.49000001</v>
      </c>
      <c r="R23" s="18">
        <f>'Formato 7 a)'!D32</f>
        <v>780769333.80999994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topLeftCell="A3" zoomScaleNormal="100" zoomScalePageLayoutView="90" workbookViewId="0">
      <selection activeCell="B9" sqref="B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443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444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3134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445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446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447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448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449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452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453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454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446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447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448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449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450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451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452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456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454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B9" zoomScaleNormal="100" zoomScalePageLayoutView="90" workbookViewId="0">
      <selection activeCell="B9" sqref="B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459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3280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460</v>
      </c>
      <c r="B7" s="59">
        <f>SUM(B8:B19)</f>
        <v>283207289.01999998</v>
      </c>
      <c r="C7" s="59">
        <f t="shared" ref="C7:G7" si="0">SUM(C8:C19)</f>
        <v>331977887.26999998</v>
      </c>
      <c r="D7" s="59">
        <f t="shared" si="0"/>
        <v>373817893.10000002</v>
      </c>
      <c r="E7" s="59">
        <f t="shared" si="0"/>
        <v>410576238.33999997</v>
      </c>
      <c r="F7" s="59">
        <f t="shared" si="0"/>
        <v>437042126.98281258</v>
      </c>
      <c r="G7" s="59">
        <f t="shared" si="0"/>
        <v>449901727.83315235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0</v>
      </c>
      <c r="E10" s="60">
        <v>1907916.07</v>
      </c>
      <c r="F10" s="60">
        <v>0</v>
      </c>
      <c r="G10" s="60">
        <v>2194221.4074999997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123373.67</v>
      </c>
      <c r="C12" s="60">
        <v>4355.17</v>
      </c>
      <c r="D12" s="60">
        <v>117325</v>
      </c>
      <c r="E12" s="60">
        <v>1338896.3400000001</v>
      </c>
      <c r="F12" s="60">
        <v>0</v>
      </c>
      <c r="G12" s="60">
        <v>27136831.210000001</v>
      </c>
    </row>
    <row r="13" spans="1:7" x14ac:dyDescent="0.25">
      <c r="A13" s="56" t="s">
        <v>466</v>
      </c>
      <c r="B13" s="60">
        <v>87095031.349999994</v>
      </c>
      <c r="C13" s="60">
        <v>115679765.8</v>
      </c>
      <c r="D13" s="60">
        <v>157284045.69999999</v>
      </c>
      <c r="E13" s="60">
        <v>48411016.899999999</v>
      </c>
      <c r="F13" s="60">
        <v>24243910</v>
      </c>
      <c r="G13" s="60">
        <v>0</v>
      </c>
    </row>
    <row r="14" spans="1:7" x14ac:dyDescent="0.25">
      <c r="A14" s="53" t="s">
        <v>467</v>
      </c>
      <c r="B14" s="60">
        <v>195988884</v>
      </c>
      <c r="C14" s="60">
        <v>216293766.30000001</v>
      </c>
      <c r="D14" s="60">
        <v>216416522.40000001</v>
      </c>
      <c r="E14" s="60">
        <v>358918409.02999997</v>
      </c>
      <c r="F14" s="60">
        <v>412798216.98281258</v>
      </c>
      <c r="G14" s="60">
        <v>420570675.21565235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77401491.849999994</v>
      </c>
      <c r="C21" s="61">
        <f t="shared" ref="C21:G21" si="1">SUM(C22:C26)</f>
        <v>62522751.490000002</v>
      </c>
      <c r="D21" s="61">
        <f t="shared" si="1"/>
        <v>83357438.459999993</v>
      </c>
      <c r="E21" s="61">
        <f t="shared" si="1"/>
        <v>85688641.209999993</v>
      </c>
      <c r="F21" s="61">
        <f t="shared" si="1"/>
        <v>106851038.95999999</v>
      </c>
      <c r="G21" s="61">
        <f t="shared" si="1"/>
        <v>136701828.80000001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136701828.80000001</v>
      </c>
    </row>
    <row r="26" spans="1:7" x14ac:dyDescent="0.25">
      <c r="A26" s="53" t="s">
        <v>476</v>
      </c>
      <c r="B26" s="60">
        <v>77401491.849999994</v>
      </c>
      <c r="C26" s="60">
        <v>62522751.490000002</v>
      </c>
      <c r="D26" s="60">
        <v>83357438.459999993</v>
      </c>
      <c r="E26" s="60">
        <v>85688641.209999993</v>
      </c>
      <c r="F26" s="60">
        <v>106851038.95999999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360608780.87</v>
      </c>
      <c r="C31" s="61">
        <f t="shared" ref="C31:G31" si="3">C7+C21+C28</f>
        <v>394500638.75999999</v>
      </c>
      <c r="D31" s="61">
        <f t="shared" si="3"/>
        <v>457175331.56</v>
      </c>
      <c r="E31" s="61">
        <f t="shared" si="3"/>
        <v>496264879.54999995</v>
      </c>
      <c r="F31" s="61">
        <f t="shared" si="3"/>
        <v>543893165.94281256</v>
      </c>
      <c r="G31" s="61">
        <f t="shared" si="3"/>
        <v>586603556.63315237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3284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3285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283207289.01999998</v>
      </c>
      <c r="Q2" s="18">
        <f>'Formato 7 c)'!C7</f>
        <v>331977887.26999998</v>
      </c>
      <c r="R2" s="18">
        <f>'Formato 7 c)'!D7</f>
        <v>373817893.10000002</v>
      </c>
      <c r="S2" s="18">
        <f>'Formato 7 c)'!E7</f>
        <v>410576238.33999997</v>
      </c>
      <c r="T2" s="18">
        <f>'Formato 7 c)'!F7</f>
        <v>437042126.98281258</v>
      </c>
      <c r="U2" s="18">
        <f>'Formato 7 c)'!G7</f>
        <v>449901727.83315235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1907916.07</v>
      </c>
      <c r="T5" s="18">
        <f>'Formato 7 c)'!F10</f>
        <v>0</v>
      </c>
      <c r="U5" s="18">
        <f>'Formato 7 c)'!G10</f>
        <v>2194221.4074999997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123373.67</v>
      </c>
      <c r="Q7" s="18">
        <f>'Formato 7 c)'!C12</f>
        <v>4355.17</v>
      </c>
      <c r="R7" s="18">
        <f>'Formato 7 c)'!D12</f>
        <v>117325</v>
      </c>
      <c r="S7" s="18">
        <f>'Formato 7 c)'!E12</f>
        <v>1338896.3400000001</v>
      </c>
      <c r="T7" s="18">
        <f>'Formato 7 c)'!F12</f>
        <v>0</v>
      </c>
      <c r="U7" s="18">
        <f>'Formato 7 c)'!G12</f>
        <v>27136831.210000001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87095031.349999994</v>
      </c>
      <c r="Q8" s="18">
        <f>'Formato 7 c)'!C13</f>
        <v>115679765.8</v>
      </c>
      <c r="R8" s="18">
        <f>'Formato 7 c)'!D13</f>
        <v>157284045.69999999</v>
      </c>
      <c r="S8" s="18">
        <f>'Formato 7 c)'!E13</f>
        <v>48411016.899999999</v>
      </c>
      <c r="T8" s="18">
        <f>'Formato 7 c)'!F13</f>
        <v>24243910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195988884</v>
      </c>
      <c r="Q9" s="18">
        <f>'Formato 7 c)'!C14</f>
        <v>216293766.30000001</v>
      </c>
      <c r="R9" s="18">
        <f>'Formato 7 c)'!D14</f>
        <v>216416522.40000001</v>
      </c>
      <c r="S9" s="18">
        <f>'Formato 7 c)'!E14</f>
        <v>358918409.02999997</v>
      </c>
      <c r="T9" s="18">
        <f>'Formato 7 c)'!F14</f>
        <v>412798216.98281258</v>
      </c>
      <c r="U9" s="18">
        <f>'Formato 7 c)'!G14</f>
        <v>420570675.21565235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77401491.849999994</v>
      </c>
      <c r="Q15" s="18">
        <f>'Formato 7 c)'!C21</f>
        <v>62522751.490000002</v>
      </c>
      <c r="R15" s="18">
        <f>'Formato 7 c)'!D21</f>
        <v>83357438.459999993</v>
      </c>
      <c r="S15" s="18">
        <f>'Formato 7 c)'!E21</f>
        <v>85688641.209999993</v>
      </c>
      <c r="T15" s="18">
        <f>'Formato 7 c)'!F21</f>
        <v>106851038.95999999</v>
      </c>
      <c r="U15" s="18">
        <f>'Formato 7 c)'!G21</f>
        <v>136701828.80000001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136701828.80000001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77401491.849999994</v>
      </c>
      <c r="Q20" s="18">
        <f>'Formato 7 c)'!C26</f>
        <v>62522751.490000002</v>
      </c>
      <c r="R20" s="18">
        <f>'Formato 7 c)'!D26</f>
        <v>83357438.459999993</v>
      </c>
      <c r="S20" s="18">
        <f>'Formato 7 c)'!E26</f>
        <v>85688641.209999993</v>
      </c>
      <c r="T20" s="18">
        <f>'Formato 7 c)'!F26</f>
        <v>106851038.95999999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360608780.87</v>
      </c>
      <c r="Q23" s="18">
        <f>'Formato 7 c)'!C31</f>
        <v>394500638.75999999</v>
      </c>
      <c r="R23" s="18">
        <f>'Formato 7 c)'!D31</f>
        <v>457175331.56</v>
      </c>
      <c r="S23" s="18">
        <f>'Formato 7 c)'!E31</f>
        <v>496264879.54999995</v>
      </c>
      <c r="T23" s="18">
        <f>'Formato 7 c)'!F31</f>
        <v>543893165.94281256</v>
      </c>
      <c r="U23" s="18">
        <f>'Formato 7 c)'!G31</f>
        <v>586603556.63315237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topLeftCell="A4" zoomScaleNormal="100" zoomScalePageLayoutView="90" workbookViewId="0">
      <selection activeCell="B9" sqref="B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483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3134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484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446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447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448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449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450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451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452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453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454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446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447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448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449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450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451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452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456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454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3284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3285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topLeftCell="A12" zoomScaleNormal="100" zoomScalePageLayoutView="90" workbookViewId="0">
      <selection activeCell="B9" sqref="B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487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JUNTA DE AGUA POTABLE DRENAJE ALCANTARILLADO Y SANEAMIENTO DEL MUNICIPIO DE IRAPUATO GTO,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488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B1" zoomScale="90" zoomScaleNormal="90" zoomScalePageLayoutView="90" workbookViewId="0">
      <selection activeCell="E7" sqref="E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537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2018 y al 30 de septiembre de 2019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3276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487934689.16000003</v>
      </c>
      <c r="C9" s="60">
        <f>SUM(C10:C16)</f>
        <v>411870735.46999997</v>
      </c>
      <c r="D9" s="100" t="s">
        <v>54</v>
      </c>
      <c r="E9" s="60">
        <f>SUM(E10:E18)</f>
        <v>3045647.74</v>
      </c>
      <c r="F9" s="60">
        <f>SUM(F10:F18)</f>
        <v>29775981.100000001</v>
      </c>
    </row>
    <row r="10" spans="1:6" x14ac:dyDescent="0.25">
      <c r="A10" s="96" t="s">
        <v>4</v>
      </c>
      <c r="B10" s="195">
        <v>400499.73</v>
      </c>
      <c r="C10" s="192">
        <v>559499.73</v>
      </c>
      <c r="D10" s="101" t="s">
        <v>55</v>
      </c>
      <c r="E10" s="60">
        <v>0</v>
      </c>
      <c r="F10" s="192">
        <v>0</v>
      </c>
    </row>
    <row r="11" spans="1:6" x14ac:dyDescent="0.25">
      <c r="A11" s="96" t="s">
        <v>5</v>
      </c>
      <c r="B11" s="195">
        <v>24129885.039999999</v>
      </c>
      <c r="C11" s="192">
        <v>58037166.049999997</v>
      </c>
      <c r="D11" s="101" t="s">
        <v>56</v>
      </c>
      <c r="E11" s="195">
        <v>1688655.63</v>
      </c>
      <c r="F11" s="192">
        <v>8231786.8700000001</v>
      </c>
    </row>
    <row r="12" spans="1:6" x14ac:dyDescent="0.25">
      <c r="A12" s="96" t="s">
        <v>6</v>
      </c>
      <c r="B12" s="195">
        <v>43771.58</v>
      </c>
      <c r="C12" s="192">
        <v>0</v>
      </c>
      <c r="D12" s="101" t="s">
        <v>57</v>
      </c>
      <c r="E12" s="195">
        <v>61</v>
      </c>
      <c r="F12" s="192">
        <v>17595994.84</v>
      </c>
    </row>
    <row r="13" spans="1:6" x14ac:dyDescent="0.25">
      <c r="A13" s="96" t="s">
        <v>7</v>
      </c>
      <c r="B13" s="195">
        <v>463360532.81</v>
      </c>
      <c r="C13" s="192">
        <v>353274069.69</v>
      </c>
      <c r="D13" s="101" t="s">
        <v>58</v>
      </c>
      <c r="E13" s="60">
        <v>0</v>
      </c>
      <c r="F13" s="192">
        <v>2462</v>
      </c>
    </row>
    <row r="14" spans="1:6" x14ac:dyDescent="0.25">
      <c r="A14" s="96" t="s">
        <v>8</v>
      </c>
      <c r="B14" s="60">
        <v>0</v>
      </c>
      <c r="C14" s="192">
        <v>0</v>
      </c>
      <c r="D14" s="101" t="s">
        <v>59</v>
      </c>
      <c r="E14" s="60">
        <v>0</v>
      </c>
      <c r="F14" s="192">
        <v>0</v>
      </c>
    </row>
    <row r="15" spans="1:6" x14ac:dyDescent="0.25">
      <c r="A15" s="96" t="s">
        <v>9</v>
      </c>
      <c r="B15" s="60">
        <v>0</v>
      </c>
      <c r="C15" s="192">
        <v>0</v>
      </c>
      <c r="D15" s="101" t="s">
        <v>60</v>
      </c>
      <c r="E15" s="60">
        <v>0</v>
      </c>
      <c r="F15" s="192">
        <v>0</v>
      </c>
    </row>
    <row r="16" spans="1:6" x14ac:dyDescent="0.25">
      <c r="A16" s="96" t="s">
        <v>10</v>
      </c>
      <c r="B16" s="60">
        <v>0</v>
      </c>
      <c r="C16" s="192">
        <v>0</v>
      </c>
      <c r="D16" s="101" t="s">
        <v>61</v>
      </c>
      <c r="E16" s="195">
        <v>587625.6</v>
      </c>
      <c r="F16" s="192">
        <v>2524645.2799999998</v>
      </c>
    </row>
    <row r="17" spans="1:6" x14ac:dyDescent="0.25">
      <c r="A17" s="95" t="s">
        <v>11</v>
      </c>
      <c r="B17" s="60">
        <f>SUM(B18:B24)</f>
        <v>18894553.629999999</v>
      </c>
      <c r="C17" s="60">
        <f>SUM(C18:C24)</f>
        <v>43745248.780000001</v>
      </c>
      <c r="D17" s="101" t="s">
        <v>62</v>
      </c>
      <c r="E17" s="60">
        <v>0</v>
      </c>
      <c r="F17" s="192">
        <v>0</v>
      </c>
    </row>
    <row r="18" spans="1:6" x14ac:dyDescent="0.25">
      <c r="A18" s="97" t="s">
        <v>12</v>
      </c>
      <c r="B18" s="60">
        <v>0</v>
      </c>
      <c r="C18" s="192">
        <v>0</v>
      </c>
      <c r="D18" s="101" t="s">
        <v>63</v>
      </c>
      <c r="E18" s="195">
        <v>769305.51</v>
      </c>
      <c r="F18" s="192">
        <v>1421092.11</v>
      </c>
    </row>
    <row r="19" spans="1:6" x14ac:dyDescent="0.25">
      <c r="A19" s="97" t="s">
        <v>13</v>
      </c>
      <c r="B19" s="195">
        <v>17245137.129999999</v>
      </c>
      <c r="C19" s="192">
        <v>21578195.199999999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5">
        <v>1125398.8700000001</v>
      </c>
      <c r="C20" s="192">
        <v>1597782</v>
      </c>
      <c r="D20" s="101" t="s">
        <v>65</v>
      </c>
      <c r="E20" s="60">
        <v>0</v>
      </c>
      <c r="F20" s="192">
        <v>0</v>
      </c>
    </row>
    <row r="21" spans="1:6" x14ac:dyDescent="0.25">
      <c r="A21" s="97" t="s">
        <v>15</v>
      </c>
      <c r="B21" s="195">
        <v>0</v>
      </c>
      <c r="C21" s="192">
        <v>0</v>
      </c>
      <c r="D21" s="101" t="s">
        <v>66</v>
      </c>
      <c r="E21" s="60">
        <v>0</v>
      </c>
      <c r="F21" s="192">
        <v>0</v>
      </c>
    </row>
    <row r="22" spans="1:6" x14ac:dyDescent="0.25">
      <c r="A22" s="97" t="s">
        <v>16</v>
      </c>
      <c r="B22" s="195">
        <v>43714.55</v>
      </c>
      <c r="C22" s="192">
        <v>0</v>
      </c>
      <c r="D22" s="101" t="s">
        <v>67</v>
      </c>
      <c r="E22" s="60">
        <v>0</v>
      </c>
      <c r="F22" s="192">
        <v>0</v>
      </c>
    </row>
    <row r="23" spans="1:6" x14ac:dyDescent="0.25">
      <c r="A23" s="97" t="s">
        <v>17</v>
      </c>
      <c r="B23" s="60">
        <v>0</v>
      </c>
      <c r="C23" s="192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5">
        <v>480303.08</v>
      </c>
      <c r="C24" s="192">
        <v>20569271.579999998</v>
      </c>
      <c r="D24" s="101" t="s">
        <v>69</v>
      </c>
      <c r="E24" s="60">
        <v>0</v>
      </c>
      <c r="F24" s="192">
        <v>0</v>
      </c>
    </row>
    <row r="25" spans="1:6" x14ac:dyDescent="0.25">
      <c r="A25" s="95" t="s">
        <v>19</v>
      </c>
      <c r="B25" s="60">
        <f>SUM(B26:B30)</f>
        <v>11727173.66</v>
      </c>
      <c r="C25" s="60">
        <f>SUM(C26:C30)</f>
        <v>11180861.27</v>
      </c>
      <c r="D25" s="101" t="s">
        <v>70</v>
      </c>
      <c r="E25" s="60">
        <v>0</v>
      </c>
      <c r="F25" s="192">
        <v>0</v>
      </c>
    </row>
    <row r="26" spans="1:6" x14ac:dyDescent="0.25">
      <c r="A26" s="97" t="s">
        <v>20</v>
      </c>
      <c r="B26" s="195">
        <v>326277</v>
      </c>
      <c r="C26" s="192">
        <v>16740</v>
      </c>
      <c r="D26" s="100" t="s">
        <v>71</v>
      </c>
      <c r="E26" s="60">
        <v>0</v>
      </c>
      <c r="F26" s="192">
        <v>0</v>
      </c>
    </row>
    <row r="27" spans="1:6" x14ac:dyDescent="0.25">
      <c r="A27" s="97" t="s">
        <v>21</v>
      </c>
      <c r="B27" s="60">
        <v>0</v>
      </c>
      <c r="C27" s="192">
        <v>0</v>
      </c>
      <c r="D27" s="100" t="s">
        <v>72</v>
      </c>
      <c r="E27" s="60">
        <f>SUM(E28:E30)</f>
        <v>4544952.21</v>
      </c>
      <c r="F27" s="60">
        <f>SUM(F28:F30)</f>
        <v>2277551.62</v>
      </c>
    </row>
    <row r="28" spans="1:6" x14ac:dyDescent="0.25">
      <c r="A28" s="97" t="s">
        <v>22</v>
      </c>
      <c r="B28" s="60">
        <v>0</v>
      </c>
      <c r="C28" s="192">
        <v>0</v>
      </c>
      <c r="D28" s="101" t="s">
        <v>73</v>
      </c>
      <c r="E28" s="195">
        <v>4544952.21</v>
      </c>
      <c r="F28" s="192">
        <v>2277551.62</v>
      </c>
    </row>
    <row r="29" spans="1:6" x14ac:dyDescent="0.25">
      <c r="A29" s="97" t="s">
        <v>23</v>
      </c>
      <c r="B29" s="195">
        <v>11400896.66</v>
      </c>
      <c r="C29" s="192">
        <v>11164121.27</v>
      </c>
      <c r="D29" s="101" t="s">
        <v>74</v>
      </c>
      <c r="E29" s="60">
        <v>0</v>
      </c>
      <c r="F29" s="192">
        <v>0</v>
      </c>
    </row>
    <row r="30" spans="1:6" x14ac:dyDescent="0.25">
      <c r="A30" s="97" t="s">
        <v>24</v>
      </c>
      <c r="B30" s="60">
        <v>0</v>
      </c>
      <c r="C30" s="192">
        <v>0</v>
      </c>
      <c r="D30" s="101" t="s">
        <v>75</v>
      </c>
      <c r="E30" s="60">
        <v>0</v>
      </c>
      <c r="F30" s="192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192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192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192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192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192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5">
        <v>12778885.73</v>
      </c>
      <c r="C37" s="192">
        <v>13376659.949999999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192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192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192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192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192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192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94">
        <f>B9+B17+B25+B31+B38+B41+B37</f>
        <v>531335302.18000007</v>
      </c>
      <c r="C47" s="61">
        <f>C9+C17+C25+C31+C38+C41+C37</f>
        <v>480173505.46999997</v>
      </c>
      <c r="D47" s="99" t="s">
        <v>91</v>
      </c>
      <c r="E47" s="61">
        <f>E9+E19+E23+E26+E27+E31+E38+E42</f>
        <v>7590599.9500000002</v>
      </c>
      <c r="F47" s="61">
        <f>F9+F19+F23+F26+F27+F31+F38+F42</f>
        <v>32053532.720000003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192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192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5">
        <v>1790352166.22</v>
      </c>
      <c r="C52" s="192">
        <v>1759333160.1800001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5">
        <v>180171131.75999999</v>
      </c>
      <c r="C53" s="192">
        <v>176554606.22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5">
        <v>2631963.11</v>
      </c>
      <c r="C54" s="192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5">
        <v>-622814676.42999995</v>
      </c>
      <c r="C55" s="192">
        <v>-577572837.77999997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5">
        <v>1659363.35</v>
      </c>
      <c r="C56" s="192">
        <v>1656907.75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192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192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7590599.9500000002</v>
      </c>
      <c r="F59" s="61">
        <f>F47+F57</f>
        <v>32053532.720000003</v>
      </c>
    </row>
    <row r="60" spans="1:6" x14ac:dyDescent="0.25">
      <c r="A60" s="55" t="s">
        <v>50</v>
      </c>
      <c r="B60" s="61">
        <f>SUM(B50:B58)</f>
        <v>1351999948.0099998</v>
      </c>
      <c r="C60" s="61">
        <f>SUM(C50:C58)</f>
        <v>1362603799.48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1883335250.1899998</v>
      </c>
      <c r="C62" s="61">
        <f>SUM(C47+C60)</f>
        <v>1842777304.95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399173071.51000005</v>
      </c>
      <c r="F63" s="77">
        <f>SUM(F64:F66)</f>
        <v>398304509.64000005</v>
      </c>
    </row>
    <row r="64" spans="1:6" x14ac:dyDescent="0.25">
      <c r="A64" s="54"/>
      <c r="B64" s="54"/>
      <c r="C64" s="54"/>
      <c r="D64" s="103" t="s">
        <v>103</v>
      </c>
      <c r="E64" s="195">
        <v>4610300.5999999996</v>
      </c>
      <c r="F64" s="192">
        <v>4610300.5999999996</v>
      </c>
    </row>
    <row r="65" spans="1:6" x14ac:dyDescent="0.25">
      <c r="A65" s="54"/>
      <c r="B65" s="54"/>
      <c r="C65" s="54"/>
      <c r="D65" s="41" t="s">
        <v>104</v>
      </c>
      <c r="E65" s="195">
        <v>11545396.25</v>
      </c>
      <c r="F65" s="192">
        <v>10676834.380000001</v>
      </c>
    </row>
    <row r="66" spans="1:6" x14ac:dyDescent="0.25">
      <c r="A66" s="54"/>
      <c r="B66" s="54"/>
      <c r="C66" s="54"/>
      <c r="D66" s="103" t="s">
        <v>105</v>
      </c>
      <c r="E66" s="195">
        <v>383017374.66000003</v>
      </c>
      <c r="F66" s="192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1476571578.73</v>
      </c>
      <c r="F68" s="77">
        <f>SUM(F69:F73)</f>
        <v>1412419262.5899999</v>
      </c>
    </row>
    <row r="69" spans="1:6" x14ac:dyDescent="0.25">
      <c r="A69" s="12"/>
      <c r="B69" s="54"/>
      <c r="C69" s="54"/>
      <c r="D69" s="103" t="s">
        <v>107</v>
      </c>
      <c r="E69" s="77">
        <v>81512614.480000004</v>
      </c>
      <c r="F69" s="192">
        <v>225633456.27000001</v>
      </c>
    </row>
    <row r="70" spans="1:6" x14ac:dyDescent="0.25">
      <c r="A70" s="12"/>
      <c r="B70" s="54"/>
      <c r="C70" s="54"/>
      <c r="D70" s="103" t="s">
        <v>108</v>
      </c>
      <c r="E70" s="195">
        <v>1387743818.3800001</v>
      </c>
      <c r="F70" s="192">
        <v>1179471578.45</v>
      </c>
    </row>
    <row r="71" spans="1:6" x14ac:dyDescent="0.25">
      <c r="A71" s="12"/>
      <c r="B71" s="54"/>
      <c r="C71" s="54"/>
      <c r="D71" s="103" t="s">
        <v>109</v>
      </c>
      <c r="E71" s="195">
        <v>5064933.6100000003</v>
      </c>
      <c r="F71" s="192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192">
        <v>0</v>
      </c>
    </row>
    <row r="73" spans="1:6" x14ac:dyDescent="0.25">
      <c r="A73" s="12"/>
      <c r="B73" s="54"/>
      <c r="C73" s="54"/>
      <c r="D73" s="103" t="s">
        <v>111</v>
      </c>
      <c r="E73" s="195">
        <v>2250212.2599999998</v>
      </c>
      <c r="F73" s="192">
        <v>2249294.2599999998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1875744650.24</v>
      </c>
      <c r="F79" s="61">
        <f>F63+F68+F75</f>
        <v>1810723772.23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1883335250.1900001</v>
      </c>
      <c r="F81" s="61">
        <f>F59+F79</f>
        <v>1842777304.95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487934689.16000003</v>
      </c>
      <c r="Q4" s="18">
        <f>'Formato 1'!C9</f>
        <v>411870735.46999997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400499.73</v>
      </c>
      <c r="Q5" s="18">
        <f>'Formato 1'!C10</f>
        <v>559499.73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24129885.039999999</v>
      </c>
      <c r="Q6" s="18">
        <f>'Formato 1'!C11</f>
        <v>58037166.049999997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43771.58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463360532.81</v>
      </c>
      <c r="Q8" s="18">
        <f>'Formato 1'!C13</f>
        <v>353274069.69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18894553.629999999</v>
      </c>
      <c r="Q12" s="18">
        <f>'Formato 1'!C17</f>
        <v>43745248.780000001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17245137.129999999</v>
      </c>
      <c r="Q14" s="18">
        <f>'Formato 1'!C19</f>
        <v>21578195.199999999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1125398.8700000001</v>
      </c>
      <c r="Q15" s="18">
        <f>'Formato 1'!C20</f>
        <v>1597782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43714.55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480303.08</v>
      </c>
      <c r="Q19" s="18">
        <f>'Formato 1'!C24</f>
        <v>20569271.579999998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11727173.66</v>
      </c>
      <c r="Q20" s="18">
        <f>'Formato 1'!C25</f>
        <v>11180861.27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326277</v>
      </c>
      <c r="Q21" s="18">
        <f>'Formato 1'!C26</f>
        <v>16740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11400896.66</v>
      </c>
      <c r="Q24" s="18">
        <f>'Formato 1'!C29</f>
        <v>11164121.27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12778885.73</v>
      </c>
      <c r="Q32" s="18">
        <f>'Formato 1'!C37</f>
        <v>13376659.949999999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12778885.73</v>
      </c>
      <c r="Q33" s="18">
        <f>'Formato 1'!C37</f>
        <v>13376659.949999999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531335302.18000007</v>
      </c>
      <c r="Q42" s="18">
        <f>'Formato 1'!C47</f>
        <v>480173505.46999997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1790352166.22</v>
      </c>
      <c r="Q46">
        <f>'Formato 1'!C52</f>
        <v>1759333160.1800001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180171131.75999999</v>
      </c>
      <c r="Q47">
        <f>'Formato 1'!C53</f>
        <v>176554606.22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2631963.11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-622814676.42999995</v>
      </c>
      <c r="Q49">
        <f>'Formato 1'!C55</f>
        <v>-577572837.77999997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1659363.35</v>
      </c>
      <c r="Q50">
        <f>'Formato 1'!C56</f>
        <v>1656907.75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1351999948.0099998</v>
      </c>
      <c r="Q53">
        <f>'Formato 1'!C60</f>
        <v>1362603799.48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1883335250.1899998</v>
      </c>
      <c r="Q54">
        <f>'Formato 1'!C62</f>
        <v>1842777304.95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3045647.74</v>
      </c>
      <c r="Q57">
        <f>'Formato 1'!F9</f>
        <v>29775981.100000001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1688655.63</v>
      </c>
      <c r="Q59">
        <f>'Formato 1'!F11</f>
        <v>8231786.8700000001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61</v>
      </c>
      <c r="Q60">
        <f>'Formato 1'!F12</f>
        <v>17595994.84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587625.6</v>
      </c>
      <c r="Q64">
        <f>'Formato 1'!F16</f>
        <v>2524645.2799999998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769305.51</v>
      </c>
      <c r="Q66">
        <f>'Formato 1'!F18</f>
        <v>1421092.11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4544952.21</v>
      </c>
      <c r="Q76">
        <f>'Formato 1'!F27</f>
        <v>2277551.62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4544952.21</v>
      </c>
      <c r="Q77">
        <f>'Formato 1'!F28</f>
        <v>2277551.62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7590599.9500000002</v>
      </c>
      <c r="Q95">
        <f>'Formato 1'!F47</f>
        <v>32053532.720000003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7590599.9500000002</v>
      </c>
      <c r="Q104">
        <f>'Formato 1'!F59</f>
        <v>32053532.720000003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399173071.51000005</v>
      </c>
      <c r="Q106">
        <f>'Formato 1'!F63</f>
        <v>398304509.64000005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11545396.25</v>
      </c>
      <c r="Q108">
        <f>'Formato 1'!F65</f>
        <v>10676834.380000001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1476571578.73</v>
      </c>
      <c r="Q110">
        <f>'Formato 1'!F68</f>
        <v>1412419262.5899999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81512614.480000004</v>
      </c>
      <c r="Q111">
        <f>'Formato 1'!F69</f>
        <v>225633456.27000001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1387743818.3800001</v>
      </c>
      <c r="Q112">
        <f>'Formato 1'!F70</f>
        <v>1179471578.45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2249294.2599999998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1875744650.24</v>
      </c>
      <c r="Q119">
        <f>'Formato 1'!F79</f>
        <v>1810723772.23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1883335250.1900001</v>
      </c>
      <c r="Q120">
        <f>'Formato 1'!F81</f>
        <v>1842777304.95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topLeftCell="A3" zoomScaleNormal="100" zoomScalePageLayoutView="90" workbookViewId="0">
      <selection activeCell="A24" sqref="A2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536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2018 y al 30 de septiembre de 2019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93">
        <v>32053532.719999999</v>
      </c>
      <c r="C18" s="132"/>
      <c r="D18" s="132"/>
      <c r="E18" s="132"/>
      <c r="F18" s="61">
        <v>7590599.9500000002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32053532.719999999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7590599.9500000002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3292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32053532.719999999</v>
      </c>
      <c r="Q12" s="18"/>
      <c r="R12" s="18"/>
      <c r="S12" s="18"/>
      <c r="T12" s="18">
        <f>'Formato 2'!F18</f>
        <v>7590599.9500000002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32053532.719999999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7590599.9500000002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topLeftCell="A3" zoomScaleNormal="100" zoomScalePageLayoutView="90" workbookViewId="0">
      <selection activeCell="A21" sqref="A2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septiembre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2019 (k)</v>
      </c>
      <c r="J6" s="131" t="str">
        <f>MONTO2</f>
        <v>Monto pagado de la inversión actualizado al 30 de septiembre de 2019 (l)</v>
      </c>
      <c r="K6" s="131" t="str">
        <f>SALDO_PENDIENTE</f>
        <v>Saldo pendiente por pagar de la inversión al 30 de septiembre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2019-10-10T17:45:32Z</cp:lastPrinted>
  <dcterms:created xsi:type="dcterms:W3CDTF">2017-01-19T17:59:06Z</dcterms:created>
  <dcterms:modified xsi:type="dcterms:W3CDTF">2019-10-16T18:12:23Z</dcterms:modified>
</cp:coreProperties>
</file>