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0385" windowHeight="8895" tabRatio="814" activeTab="1"/>
  </bookViews>
  <sheets>
    <sheet name="Resumen" sheetId="1" r:id="rId1"/>
    <sheet name="Presupuesto" sheetId="2" r:id="rId2"/>
  </sheets>
  <definedNames>
    <definedName name="acumuladoantletrasmon1">#REF!</definedName>
    <definedName name="acumuladoantletrasmon2">#REF!</definedName>
    <definedName name="acumuladoantmon1">#REF!</definedName>
    <definedName name="acumuladoantmon2">#REF!</definedName>
    <definedName name="acumuladoconletrasmon1">#REF!</definedName>
    <definedName name="acumuladoconletrasmon2">#REF!</definedName>
    <definedName name="acumuladomon1">#REF!</definedName>
    <definedName name="acumuladomon2">#REF!</definedName>
    <definedName name="area" localSheetId="0">#REF!</definedName>
    <definedName name="area">#REF!</definedName>
    <definedName name="cargo" localSheetId="0">#REF!</definedName>
    <definedName name="cargo">#REF!</definedName>
    <definedName name="cargocontacto" localSheetId="0">#REF!</definedName>
    <definedName name="cargocontacto">#REF!</definedName>
    <definedName name="cargoresponsabledelaobra" localSheetId="0">#REF!</definedName>
    <definedName name="cargoresponsabledelaobra">#REF!</definedName>
    <definedName name="cargovendedor" localSheetId="0">#REF!</definedName>
    <definedName name="cargovendedor">#REF!</definedName>
    <definedName name="ciudad" localSheetId="0">#REF!</definedName>
    <definedName name="ciudad">#REF!</definedName>
    <definedName name="ciudadcliente" localSheetId="0">#REF!</definedName>
    <definedName name="ciudadcliente">#REF!</definedName>
    <definedName name="ciudaddelaobra" localSheetId="0">#REF!</definedName>
    <definedName name="ciudaddelaobra">#REF!</definedName>
    <definedName name="cmic" localSheetId="0">#REF!</definedName>
    <definedName name="cmic">#REF!</definedName>
    <definedName name="codigodelaobra" localSheetId="0">#REF!</definedName>
    <definedName name="codigodelaobra">#REF!</definedName>
    <definedName name="codigopostalcliente" localSheetId="0">#REF!</definedName>
    <definedName name="codigopostalcliente">#REF!</definedName>
    <definedName name="codigopostaldelaobra" localSheetId="0">#REF!</definedName>
    <definedName name="codigopostaldelaobra">#REF!</definedName>
    <definedName name="codigovendedor" localSheetId="0">#REF!</definedName>
    <definedName name="codigovendedor">#REF!</definedName>
    <definedName name="colonia" localSheetId="0">#REF!</definedName>
    <definedName name="colonia">#REF!</definedName>
    <definedName name="coloniacliente" localSheetId="0">#REF!</definedName>
    <definedName name="coloniacliente">#REF!</definedName>
    <definedName name="coloniadelaobra" localSheetId="0">#REF!</definedName>
    <definedName name="coloniadelaobra">#REF!</definedName>
    <definedName name="contactocliente" localSheetId="0">#REF!</definedName>
    <definedName name="contactocliente">#REF!</definedName>
    <definedName name="decimalesredondeo" localSheetId="0">#REF!</definedName>
    <definedName name="decimalesredondeo">#REF!</definedName>
    <definedName name="departamento" localSheetId="0">#REF!</definedName>
    <definedName name="departamento">#REF!</definedName>
    <definedName name="direccioncliente" localSheetId="0">#REF!</definedName>
    <definedName name="direccioncliente">#REF!</definedName>
    <definedName name="direcciondeconcurso" localSheetId="0">#REF!</definedName>
    <definedName name="direcciondeconcurso">#REF!</definedName>
    <definedName name="direcciondelaobra" localSheetId="0">#REF!</definedName>
    <definedName name="direcciondelaobra">#REF!</definedName>
    <definedName name="domicilio" localSheetId="0">#REF!</definedName>
    <definedName name="domicilio">#REF!</definedName>
    <definedName name="email" localSheetId="0">#REF!</definedName>
    <definedName name="email">#REF!</definedName>
    <definedName name="emailcliente" localSheetId="0">#REF!</definedName>
    <definedName name="emailcliente">#REF!</definedName>
    <definedName name="emaildelaobra" localSheetId="0">#REF!</definedName>
    <definedName name="emaildelaobra">#REF!</definedName>
    <definedName name="estado" localSheetId="0">#REF!</definedName>
    <definedName name="estado">#REF!</definedName>
    <definedName name="estadodelaobra" localSheetId="0">#REF!</definedName>
    <definedName name="estadodelaobra">#REF!</definedName>
    <definedName name="fechaconvocatoria" localSheetId="0">#REF!</definedName>
    <definedName name="fechaconvocatoria">#REF!</definedName>
    <definedName name="fechadeconcurso" localSheetId="0">#REF!</definedName>
    <definedName name="fechadeconcurso">#REF!</definedName>
    <definedName name="fechainicio" localSheetId="0">#REF!</definedName>
    <definedName name="fechainicio">#REF!</definedName>
    <definedName name="fechaterminacion" localSheetId="0">#REF!</definedName>
    <definedName name="fechaterminacion">#REF!</definedName>
    <definedName name="imss" localSheetId="0">#REF!</definedName>
    <definedName name="imss">#REF!</definedName>
    <definedName name="infonavit" localSheetId="0">#REF!</definedName>
    <definedName name="infonavit">#REF!</definedName>
    <definedName name="mailcontacto" localSheetId="0">#REF!</definedName>
    <definedName name="mailcontacto">#REF!</definedName>
    <definedName name="mailvendedor" localSheetId="0">#REF!</definedName>
    <definedName name="mailvendedor">#REF!</definedName>
    <definedName name="nombrecliente" localSheetId="0">#REF!</definedName>
    <definedName name="nombrecliente">#REF!</definedName>
    <definedName name="nombredelaobra" localSheetId="0">#REF!</definedName>
    <definedName name="nombredelaobra">#REF!</definedName>
    <definedName name="nombrevendedor" localSheetId="0">#REF!</definedName>
    <definedName name="nombrevendedor">#REF!</definedName>
    <definedName name="numconvocatoria" localSheetId="0">#REF!</definedName>
    <definedName name="numconvocatoria">#REF!</definedName>
    <definedName name="numerodeconcurso" localSheetId="0">#REF!</definedName>
    <definedName name="numerodeconcurso">#REF!</definedName>
    <definedName name="parcialconletrasmon1">#REF!</definedName>
    <definedName name="parcialconletrasmon2">#REF!</definedName>
    <definedName name="parcialmon1">#REF!</definedName>
    <definedName name="parcialmon2">#REF!</definedName>
    <definedName name="plazocalculado" localSheetId="0">#REF!</definedName>
    <definedName name="plazocalculado">#REF!</definedName>
    <definedName name="plazoreal" localSheetId="0">#REF!</definedName>
    <definedName name="plazoreal">#REF!</definedName>
    <definedName name="porcentajeivapresupuesto" localSheetId="0">#REF!</definedName>
    <definedName name="porcentajeivapresupuesto">#REF!</definedName>
    <definedName name="primeramoneda" localSheetId="0">#REF!</definedName>
    <definedName name="primeramoneda">#REF!</definedName>
    <definedName name="razonsocial" localSheetId="0">#REF!</definedName>
    <definedName name="razonsocial">#REF!</definedName>
    <definedName name="remateprimeramoneda" localSheetId="0">#REF!</definedName>
    <definedName name="remateprimeramoneda">#REF!</definedName>
    <definedName name="rematesegundamoneda" localSheetId="0">#REF!</definedName>
    <definedName name="rematesegundamoneda">#REF!</definedName>
    <definedName name="responsable" localSheetId="0">#REF!</definedName>
    <definedName name="responsable">#REF!</definedName>
    <definedName name="responsabledelaobra" localSheetId="0">#REF!</definedName>
    <definedName name="responsabledelaobra">#REF!</definedName>
    <definedName name="rfc" localSheetId="0">#REF!</definedName>
    <definedName name="rfc">#REF!</definedName>
    <definedName name="segundamoneda" localSheetId="0">#REF!</definedName>
    <definedName name="segundamoneda">#REF!</definedName>
    <definedName name="telefono" localSheetId="0">#REF!</definedName>
    <definedName name="telefono">#REF!</definedName>
    <definedName name="telefonocliente" localSheetId="0">#REF!</definedName>
    <definedName name="telefonocliente">#REF!</definedName>
    <definedName name="telefonocontacto" localSheetId="0">#REF!</definedName>
    <definedName name="telefonocontacto">#REF!</definedName>
    <definedName name="telefonodelaobra" localSheetId="0">#REF!</definedName>
    <definedName name="telefonodelaobra">#REF!</definedName>
    <definedName name="telefonovendedor" localSheetId="0">#REF!</definedName>
    <definedName name="telefonovendedor">#REF!</definedName>
    <definedName name="tipodelicitacion" localSheetId="0">#REF!</definedName>
    <definedName name="tipodelicitacion">#REF!</definedName>
    <definedName name="_xlnm.Print_Titles" localSheetId="1">Presupuesto!$1:$14</definedName>
    <definedName name="_xlnm.Print_Titles" localSheetId="0">Resumen!$1:$11</definedName>
    <definedName name="totalpresupuestoprimeramoneda" localSheetId="0">#REF!</definedName>
    <definedName name="totalpresupuestoprimeramoneda">#REF!</definedName>
    <definedName name="totalpresupuestosegundamoneda" localSheetId="0">#REF!</definedName>
    <definedName name="totalpresupuestosegundamoneda">#REF!</definedName>
  </definedNames>
  <calcPr calcId="144525"/>
</workbook>
</file>

<file path=xl/calcChain.xml><?xml version="1.0" encoding="utf-8"?>
<calcChain xmlns="http://schemas.openxmlformats.org/spreadsheetml/2006/main">
  <c r="P17" i="2" l="1"/>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6"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M108" i="2"/>
  <c r="O108" i="2" l="1"/>
  <c r="Q17" i="2"/>
  <c r="Q24" i="2"/>
  <c r="R25" i="2"/>
  <c r="S25" i="2" s="1"/>
  <c r="R32" i="2"/>
  <c r="S32" i="2" s="1"/>
  <c r="R33" i="2"/>
  <c r="S33" i="2" s="1"/>
  <c r="Q38" i="2"/>
  <c r="R39" i="2"/>
  <c r="S39" i="2" s="1"/>
  <c r="R40" i="2"/>
  <c r="S40" i="2" s="1"/>
  <c r="Q46" i="2"/>
  <c r="R47" i="2"/>
  <c r="S47" i="2" s="1"/>
  <c r="R48" i="2"/>
  <c r="S48" i="2" s="1"/>
  <c r="R49" i="2"/>
  <c r="S49" i="2" s="1"/>
  <c r="Q54" i="2"/>
  <c r="R55" i="2"/>
  <c r="S55" i="2" s="1"/>
  <c r="R56" i="2"/>
  <c r="S56" i="2" s="1"/>
  <c r="Q57" i="2"/>
  <c r="R65" i="2"/>
  <c r="S65" i="2" s="1"/>
  <c r="Q70" i="2"/>
  <c r="Q71" i="2"/>
  <c r="R72" i="2"/>
  <c r="S72" i="2" s="1"/>
  <c r="R73" i="2"/>
  <c r="S73" i="2" s="1"/>
  <c r="R80" i="2"/>
  <c r="S80" i="2" s="1"/>
  <c r="R81" i="2"/>
  <c r="S81" i="2" s="1"/>
  <c r="Q86" i="2"/>
  <c r="R87" i="2"/>
  <c r="S87" i="2" s="1"/>
  <c r="Q88" i="2"/>
  <c r="R89" i="2"/>
  <c r="S89" i="2" s="1"/>
  <c r="R95" i="2"/>
  <c r="S95" i="2" s="1"/>
  <c r="R96" i="2"/>
  <c r="S96" i="2" s="1"/>
  <c r="R97" i="2"/>
  <c r="S97" i="2" s="1"/>
  <c r="R103" i="2"/>
  <c r="S103" i="2" s="1"/>
  <c r="Q104" i="2"/>
  <c r="R105" i="2"/>
  <c r="S105" i="2" s="1"/>
  <c r="Q16"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R23" i="2"/>
  <c r="S23" i="2" s="1"/>
  <c r="R29" i="2"/>
  <c r="S29" i="2" s="1"/>
  <c r="R37" i="2"/>
  <c r="S37" i="2" s="1"/>
  <c r="R41" i="2"/>
  <c r="S41" i="2" s="1"/>
  <c r="R45" i="2"/>
  <c r="S45" i="2" s="1"/>
  <c r="R61" i="2"/>
  <c r="S61" i="2" s="1"/>
  <c r="Q64" i="2"/>
  <c r="R69" i="2"/>
  <c r="S69" i="2" s="1"/>
  <c r="R77" i="2"/>
  <c r="S77" i="2" s="1"/>
  <c r="R85" i="2"/>
  <c r="S85" i="2" s="1"/>
  <c r="R101" i="2"/>
  <c r="S101" i="2" s="1"/>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F111"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6" i="2"/>
  <c r="Q18" i="2"/>
  <c r="Q19" i="2"/>
  <c r="Q20" i="2"/>
  <c r="R21" i="2"/>
  <c r="S21" i="2" s="1"/>
  <c r="Q21" i="2"/>
  <c r="Q22" i="2"/>
  <c r="R22" i="2"/>
  <c r="S22" i="2" s="1"/>
  <c r="Q26" i="2"/>
  <c r="Q27" i="2"/>
  <c r="R27" i="2"/>
  <c r="S27" i="2" s="1"/>
  <c r="Q28" i="2"/>
  <c r="Q29" i="2"/>
  <c r="Q30" i="2"/>
  <c r="R30" i="2"/>
  <c r="S30" i="2" s="1"/>
  <c r="R31" i="2"/>
  <c r="S31" i="2" s="1"/>
  <c r="Q34" i="2"/>
  <c r="Q35" i="2"/>
  <c r="Q36" i="2"/>
  <c r="Q37" i="2"/>
  <c r="R38" i="2"/>
  <c r="S38" i="2" s="1"/>
  <c r="Q42" i="2"/>
  <c r="Q43" i="2"/>
  <c r="R43" i="2"/>
  <c r="S43" i="2" s="1"/>
  <c r="Q44" i="2"/>
  <c r="Q50" i="2"/>
  <c r="R51" i="2"/>
  <c r="S51" i="2" s="1"/>
  <c r="Q51" i="2"/>
  <c r="Q52" i="2"/>
  <c r="R53" i="2"/>
  <c r="S53" i="2" s="1"/>
  <c r="Q58" i="2"/>
  <c r="R59" i="2"/>
  <c r="S59" i="2" s="1"/>
  <c r="Q59" i="2"/>
  <c r="Q60" i="2"/>
  <c r="Q61" i="2"/>
  <c r="Q62" i="2"/>
  <c r="R63" i="2"/>
  <c r="S63" i="2" s="1"/>
  <c r="Q63" i="2"/>
  <c r="Q66" i="2"/>
  <c r="R67" i="2"/>
  <c r="S67" i="2" s="1"/>
  <c r="Q67" i="2"/>
  <c r="Q68" i="2"/>
  <c r="Q74" i="2"/>
  <c r="Q75" i="2"/>
  <c r="R75" i="2"/>
  <c r="S75" i="2" s="1"/>
  <c r="Q76" i="2"/>
  <c r="Q78" i="2"/>
  <c r="R79" i="2"/>
  <c r="S79" i="2" s="1"/>
  <c r="Q79" i="2"/>
  <c r="Q82" i="2"/>
  <c r="R83" i="2"/>
  <c r="S83" i="2" s="1"/>
  <c r="Q83" i="2"/>
  <c r="Q84" i="2"/>
  <c r="R86" i="2"/>
  <c r="S86" i="2"/>
  <c r="Q87" i="2"/>
  <c r="R88" i="2"/>
  <c r="S88" i="2" s="1"/>
  <c r="Q90" i="2"/>
  <c r="R91" i="2"/>
  <c r="S91" i="2" s="1"/>
  <c r="Q91" i="2"/>
  <c r="Q92" i="2"/>
  <c r="R93" i="2"/>
  <c r="S93" i="2" s="1"/>
  <c r="Q93" i="2"/>
  <c r="Q94" i="2"/>
  <c r="Q98" i="2"/>
  <c r="R99" i="2"/>
  <c r="S99" i="2" s="1"/>
  <c r="Q99" i="2"/>
  <c r="Q100" i="2"/>
  <c r="Q102" i="2"/>
  <c r="R102" i="2"/>
  <c r="S102" i="2" s="1"/>
  <c r="Q106" i="2"/>
  <c r="O120" i="2" l="1"/>
  <c r="O118" i="2"/>
  <c r="O109" i="2"/>
  <c r="O110" i="2" s="1"/>
  <c r="O124" i="2" s="1"/>
  <c r="O119" i="2"/>
  <c r="Q39" i="2"/>
  <c r="R57" i="2"/>
  <c r="S57" i="2" s="1"/>
  <c r="Q72" i="2"/>
  <c r="R71" i="2"/>
  <c r="S71" i="2" s="1"/>
  <c r="Q47" i="2"/>
  <c r="R54" i="2"/>
  <c r="S54" i="2" s="1"/>
  <c r="Q55" i="2"/>
  <c r="Q56" i="2"/>
  <c r="R104" i="2"/>
  <c r="S104" i="2" s="1"/>
  <c r="Q95" i="2"/>
  <c r="M119" i="2"/>
  <c r="Q96" i="2"/>
  <c r="Q32" i="2"/>
  <c r="Q40" i="2"/>
  <c r="Q25" i="2"/>
  <c r="R64" i="2"/>
  <c r="S64" i="2" s="1"/>
  <c r="Q80" i="2"/>
  <c r="Q33" i="2"/>
  <c r="Q105" i="2"/>
  <c r="Q89" i="2"/>
  <c r="Q48" i="2"/>
  <c r="K108" i="2"/>
  <c r="K119" i="2" s="1"/>
  <c r="R35" i="2"/>
  <c r="S35" i="2" s="1"/>
  <c r="R24" i="2"/>
  <c r="S24" i="2" s="1"/>
  <c r="Q103" i="2"/>
  <c r="Q85" i="2"/>
  <c r="Q81" i="2"/>
  <c r="R78" i="2"/>
  <c r="S78" i="2" s="1"/>
  <c r="Q53" i="2"/>
  <c r="Q49" i="2"/>
  <c r="R46" i="2"/>
  <c r="S46" i="2" s="1"/>
  <c r="Q31" i="2"/>
  <c r="Q77" i="2"/>
  <c r="Q73" i="2"/>
  <c r="R70" i="2"/>
  <c r="S70" i="2" s="1"/>
  <c r="Q45" i="2"/>
  <c r="Q41" i="2"/>
  <c r="Q23" i="2"/>
  <c r="R19" i="2"/>
  <c r="S19" i="2" s="1"/>
  <c r="F108" i="2"/>
  <c r="Q97" i="2"/>
  <c r="R94" i="2"/>
  <c r="S94" i="2" s="1"/>
  <c r="Q69" i="2"/>
  <c r="Q65" i="2"/>
  <c r="R62" i="2"/>
  <c r="S62" i="2" s="1"/>
  <c r="Q101" i="2"/>
  <c r="I108" i="2"/>
  <c r="R106" i="2"/>
  <c r="S106" i="2" s="1"/>
  <c r="R98" i="2"/>
  <c r="S98" i="2" s="1"/>
  <c r="R90" i="2"/>
  <c r="S90" i="2" s="1"/>
  <c r="R82" i="2"/>
  <c r="S82" i="2" s="1"/>
  <c r="R74" i="2"/>
  <c r="S74" i="2" s="1"/>
  <c r="R66" i="2"/>
  <c r="S66" i="2" s="1"/>
  <c r="R58" i="2"/>
  <c r="S58" i="2" s="1"/>
  <c r="R50" i="2"/>
  <c r="S50" i="2" s="1"/>
  <c r="R42" i="2"/>
  <c r="S42" i="2" s="1"/>
  <c r="R34" i="2"/>
  <c r="S34" i="2" s="1"/>
  <c r="R26" i="2"/>
  <c r="S26" i="2" s="1"/>
  <c r="R18" i="2"/>
  <c r="S18" i="2" s="1"/>
  <c r="R17" i="2"/>
  <c r="S17" i="2" s="1"/>
  <c r="R100" i="2"/>
  <c r="S100" i="2" s="1"/>
  <c r="R92" i="2"/>
  <c r="S92" i="2" s="1"/>
  <c r="R84" i="2"/>
  <c r="S84" i="2" s="1"/>
  <c r="R76" i="2"/>
  <c r="S76" i="2" s="1"/>
  <c r="R68" i="2"/>
  <c r="S68" i="2" s="1"/>
  <c r="R60" i="2"/>
  <c r="S60" i="2" s="1"/>
  <c r="R52" i="2"/>
  <c r="S52" i="2" s="1"/>
  <c r="R44" i="2"/>
  <c r="S44" i="2" s="1"/>
  <c r="R36" i="2"/>
  <c r="S36" i="2" s="1"/>
  <c r="R28" i="2"/>
  <c r="S28" i="2" s="1"/>
  <c r="R20" i="2"/>
  <c r="S20" i="2" s="1"/>
  <c r="R16" i="2"/>
  <c r="S16" i="2" s="1"/>
  <c r="O112" i="2" l="1"/>
  <c r="O113" i="2"/>
  <c r="M118" i="2"/>
  <c r="M120" i="2"/>
  <c r="M109" i="2"/>
  <c r="M110" i="2" s="1"/>
  <c r="I119" i="2"/>
  <c r="I118" i="2"/>
  <c r="Q108" i="2"/>
  <c r="Q109" i="2" s="1"/>
  <c r="Q110" i="2" s="1"/>
  <c r="K118" i="2"/>
  <c r="K120" i="2"/>
  <c r="K109" i="2"/>
  <c r="K110" i="2" s="1"/>
  <c r="K112" i="2" s="1"/>
  <c r="I109" i="2"/>
  <c r="I110" i="2" s="1"/>
  <c r="I112" i="2" s="1"/>
  <c r="I113" i="2" s="1"/>
  <c r="I120" i="2"/>
  <c r="S108" i="2"/>
  <c r="S109" i="2" s="1"/>
  <c r="O114" i="2" l="1"/>
  <c r="O116" i="2" s="1"/>
  <c r="O117" i="2" s="1"/>
  <c r="O121" i="2" s="1"/>
  <c r="M124" i="2"/>
  <c r="M112" i="2"/>
  <c r="M113" i="2" s="1"/>
  <c r="K124" i="2"/>
  <c r="K125" i="2" s="1"/>
  <c r="K132" i="2" s="1"/>
  <c r="K131" i="2" s="1"/>
  <c r="K113" i="2"/>
  <c r="I124" i="2"/>
  <c r="I125" i="2" s="1"/>
  <c r="S110" i="2"/>
  <c r="I129" i="2"/>
  <c r="I130" i="2" s="1"/>
  <c r="K129" i="2" l="1"/>
  <c r="K130" i="2" s="1"/>
  <c r="M125" i="2"/>
  <c r="O125" i="2" s="1"/>
  <c r="M129" i="2"/>
  <c r="M114" i="2"/>
  <c r="M116" i="2" s="1"/>
  <c r="M117" i="2" s="1"/>
  <c r="M121" i="2" s="1"/>
  <c r="I127" i="2"/>
  <c r="I132" i="2"/>
  <c r="I131" i="2" s="1"/>
  <c r="K127" i="2"/>
  <c r="K114" i="2"/>
  <c r="K116" i="2" s="1"/>
  <c r="K117" i="2" s="1"/>
  <c r="K121" i="2" s="1"/>
  <c r="I114" i="2"/>
  <c r="I116" i="2" s="1"/>
  <c r="I117" i="2" s="1"/>
  <c r="I121" i="2" s="1"/>
  <c r="M130" i="2" l="1"/>
  <c r="O129" i="2"/>
  <c r="O130" i="2" s="1"/>
  <c r="O127" i="2"/>
  <c r="O132" i="2"/>
  <c r="O131" i="2" s="1"/>
  <c r="M127" i="2"/>
  <c r="M132" i="2"/>
  <c r="M131" i="2" s="1"/>
  <c r="G80" i="2" l="1"/>
  <c r="A18" i="1"/>
  <c r="B4" i="1"/>
  <c r="G56" i="2" l="1"/>
  <c r="G106" i="2"/>
  <c r="G52" i="2"/>
  <c r="G88" i="2"/>
  <c r="G53" i="2"/>
  <c r="G34" i="2"/>
  <c r="G91" i="2"/>
  <c r="G18" i="2"/>
  <c r="G31" i="2"/>
  <c r="G99" i="2"/>
  <c r="G84" i="2"/>
  <c r="G77" i="2"/>
  <c r="G96" i="2"/>
  <c r="G42" i="2"/>
  <c r="G33" i="2"/>
  <c r="G94" i="2"/>
  <c r="G22" i="2"/>
  <c r="G97" i="2"/>
  <c r="G50" i="2"/>
  <c r="G65" i="2"/>
  <c r="G23" i="2"/>
  <c r="G30" i="2"/>
  <c r="G74" i="2"/>
  <c r="G27" i="2"/>
  <c r="G79" i="2"/>
  <c r="G54" i="2"/>
  <c r="G82" i="2"/>
  <c r="G75" i="2"/>
  <c r="G72" i="2"/>
  <c r="G102" i="2"/>
  <c r="F109" i="2"/>
  <c r="F110" i="2" s="1"/>
  <c r="G43" i="2"/>
  <c r="G20" i="2"/>
  <c r="G89" i="2"/>
  <c r="G40" i="2"/>
  <c r="G60" i="2"/>
  <c r="G45" i="2"/>
  <c r="G71" i="2"/>
  <c r="G58" i="2"/>
  <c r="G67" i="2"/>
  <c r="G105" i="2"/>
  <c r="G41" i="2"/>
  <c r="G68" i="2"/>
  <c r="G47" i="2"/>
  <c r="G17" i="2"/>
  <c r="G61" i="2"/>
  <c r="G38" i="2"/>
  <c r="G39" i="2"/>
  <c r="G64" i="2"/>
  <c r="G66" i="2"/>
  <c r="G83" i="2"/>
  <c r="G19" i="2"/>
  <c r="G81" i="2"/>
  <c r="G76" i="2"/>
  <c r="G63" i="2"/>
  <c r="G57" i="2"/>
  <c r="G69" i="2"/>
  <c r="G46" i="2"/>
  <c r="G55" i="2"/>
  <c r="G107" i="2"/>
  <c r="G108" i="2"/>
  <c r="G35" i="2"/>
  <c r="G28" i="2"/>
  <c r="G92" i="2"/>
  <c r="G103" i="2"/>
  <c r="G21" i="2"/>
  <c r="G85" i="2"/>
  <c r="G62" i="2"/>
  <c r="G87" i="2"/>
  <c r="G25" i="2"/>
  <c r="G26" i="2"/>
  <c r="G90" i="2"/>
  <c r="G16" i="2"/>
  <c r="G51" i="2"/>
  <c r="G36" i="2"/>
  <c r="G100" i="2"/>
  <c r="G32" i="2"/>
  <c r="G29" i="2"/>
  <c r="G93" i="2"/>
  <c r="G78" i="2"/>
  <c r="G95" i="2"/>
  <c r="G49" i="2"/>
  <c r="G98" i="2"/>
  <c r="G104" i="2"/>
  <c r="G59" i="2"/>
  <c r="G44" i="2"/>
  <c r="G70" i="2"/>
  <c r="G48" i="2"/>
  <c r="G37" i="2"/>
  <c r="G101" i="2"/>
  <c r="G86" i="2"/>
  <c r="G24" i="2"/>
  <c r="G73" i="2"/>
  <c r="D15" i="1" l="1"/>
  <c r="D16" i="1" s="1"/>
  <c r="D17" i="1" s="1"/>
  <c r="D13" i="1"/>
</calcChain>
</file>

<file path=xl/sharedStrings.xml><?xml version="1.0" encoding="utf-8"?>
<sst xmlns="http://schemas.openxmlformats.org/spreadsheetml/2006/main" count="439" uniqueCount="261">
  <si>
    <t>Junta de Agua Potable, Drenaje, Alcantarillado y Saneamiento del Municipio de Irapuato, Gto.</t>
  </si>
  <si>
    <t>Fecha:</t>
  </si>
  <si>
    <t>Obra:</t>
  </si>
  <si>
    <t>Ciudad:</t>
  </si>
  <si>
    <t>Irapuato, Guanajuato</t>
  </si>
  <si>
    <t>Cod. Obra:</t>
  </si>
  <si>
    <t>PRO Optimización 2</t>
  </si>
  <si>
    <t>RESUMEN DEL PRESUPUESTO</t>
  </si>
  <si>
    <t>Partida</t>
  </si>
  <si>
    <t>Concepto</t>
  </si>
  <si>
    <t>Importe</t>
  </si>
  <si>
    <t>A</t>
  </si>
  <si>
    <t>Construcción de cajas de válvulas para optimizar el servicio de agua potable</t>
  </si>
  <si>
    <t>Total del presupuesto mostrado sin IVA:</t>
  </si>
  <si>
    <t>IVA 16.00%</t>
  </si>
  <si>
    <t>Total del presupuesto mostrado:</t>
  </si>
  <si>
    <t>PRESUPUESTO DE OBRA</t>
  </si>
  <si>
    <t>Código</t>
  </si>
  <si>
    <t>Unidad</t>
  </si>
  <si>
    <t>Cantidad</t>
  </si>
  <si>
    <t>%</t>
  </si>
  <si>
    <t>1.1.2</t>
  </si>
  <si>
    <t>Trazo y nivelación del terreno con uso de equipo topográfico de presición, para líneas de conducción en zanjas, estableciendo ejes auxiliares, referencias definitivas, crucetas y mojoneras.</t>
  </si>
  <si>
    <t>m</t>
  </si>
  <si>
    <t>1.1.4</t>
  </si>
  <si>
    <t>Limpieza de terreno al final de la obra.</t>
  </si>
  <si>
    <t>4.1.5.1</t>
  </si>
  <si>
    <t>Excavación manual para zanjas en material tipo II seco, zona B. Incluye afloje y extracción del material, afine de taludes, fondo y conservación hasta la instalación de la tubería a una profundidad de 0.00 a 2.00 m. Medido compacto.</t>
  </si>
  <si>
    <t>m3</t>
  </si>
  <si>
    <t>4.1.5.5</t>
  </si>
  <si>
    <t>Excavación manual para zanjas en material tipo II en agua, zona B, con presencia de cruces varios. Incluye afloje y extracción del material, afine de taludes, fondo y conservación hasta la instalación de la tubería a una profundidad de 0.00 a 2.00 m. Medido compacto.</t>
  </si>
  <si>
    <t>4.2.5.1</t>
  </si>
  <si>
    <t>Excavación mecánica para zanjas en material tipo II seco, zona B. Incluye afloje y extracción del material, afine de taludes, fondo y conservación hasta la instalación de la tubería a una profundidad de 0.00 a 2.00 m. Medido compacto.</t>
  </si>
  <si>
    <t>4.2.5.6</t>
  </si>
  <si>
    <t>Excavación mecánica para zanjas en material tipo II en agua, zona B. Incluye afloje y extracción del material, afine de taludes, fondo y conservación hasta la instalación de la tubería a una profundidad de 0.00 a 2.00 m. Medido compacto.</t>
  </si>
  <si>
    <t>2.1.2</t>
  </si>
  <si>
    <t>Corte a 5 cm de profundidad en pavimento de concreto hidráulico en arroyo, con cortadora de gasolina y disco puntas de diamante. Incluye trazo, guia, limpieza, mano de obra, equipo y herramienta.</t>
  </si>
  <si>
    <t>2.1.1</t>
  </si>
  <si>
    <t>Corte a 5 cm de profundidad en pavimento asfáltico, con cortadora de gasolina y disco puntas de diamante. Incluye trazo, guia, limpieza, mano de obra, equipo y herramienta.</t>
  </si>
  <si>
    <t>3.1.11</t>
  </si>
  <si>
    <t>Demolicion mecánica de concreto hidráulico armado utlizando martillo hidráulico/neumático. Incluye retiro de material y disposición para carga.</t>
  </si>
  <si>
    <t>3.1.20</t>
  </si>
  <si>
    <t>Demolicion mecánica de pavimento de concreto hidráulico en banqueta de 10 cm de espesor utlizando martillo hidráulico. Incluye retiro de material y disposición para carga.</t>
  </si>
  <si>
    <t>3.1.1</t>
  </si>
  <si>
    <t>Demolicion mecánica de pavimento asfáltico de 8 cm de espesor utlizando martillo neumático a combustible. Incluye retiro de material y disposición para carga.</t>
  </si>
  <si>
    <t>m2</t>
  </si>
  <si>
    <t>28.2.6</t>
  </si>
  <si>
    <t>Reposición de pavimento de concreto hidráulico en arroyo f`c = 250 kg/cm2, tma = 19 mm, RR (3 días), juntas de dilatación @ 2 m. Incluye cimbra en fronteras, armado, colado, vibrado, curado, retiro de cimbra y limpieza.</t>
  </si>
  <si>
    <t>28.2.1</t>
  </si>
  <si>
    <t>Reposición de pavimento de concreto hidráulico en arroyo f`c = 250 kg/cm2, tma = 19 mm, RN, juntas de dilatación @ 2 m. Incluye cimbra en fronteras, acabado, colado, vibrado, curado, retiro de cimbra y limpieza.</t>
  </si>
  <si>
    <t>28.1.2</t>
  </si>
  <si>
    <t>Reposición de pavimento asfáltico de 8 cm de espesor con mezcla de material pétreo de 3/4" a finos con cemento asfáltico AC-20, compactada al 95% de la prueba AASHTO, con riego de impregnación con emulsión asfáltica de rompimiento lento a razón de 1.5 l/m2, riego de liga a base de emulsión asfáltica de rompimiento rápido a razón de 0.5 l/m2. Incluye barrido de la superficie, carga, acarreo, descarga de los materiales, esparcido mecánico de la emulsión de liga, tendido y compactación de la mezcla.</t>
  </si>
  <si>
    <t>28.8.6</t>
  </si>
  <si>
    <t>Banqueta de 10 cm de espesor, de concreto hidráulico hecho en obra f`c = 150 kg/cm2, acabado escobillado, tma = 19 mm, RN, juntas de dilatación @ 2 m. Incluye cimbra en fronteras, colado, vibrado, curado, retiro de cimbra y limpieza, materiales, mano de obra, herramienta y equipo.</t>
  </si>
  <si>
    <t>10.1.2</t>
  </si>
  <si>
    <t>Relleno semi-mecánico en cepa con material producto de excavación, compactado al 90% de su PVSM en capas de 20 cm. Incluye limpieza, selección, acarreo de material e incorporación de agua para compactar, mano de obra, herramienta y equipo.</t>
  </si>
  <si>
    <t>10.1.3</t>
  </si>
  <si>
    <t>Relleno semi-mecánico en cepa con tepetate, compactado al 90% de su PVSM en capas de 20 cm. Incluye acarreo de material e incorporación de agua para compactar, mano de obra, herramienta y equipo.</t>
  </si>
  <si>
    <t>10.1.4</t>
  </si>
  <si>
    <t>Relleno semi-mecánico en cepa con tepetate, compactado al 95% de su PVSM en capas de 20 cm. Incluye acarreo de material e incorporación de agua para compactar, mano de obra, herramienta y equipo.</t>
  </si>
  <si>
    <t>10.1.6</t>
  </si>
  <si>
    <t>Relleno semi-mecánico en cepa con material calidad base, VRS mínimo de 100%, límite líquido máximo 30%, índice plástico máximo 10%, equivalente de arena mínimo 30%, compactado al 95% PVSM Porter, y espesor mínimo de 20 cm. Incluye suministro de materiales, mínimo 50% de material de banco (tepetate) y 50% de producto de trituración (grava), acarreo de material e incorporación de agua para compactar, mano de obra, herramienta y equipo.</t>
  </si>
  <si>
    <t>10.1.5</t>
  </si>
  <si>
    <t>Relleno semi-mecánico en cepa con material calidad sub-base, con tepetate compactado al 95% de su PVSM en capas de 20 cm. Incluye acarreo de material e incorporación de agua para compactar, mano de obra, herramienta y equipo.</t>
  </si>
  <si>
    <t>8.2</t>
  </si>
  <si>
    <t>Carga manual y acarreo en camión, de material producto de la excavación y/o demolición a 1 km. de distancia.</t>
  </si>
  <si>
    <t>8.1</t>
  </si>
  <si>
    <t>Carga mecánica y acarreo en camión, de material producto de la excavación y/o demolición a 1 km. de distancia.</t>
  </si>
  <si>
    <t>8.3</t>
  </si>
  <si>
    <t>Acarreo en camión de material producto de excavación y/o demolición en los kilómetros subsecuentes al 1ro.</t>
  </si>
  <si>
    <t>m3-km</t>
  </si>
  <si>
    <t>9.1</t>
  </si>
  <si>
    <t>Cama de arena para tubería. Incluye material, carga, acarreo, descarga a volteo manual, acomodo, verificación de espesores y mantenimiento hasta haber colocado la tubería y rellenado la zanja, mano de obra, herramienta y equipo.</t>
  </si>
  <si>
    <t>20.1.1.4</t>
  </si>
  <si>
    <t>Tubería de PVC hidráulico tipo anger RD-32.5 de 3" de diámetro (75 mm). Incluye suministro de materiales, colocación, anillo, lubricante para PVC, prueba hidrostática, acarreos locales, cortes, fijación, conexión con otros tubos, mano de obra, equipo y herramienta.</t>
  </si>
  <si>
    <t>20.1.1.5</t>
  </si>
  <si>
    <t>Tubería de PVC hidráulico tipo anger RD-32.5 de 4" de diámetro (100 mm). Incluye suministro de materiales, colocación, anillo, lubricante para PVC, prueba hidrostática, acarreos locales, cortes, fijación, conexión con otros tubos, mano de obra, equipo y herramienta.</t>
  </si>
  <si>
    <t>20.1.1.6</t>
  </si>
  <si>
    <t>Tubería de PVC hidráulico tipo anger RD-32.5 de 6" de diámetro (150 mm). Incluye suministro de materiales, colocación, anillo, lubricante para PVC, prueba hidrostática, acarreos locales, cortes, fijación, conexión con otros tubos, mano de obra, equipo y herramienta.</t>
  </si>
  <si>
    <t>20.1.1.7</t>
  </si>
  <si>
    <t>Tubería de PVC hidráulico tipo anger RD-32.5 de 8" de diámetro (200 mm). Incluye suministro de materiales, colocación, anillo, lubricante para PVC, prueba hidrostática, acarreos locales, cortes, fijación, conexión con otros tubos, mano de obra, equipo y herramienta.</t>
  </si>
  <si>
    <t>20.18.1.1</t>
  </si>
  <si>
    <t>Válvula de compuerta vástago fijo de 2" (50 mm) de diámetro con extremos bridados. Incluye suministro de materiales, colocación, maniobras para instalación, mano de obra, equipo y herramienta. No incluye empaques ni tornillos.</t>
  </si>
  <si>
    <t>Pieza</t>
  </si>
  <si>
    <t>20.18.1.3</t>
  </si>
  <si>
    <t>Válvula de compuerta vástago fijo de 3" (75 mm) de diámetro con extremos bridados. Incluye suministro de materiales, colocación, maniobras para instalación, mano de obra, equipo y herramienta. No incluye empaques ni tornillos.</t>
  </si>
  <si>
    <t>20.18.1.4</t>
  </si>
  <si>
    <t>Válvula de compuerta vástago fijo de 4" (100 mm) de diámetro con extremos bridados. Incluye suministro de materiales, colocación, maniobras para instalación, mano de obra, equipo y herramienta. No incluye empaques ni tornillos.</t>
  </si>
  <si>
    <t>20.18.1.5</t>
  </si>
  <si>
    <t>Válvula de compuerta vástago fijo de 6" (150 mm) de diámetro con extremos bridados. Incluye suministro de materiales, colocación, maniobras para instalación, mano de obra, equipo y herramienta. No incluye empaques ni tornillos.</t>
  </si>
  <si>
    <t>20.18.1.6</t>
  </si>
  <si>
    <t>Válvula de compuerta vástago fijo de 8" (200 mm) de diámetro con extremos bridados. Incluye suministro de materiales, colocación, maniobras para instalación, mano de obra, equipo y herramienta. No incluye empaques ni tornillos.</t>
  </si>
  <si>
    <t>20.24.1.1</t>
  </si>
  <si>
    <t>Válvula de admisión y expulsión de aire de 1/2" (13 mm) de diámetro con extremos bridados. Incluye suministro de materiales, colocación, maniobras para instalación, mano de obra, equipo y herramienta. No incluye empaques ni tornillos.</t>
  </si>
  <si>
    <t>20.24.1.2</t>
  </si>
  <si>
    <t>Válvula de admisión y expulsión de aire de 3/4" (19 mm) de diámetro con extremos bridados. Incluye suministro de materiales, colocación, maniobras para instalación, mano de obra, equipo y herramienta. No incluye empaques ni tornillos.</t>
  </si>
  <si>
    <t>24.1.3</t>
  </si>
  <si>
    <t>Empaque de neopreno para brida de 3" de diámetro (75 mm). Incluye suministro de materiales, colocación, mano de obra, equipo y herramienta.</t>
  </si>
  <si>
    <t>24.1.4</t>
  </si>
  <si>
    <t>Empaque de neopreno para brida de 4" de diámetro (100 mm). Incluye suministro de materiales, colocación, mano de obra, equipo y herramienta.</t>
  </si>
  <si>
    <t>24.1.5</t>
  </si>
  <si>
    <t>Empaque de neopreno para brida de 6" de diámetro (150 mm). Incluye suministro de materiales, colocación, mano de obra, equipo y herramienta.</t>
  </si>
  <si>
    <t>24.1.6</t>
  </si>
  <si>
    <t>Empaque de neopreno para brida de 8" de diámetro (200 mm). Incluye suministro de materiales, colocación, mano de obra, equipo y herramienta.</t>
  </si>
  <si>
    <t>20.11.1.43</t>
  </si>
  <si>
    <t>Extremidad campana de PVC hidráulico tipo anger RD-26 de 3" de diámetro (75 mm). Incluye suministro de materiales, coloación, anillo, lubricante para pvc, mano de obra, conexiónes, acarreos locales, maniobras para instalación, equipo y herramienta.</t>
  </si>
  <si>
    <t>20.11.1.44</t>
  </si>
  <si>
    <t>Extremidad campana de PVC hidráulico tipo anger RD-26 de 4" de diámetro (100 mm). Incluye suministro de materiales, coloación, anillo, lubricante para pvc, mano de obra, conexiónes, acarreos locales, maniobras para instalación, equipo y herramienta.</t>
  </si>
  <si>
    <t>20.11.1.45</t>
  </si>
  <si>
    <t>Extremidad campana de PVC hidráulico tipo anger RD-26 de 6" de diámetro (150 mm). Incluye suministro de materiales, coloación, anillo, lubricante para pvc, mano de obra, conexiónes, acarreos locales, maniobras para instalación, equipo y herramienta.</t>
  </si>
  <si>
    <t>20.11.1.46</t>
  </si>
  <si>
    <t>Extremidad campana de PVC hidráulico tipo anger RD-26 de 8" de diámetro (200 mm). Incluye suministro de materiales, coloación, anillo, lubricante para pvc, mano de obra, conexiónes, acarreos locales, maniobras para instalación, equipo y herramienta.</t>
  </si>
  <si>
    <t>20.11.1.33</t>
  </si>
  <si>
    <t>Cople de PVC hidráulico tipo anger RD-26 de 3" de diámetro (75 mm). Incluye suministro de materiales, coloación, anillo, lubricante para pvc, mano de obra, conexiónes, acarreos locales, maniobras para instalación, equipo y herramienta.</t>
  </si>
  <si>
    <t>20.11.1.34</t>
  </si>
  <si>
    <t>Cople de PVC hidráulico tipo anger RD-26 de 4" de diámetro (100 mm). Incluye suministro de materiales, coloación, anillo, lubricante para pvc, mano de obra, conexiónes, acarreos locales, maniobras para instalación, equipo y herramienta.</t>
  </si>
  <si>
    <t>20.11.1.35</t>
  </si>
  <si>
    <t>Cople de PVC hidráulico tipo anger RD-26 de 6" de diámetro (150 mm). Incluye suministro de materiales, coloación, anillo, lubricante para pvc, mano de obra, conexiónes, acarreos locales, maniobras para instalación, equipo y herramienta.</t>
  </si>
  <si>
    <t>20.11.1.36</t>
  </si>
  <si>
    <t>Cople de PVC hidráulico tipo anger RD-26 de 8" de diámetro (200 mm). Incluye suministro de materiales, coloación, anillo, lubricante para pvc, mano de obra, conexiónes, acarreos locales, maniobras para instalación, equipo y herramienta.</t>
  </si>
  <si>
    <t>20.11.1.13</t>
  </si>
  <si>
    <t>Codo de PVC hidráulico tipo anger RD-26 de 45°x3" de diámetro (75 mm). Incluye suministro de materiales, coloación, anillo, lubricante para pvc, mano de obra, conexiónes, acarreos locales, maniobras para instalación, equipo y herramienta.</t>
  </si>
  <si>
    <t>20.11.1.14</t>
  </si>
  <si>
    <t>Codo de PVC hidráulico tipo anger RD-26 de 45°x4" de diámetro (100 mm). Incluye suministro de materiales, coloación, anillo, lubricante para pvc, mano de obra, conexiónes, acarreos locales, maniobras para instalación, equipo y herramienta.</t>
  </si>
  <si>
    <t>20.11.1.15</t>
  </si>
  <si>
    <t>Codo de PVC hidráulico tipo anger RD-26 de 45°x6" de diámetro (150 mm). Incluye suministro de materiales, coloación, anillo, lubricante para pvc, mano de obra, conexiónes, acarreos locales, maniobras para instalación, equipo y herramienta.</t>
  </si>
  <si>
    <t>20.11.1.16</t>
  </si>
  <si>
    <t>Codo de PVC hidráulico tipo anger RD-26 de 45°x8" de diámetro (200 mm). Incluye suministro de materiales, coloación, anillo, lubricante para pvc, mano de obra, conexiónes, acarreos locales, maniobras para instalación, equipo y herramienta.</t>
  </si>
  <si>
    <t>20.11.1.23</t>
  </si>
  <si>
    <t>Codo de PVC hidráulico tipo anger RD-26 de 90°x3" de diámetro (75 mm). Incluye suministro de materiales, coloación, anillo, lubricante para pvc, mano de obra, conexiónes, acarreos locales, maniobras para instalación, equipo y herramienta.</t>
  </si>
  <si>
    <t>20.11.1.24</t>
  </si>
  <si>
    <t>Codo de PVC hidráulico tipo anger RD-26 de 90°x4" de diámetro (100 mm). Incluye suministro de materiales, coloación, anillo, lubricante para pvc, mano de obra, conexiónes, acarreos locales, maniobras para instalación, equipo y herramienta.</t>
  </si>
  <si>
    <t>20.11.1.25</t>
  </si>
  <si>
    <t>Codo de PVC hidráulico tipo anger RD-26 de 90°x6" de diámetro (150 mm). Incluye suministro de materiales, coloación, anillo, lubricante para pvc, mano de obra, conexiónes, acarreos locales, maniobras para instalación, equipo y herramienta.</t>
  </si>
  <si>
    <t>20.11.1.26</t>
  </si>
  <si>
    <t>Codo de PVC hidráulico tipo anger RD-26 de 90°x8" de diámetro (200 mm). Incluye suministro de materiales, coloación, anillo, lubricante para pvc, mano de obra, conexiónes, acarreos locales, maniobras para instalación, equipo y herramienta.</t>
  </si>
  <si>
    <t>20.11.1.136</t>
  </si>
  <si>
    <t>Tee de PVC hidráulico tipo anger RD-26 de 3x3" de diámetro. Incluye suministro de materiales, coloación, anillo, lubricante para pvc, mano de obra, conexiónes, acarreos locales, maniobras para instalación, equipo y herramienta.</t>
  </si>
  <si>
    <t>20.11.1.140</t>
  </si>
  <si>
    <t>Tee de PVC hidráulico tipo anger RD-26 de 4x4" de diámetro. Incluye suministro de materiales, coloación, anillo, lubricante para pvc, mano de obra, conexiónes, acarreos locales, maniobras para instalación, equipo y herramienta.</t>
  </si>
  <si>
    <t>20.11.1.145</t>
  </si>
  <si>
    <t>Tee de PVC hidráulico tipo anger RD-26 de 6x6" de diámetro. Incluye suministro de materiales, coloación, anillo, lubricante para pvc, mano de obra, conexiónes, acarreos locales, maniobras para instalación, equipo y herramienta.</t>
  </si>
  <si>
    <t>20.11.1.123</t>
  </si>
  <si>
    <t>Tee de PVC hidráulico tipo anger RD-26 de 8x8" de diámetro. Incluye suministro de materiales, coloación, anillo, lubricante para pvc, mano de obra, conexiónes, acarreos locales, maniobras para instalación, equipo y herramienta.</t>
  </si>
  <si>
    <t>21.1.6</t>
  </si>
  <si>
    <t>Tee de Fo.Fo. (fierro fundido) de 3 x 3" (75x75 mm / 18.16) de diámetro con extremos bridados. Incluye suministro de materiales, colocación, maniobras para instalación, mano de obra, equipo y herramienta. No incluye empaques ni tornillos.</t>
  </si>
  <si>
    <t>21.1.10</t>
  </si>
  <si>
    <t>Tee de Fo.Fo. (fierro fundido) de 4 x 4" (100x100 mm / 29.51) de diámetro con extremos bridados. Incluye suministro de materiales, colocación, maniobras para instalación, mano de obra, equipo y herramienta. No incluye empaques ni tornillos.</t>
  </si>
  <si>
    <t>21.1.15</t>
  </si>
  <si>
    <t>Tee de Fo.Fo. (fierro fundido) de 6 x 6" (150x150 mm / 43.13) de diámetro con extremos bridados. Incluye suministro de materiales, colocación, maniobras para instalación, mano de obra, equipo y herramienta. No incluye empaques ni tornillos.</t>
  </si>
  <si>
    <t>21.1.21</t>
  </si>
  <si>
    <t>Tee de Fo.Fo. (fierro fundido) de 8 x 8" (200x200 mm / 70.37) de diámetro con extremos bridados. Incluye suministro de materiales, colocación, maniobras para instalación, mano de obra, equipo y herramienta. No incluye empaques ni tornillos.</t>
  </si>
  <si>
    <t>21.1.103</t>
  </si>
  <si>
    <t>Cruz de Fo.Fo. (fierro fundido) de 3 x 3" (75x75 mm / 22.70) de diámetro con extremos bridados. Incluye suministro de materiales, colocación, maniobras para instalación, mano de obra, equipo y herramienta. No incluye empaques ni tornillos.</t>
  </si>
  <si>
    <t>21.1.107</t>
  </si>
  <si>
    <t>Cruz de Fo.Fo. (fierro fundido) de 4 x 4" (100x100 mm / 36.32) de diámetro con extremos bridados. Incluye suministro de materiales, colocación, maniobras para instalación, mano de obra, equipo y herramienta. No incluye empaques ni tornillos.</t>
  </si>
  <si>
    <t>21.1.112</t>
  </si>
  <si>
    <t>Cruz de Fo.Fo. (fierro fundido) de 6 x 6" (150x150 mm / 54.48) de diámetro con extremos bridados. Incluye suministro de materiales, colocación, maniobras para instalación, mano de obra, equipo y herramienta. No incluye empaques ni tornillos.</t>
  </si>
  <si>
    <t>21.1.118</t>
  </si>
  <si>
    <t>Cruz de Fo.Fo. (fierro fundido) de 8 x 8" (200x200 mm / 88.53) de diámetro con extremos bridados. Incluye suministro de materiales, colocación, maniobras para instalación, mano de obra, equipo y herramienta. No incluye empaques ni tornillos.</t>
  </si>
  <si>
    <t>21.1.196</t>
  </si>
  <si>
    <t>Reducción de Fo.Fo. (fierro fundido) de 3 x 2" (75x50 mm / 7.26) de diámetro con extremos bridados. Incluye suministro de materiales, colocación, maniobras para instalación, mano de obra, equipo y herramienta. No incluye empaques ni tornillos.</t>
  </si>
  <si>
    <t>21.1.198</t>
  </si>
  <si>
    <t>Reducción de Fo.Fo. (fierro fundido) de 4 x 2" (100x50 mm / 11.35) de diámetro con extremos bridados. Incluye suministro de materiales, colocación, maniobras para instalación, mano de obra, equipo y herramienta. No incluye empaques ni tornillos.</t>
  </si>
  <si>
    <t>21.1.201</t>
  </si>
  <si>
    <t>Reducción de Fo.Fo. (fierro fundido) de 6 x 2" (150x50 mm / 15.89) de diámetro con extremos bridados. Incluye suministro de materiales, colocación, maniobras para instalación, mano de obra, equipo y herramienta. No incluye empaques ni tornillos.</t>
  </si>
  <si>
    <t>21.1.205</t>
  </si>
  <si>
    <t>Reducción de Fo.Fo. (fierro fundido) de 8 x 2" (200x50 mm / 25.30 mm) de diámetro con extremos bridados. Incluye suministro de materiales, colocación, maniobras para instalación, mano de obra, equipo y herramienta. No incluye empaques ni tornillos.</t>
  </si>
  <si>
    <t>110-006</t>
  </si>
  <si>
    <t>Reducción bushing de fierro galvanizado de 2 x 1/2" de diámetro. Incluye suministro de materiales, instalación, mano de obra, herramienta y equipo.</t>
  </si>
  <si>
    <t>110-005</t>
  </si>
  <si>
    <t>Niple de fierro galvanizado de 2 x 1/2" de diámetro. Incluye suministro de materiales, instalación, mano de obra, herramienta y equipo.</t>
  </si>
  <si>
    <t>110-001</t>
  </si>
  <si>
    <t>Reducción bushing de fierro galvanizado de 2 x 3/4" de diámetro. Incluye suministro de materiales, instalación, mano de obra, herramienta y equipo.</t>
  </si>
  <si>
    <t>110-007</t>
  </si>
  <si>
    <t>Niple de fierro galvanizado de 2 x 3/4" de diámetro. Incluye suministro de materiales, instalación, mano de obra, herramienta y equipo.</t>
  </si>
  <si>
    <t>23.1.11</t>
  </si>
  <si>
    <t>Tornillo cabeza hexagonal con tuerca de 5/8 x 2-1/2" (16 x 63 mm) de diámetro. Incluye suministro de materiales, colocación, mano de obra, equipo y herramienta.</t>
  </si>
  <si>
    <t>23.1.12</t>
  </si>
  <si>
    <t>Tornillo cabeza hexagonal con tuerca de 5/8 x 3" (16 x 75 mm) de diámetro. Incluye suministro de materiales, colocación, mano de obra, equipo y herramienta.</t>
  </si>
  <si>
    <t>23.1.23</t>
  </si>
  <si>
    <t>Tornillo cabeza hexagonal con tuerca de 3/4 x 3-1/2" (19 x 89 mm) de diámetro. Incluye suministro de materiales, colocación, mano de obra, equipo y herramienta.</t>
  </si>
  <si>
    <t>11.1</t>
  </si>
  <si>
    <t>Atraque de 30x30x30 cm (hxAxB) de concreto f´c=150 kg/cm² resistencia normal con tma de 3/4" hecho en obra, para tubería de 3" de diámetro, en crucero de agua potable. Incluye materiales, mano de obra, cimbra, descimbra, acarreos, equipo y herramienta.</t>
  </si>
  <si>
    <t>11.2</t>
  </si>
  <si>
    <t>Atraque de 35x30x30 cm (hxAxB) de concreto f´c=150 kg/cm² resistencia normal con tma de 3/4" hecho en obra, para tubería de 4" de diámetro, en crucero de agua potable. Incluye materiales, mano de obra, cimbra, descimbra, acarreos, equipo y herramienta.</t>
  </si>
  <si>
    <t>11.3</t>
  </si>
  <si>
    <t>Atraque de 40x30x30 cm (hxAxB) de concreto f´c=150 kg/cm² resistencia normal con tma de 3/4" hecho en obra, para tubería de 6" de diámetro, en crucero de agua potable. Incluye materiales, mano de obra, cimbra, descimbra, acarreos, equipo y herramienta.</t>
  </si>
  <si>
    <t>11.4</t>
  </si>
  <si>
    <t>Atraque de 45x35x35 cm (hxAxB) de concreto f´c=150 kg/cm² resistencia normal con tma de 3/4" hecho en obra, para tubería de 8" de diámetro, en crucero de agua potable. Incluye materiales, mano de obra, cimbra, descimbra, acarreos, equipo y herramienta.</t>
  </si>
  <si>
    <t>20.17.2</t>
  </si>
  <si>
    <t>Caja de operación de válvulas tipo 2, construida con muros de tabique 7-14-28 asentado con mortero cemento-arena proporción 1:3, aplanado pulido interior con mortero cemento-arena proporción 1:3 con impermeabilizante integral en proporción de 2 kg por bulto de cemento, plantilla de 5 cm de espesor de concreto de concreto f´c=100 kg/cm², losa inferior de 10 cm de espesor armada con varillas de 3/8" a cada 30 cm en ambos sentidos y concreto de f´c= 150 kg/cm², losa superior de 20 cm. de espesor  armada con varillas de 3/8" a cada 10 cm en ambos sentidos y concreto de f´c= 200 kg/cm², 4 castillos de 28 x 28 cm y dala  de 28x30 cm armados con 4 varillas de 3/8" y estribos de 1/4" a cada 20 cm, y concretos de f´c=200 kg/cm² normal y tma de 38 mm. Concreto hecho en obra con revolvedora,  cimbra común, suministro y colocación de contramarco de canal de 4"x1.10 m sencillo (1 pieza), marco con tapa tipo pesado de 50x50 cm (1 pieza) con leyenda "Agua Potable". Incluye trazo, corte, demolición de pavimento existente, excavación, plantilla y rellenos de tepetate compactado al 90% PVSM, limpieza, carga y acarreo del material producto de la excavación y/o demolición, materiales, mano de obra, equipo y herramienta.</t>
  </si>
  <si>
    <t>20.17.3</t>
  </si>
  <si>
    <t>Caja de operación de válvulas tipo 3, construida con muros de tabique 7-14-28 asentado con mortero cemento-arena proporción 1:3, aplanado pulido interior con mortero cemento-arena proporción 1:3 con impermeabilizante integral en proporción de 2 kg por bulto de cemento, plantilla de 5 cm de espesor de concreto de concreto f´c=100 kg/cm², losa inferior de 10 cm de espesor armada con varillas de 3/8" a cada 30 cm en ambos sentidos y concreto de f´c= 150 kg/cm², losa superior de 20 cm. de espesor  armada con varillas de 3/8" a cada 10 cm en ambos sentidos y concreto de f´c= 200 kg/cm², 4 castillos de 28 x 28 cm y dala  de 28 x 30 cm armados con 4 varillas de 3/8" y estribos de 1/4" a cada 20 cm, y concretos de f´c=200 kg/cm² normal y tma de 38 mm. Concreto hecho en obra con revolvedora,  cimbra común, suministro y colocación de contramarco de canal de 6"x1.40 m sencillo (1 pieza), marco con tapa tipo pesado de 50x50 cm (1 pieza) con leyenda "Agua Potable". Incluye trazo, corte, demolición de pavimento existente, excavación, plantilla y rellenos de tepetate compactado al 90% PVSM, limpieza, carga y acarreo del material producto de la excavación y/o demolición, materiales, mano de obra, equipo y herramienta.</t>
  </si>
  <si>
    <t>20.17.5</t>
  </si>
  <si>
    <t>Caja de operación de válvulas tipo 5, construida con muros de tabique 7-14-28 asentado con mortero cemento-arena proporción 1:3, aplanado pulido interior con mortero cemento-arena proporción 1:3 con impermeabilizante integral en proporción de 2 kg por bulto de cemento, plantilla de 5 cm de espesor de concreto de concreto f´c=100 kg/cm², losa inferior de 10 cm de espesor armada con varillas de 3/8" a cada 30 cm en ambos sentidos y concreto de f´c= 150 kg/cm², losa superior de 20 cm. de espesor  armada con varillas de 3/8" a cada 10 cm en ambos sentidos y concreto de f´c= 200 kg/cm², 4 castillos de 28 x 28 cm y dala  de 28 x 30 cm armados con 4 varillas de 3/8" y estribos de 1/4" a cada 20 cm, y concretos de f´c=200 kg/cm² normal y tma de 38 mm. Concreto hecho en obra con revolvedora,  cimbra común, suministro y colocación de contramarco de canal de 4"x1.10 m sencillo (2 piezas), marco con tapa tipo pesado de 50x50 cm (2 piezas) con leyenda "Agua Potable". Incluye trazo, corte, demolición de pavimento existente, excavación, plantilla y rellenos de tepetate compactado al 90% PVSM, limpieza, carga y acarreo del material producto de la excavación y/o demolición, materiales, mano de obra, equipo y herramienta.</t>
  </si>
  <si>
    <t>20.17.6</t>
  </si>
  <si>
    <t>Caja de operación de válvulas tipo 6, construida con muros de tabique 7-14-28 asentado con mortero cemento-arena proporción 1:3, aplanado pulido interior con mortero cemento-arena proporción 1:3 con impermeabilizante integral en proporción de 2 kg por bulto de cemento, plantilla de 5 cm de espesor de concreto de concreto f´c=100 kg/cm², losa inferior de 10 cm de espesor armada con varillas de 3/8" a cada 30 cm en ambos sentidos y concreto de f´c= 150 kg/cm², losa superior de 20 cm. de espesor  armada con varillas de 3/8" a cada 10 cm en ambos sentidos y concreto de f´c= 200 kg/cm², 4 castillos de 28 x 28 cm y dala  de 28 x 30 cm armados con 4 varillas de 3/8" y estribos de 1/4" a cada 20 cm, y concretos de f´c=200 kg/cm² normal y tma de 38 mm. Concreto hecho en obra con revolvedora,  cimbra común, suministro y colocación de contramarco de canal de 6"x1.80 m doble (1 pieza), marco con tapa tipo pesado de 50x50 cm (2 piezas) con leyenda "Agua Potable". Incluye trazo, corte, demolición de pavimento existente, excavación, plantilla y rellenos de tepetate compactado al 90% PVSM, limpieza, carga y acarreo del material producto de la excavación y/o demolición, materiales, mano de obra, equipo y herramienta.</t>
  </si>
  <si>
    <t>20.17.9</t>
  </si>
  <si>
    <t>Caja de operación de válvulas tipo 9, construida con muros de tabique 7-14-28 asentado con mortero cemento-arena proporción 1:3, aplanado pulido interior con mortero cemento-arena proporción 1:3 con impermeabilizante integral en proporción de 2 kg por bulto de cemento, plantilla de 5 cm de espesor de concreto de concreto f´c=100 kg/cm², losa inferior de 10 cm de espesor armada con varillas de 3/8" a cada 30 cm en ambos sentidos y concreto de f´c= 150 kg/cm², losa superior de 20 cm. de espesor  armada con varillas de 3/8" a cada 10 cm en ambos sentidos y concreto de f´c= 200 kg/cm², 4 castillos de 28 x 28 cm y dala  de 28 x 30 cm armados con 4 varillas de 3/8" y estribos de 1/4" a cada 20 cm, y concretos de f´c=200 kg/cm² normal y tma de 38 mm. Concreto hecho en obra con revolvedora,  cimbra común, suministro y colocación de contramarco de canal de 4"x1.40 m sencillo (2 piezas), marco con tapa tipo pesado de 50x50 cm (2 piezas) con leyenda "Agua Potable". Incluye trazo, corte, demolición de pavimento existente, excavación, plantilla y rellenos de tepetate compactado al 90% PVSM, limpieza, carga y acarreo del material producto de la excavación y/o demolición, materiales, mano de obra, equipo y herramienta.</t>
  </si>
  <si>
    <t>20.17.10</t>
  </si>
  <si>
    <t>Caja de operación de válvulas tipo 10, construida con muros de tabique 7-14-28 asentado con mortero cemento-arena proporción 1:3, aplanado pulido interior con mortero cemento-arena proporción 1:3 con impermeabilizante integral en proporción de 2 kg por bulto de cemento, plantilla de 5 cm de espesor de concreto de concreto f´c=100 kg/cm², losa inferior de 10 cm de espesor armada con varillas de 3/8" a cada 30 cm en ambos sentidos y concreto de f´c= 150 kg/cm², losa superior de 20 cm. de espesor  armada con varillas de 3/8" a cada 10 cm en ambos sentidos y concreto de f´c= 200 kg/cm², 4 castillos de 28 x 28 cm y dala  de 28 x 30 cm armados con 4 varillas de 3/8" y estribos de 1/4" a cada 20 cm, y concretos de f´c=200 kg/cm² normal y tma de 38 mm. Concreto hecho en obra con revolvedora,  cimbra común, suministro y colocación de contramarco de canal de 4"x1.40 m sencillo (2 piezas), marco con tapa tipo pesado de 50x50 cm (2 piezas) con leyenda "Agua Potable". Incluye trazo, corte, demolición de pavimento existente, excavación, plantilla y rellenos de tepetate compactado al 90% PVSM, limpieza, carga y acarreo del material producto de la excavación y/o demolición, materiales, mano de obra, equipo y herramienta.</t>
  </si>
  <si>
    <t>20.17.12</t>
  </si>
  <si>
    <t>Caja de operación de válvulas tipo 12, construida con muros de tabique 7-14-28 asentado con mortero cemento-arena proporción 1:3, aplanado pulido interior con mortero cemento-arena proporción 1:3 con impermeabilizante integral en proporción de 2 kg por bulto de cemento, plantilla de 5 cm de espesor de concreto de concreto f´c=100 kg/cm², losa inferior de 10 cm de espesor armada con varillas de 3/8" a cada 30 cm en ambos sentidos y concreto de f´c= 150 kg/cm², losa superior de 20 cm. de espesor  armada con varillas de 3/8" a cada 10 cm en ambos sentidos y concreto de f´c= 200 kg/cm², 4 castillos de 28 x 28 cm y dala  de 28 x 30 cm armados con 4 varillas de 3/8" y estribos de 1/4" a cada 20 cm, y concretos de f´c=200 kg/cm² normal y tma de 38 mm. Concreto hecho en obra con revolvedora,  cimbra común, suministro y colocación de contramarco de canal de 6"x1.80 m sencillo (1 pieza) y colocación de contramarco de 6"x180m doble (1 pieza), marco con tapa tipo pesado de 50x50 cm (3 piezas) con leyenda "Agua Potable". Incluye trazo, corte, demolición de pavimento existente, excavación, plantilla y rellenos de tepetate compactado al 90% PVSM, limpieza, carga y acarreo del material producto de la excavación y/o demolición, materiales, mano de obra, equipo y herramienta.</t>
  </si>
  <si>
    <t>20.17.13</t>
  </si>
  <si>
    <t>Caja de operación de válvulas tipo 13, construida con muros de tabique 7-14-28 asentado con mortero cemento-arena proporción 1:3, aplanado pulido interior con mortero cemento-arena proporción 1:3 con impermeabilizante integral en proporción de 2 kg por bulto de cemento, plantilla de 5 cm de espesor de concreto de concreto f´c=100 kg/cm², losa inferior de 10 cm de espesor armada con varillas de 3/8" a cada 30 cm en ambos sentidos y concreto de f´c= 150 kg/cm², losa superior de 20 cm. de espesor  armada con varillas de 3/8" a cada 10 cm en ambos sentidos y concreto de f´c= 200 kg/cm², 4 castillos de 28 x 28 cm y dala  de 28 x 30 cm armados con 4 varillas de 3/8" y estribos de 1/4" a cada 20 cm, y concretos de f´c=200 kg/cm² normal y tma de 38 mm. Concreto hecho en obra con revolvedora,  cimbra común, suministro y colocación de contramarco de canal de 6"x1.80 m sencillo (3 piezas), marco con tapa tipo pesado de 50x50 cm (3 piezas) con leyenda "Agua Potable". Incluye trazo, corte, demolición de pavimento existente, excavación, plantilla y rellenos de tepetate compactado al 90% PVSM, limpieza, carga y acarreo del material producto de la excavación y/o demolición, materiales, mano de obra, equipo y herramienta.</t>
  </si>
  <si>
    <t>20.17.14</t>
  </si>
  <si>
    <t>Caja de operación de válvulas tipo especial, de acuerdo a planos validados. Incluye trazo, corte, demolición de pavimento existente, excavación, plantilla y rellenos de tepetate compactado al 90% PVSM, limpieza, carga y acarreo del material producto de la excavación y/o demolición, materiales, mano de obra, equipo y herramienta.</t>
  </si>
  <si>
    <t>TOTAL DEL PRESUPUESTO MOSTRADO SIN IVA:</t>
  </si>
  <si>
    <t>TOTAL DEL PRESUPUESTO MOSTRADO:</t>
  </si>
  <si>
    <t>P.U.</t>
  </si>
  <si>
    <t>IMPORTE</t>
  </si>
  <si>
    <t>TEGNOCON, S.A. DE C.V.</t>
  </si>
  <si>
    <t>LICITANTES</t>
  </si>
  <si>
    <t>LICITACIÓN POR INVIATACIÓN A CUANDO MENOS TRES No. IO-811017998-E8-2018</t>
  </si>
  <si>
    <t>Contratista:</t>
  </si>
  <si>
    <t>Contrato</t>
  </si>
  <si>
    <t>Fechas:</t>
  </si>
  <si>
    <t>SUP</t>
  </si>
  <si>
    <t>ESTIMACIÓN NÚM 1</t>
  </si>
  <si>
    <t>Período:</t>
  </si>
  <si>
    <t>Fecha de presentación:</t>
  </si>
  <si>
    <t xml:space="preserve">Factura: </t>
  </si>
  <si>
    <t>AH</t>
  </si>
  <si>
    <t>Cheque:</t>
  </si>
  <si>
    <t>Pago:</t>
  </si>
  <si>
    <t>SPEI</t>
  </si>
  <si>
    <t>EJERCIDO</t>
  </si>
  <si>
    <t>DIFERENCIA</t>
  </si>
  <si>
    <t xml:space="preserve">CANTIDAD </t>
  </si>
  <si>
    <t xml:space="preserve">IMPORTE </t>
  </si>
  <si>
    <t>Estimado</t>
  </si>
  <si>
    <t>- Amortización</t>
  </si>
  <si>
    <t>Sub´Total</t>
  </si>
  <si>
    <t>Importe a Facturar</t>
  </si>
  <si>
    <t>Total</t>
  </si>
  <si>
    <t>Cargo adicional DIVO (0.005)</t>
  </si>
  <si>
    <t>Cargo adicional CMIC (0.002)</t>
  </si>
  <si>
    <t>Cargo adicional CMIC (0.01)</t>
  </si>
  <si>
    <t>Alcance Neto</t>
  </si>
  <si>
    <t>ANTERIOR</t>
  </si>
  <si>
    <t>ESTA ESTIMACIÓN</t>
  </si>
  <si>
    <t>ACUMULADO</t>
  </si>
  <si>
    <t>MONTO POR EJERCER</t>
  </si>
  <si>
    <t>ACUMULADO DE AMORTIZACION</t>
  </si>
  <si>
    <t>POR AMORTIZAR</t>
  </si>
  <si>
    <t>FISICO</t>
  </si>
  <si>
    <t>FINANCIERO</t>
  </si>
  <si>
    <t>JAPAMI/IR/PRODDER/2018-06</t>
  </si>
  <si>
    <t>TEGNOCON, S.A. de C.V. Teresita de Jesús Guerrero Escamilla</t>
  </si>
  <si>
    <t>CONSTRUCCION DE ENTRONQUE Y CAJAS DE VALVULAS PARA OPTIMIZAR EL SERVICIO DE AGUA POTABLE</t>
  </si>
  <si>
    <t>15 de octubre de 2018 y a terminarla el 12 de enero de 2019</t>
  </si>
  <si>
    <t>GILBERTO SOLIS</t>
  </si>
  <si>
    <t>15/10/2018 AL 31/10/2018</t>
  </si>
  <si>
    <t>ANTICIPO</t>
  </si>
  <si>
    <t>ESTIMACIÓN NÚM 2</t>
  </si>
  <si>
    <t>01/11/2018 AL 30/11/2018</t>
  </si>
  <si>
    <t>ESTIMACIÓN NÚM 3</t>
  </si>
  <si>
    <t>01/12/2018 AL 15/12/2018</t>
  </si>
  <si>
    <t>ESTIMACIÓN NÚM 4</t>
  </si>
  <si>
    <t>16/12/2018 AL 31/12/2018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</si>
</sst>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164" formatCode="dd/mm/yyyy;@"/>
    <numFmt numFmtId="165" formatCode="&quot;$&quot;#,###.00"/>
    <numFmt numFmtId="166" formatCode="#,##0.000"/>
    <numFmt numFmtId="167" formatCode="&quot;$&quot;#,##0.00"/>
    <numFmt numFmtId="169" formatCode="0.000"/>
    <numFmt numFmtId="170" formatCode="0.000_ ;[Red]\-0.000\ "/>
    <numFmt numFmtId="171" formatCode="#,##0.0000"/>
  </numFmts>
  <fonts count="24">
    <font>
      <sz val="10"/>
      <name val="Arial"/>
      <charset val="134"/>
    </font>
    <font>
      <b/>
      <sz val="10"/>
      <name val="Arial"/>
      <family val="2"/>
    </font>
    <font>
      <b/>
      <sz val="8"/>
      <name val="Arial"/>
      <family val="2"/>
    </font>
    <font>
      <sz val="8"/>
      <name val="Arial"/>
      <family val="2"/>
    </font>
    <font>
      <b/>
      <sz val="9"/>
      <name val="Arial"/>
      <family val="2"/>
    </font>
    <font>
      <sz val="10"/>
      <name val="Arial"/>
      <family val="2"/>
    </font>
    <font>
      <sz val="10"/>
      <name val="Arial"/>
      <charset val="134"/>
    </font>
    <font>
      <b/>
      <sz val="6"/>
      <name val="Arial"/>
      <family val="2"/>
    </font>
    <font>
      <sz val="6"/>
      <name val="Arial"/>
      <family val="2"/>
    </font>
    <font>
      <sz val="9"/>
      <name val="Arial"/>
      <family val="2"/>
    </font>
    <font>
      <b/>
      <sz val="8"/>
      <color indexed="64"/>
      <name val="Arial"/>
      <family val="2"/>
    </font>
    <font>
      <sz val="8"/>
      <color indexed="64"/>
      <name val="Arial"/>
      <family val="2"/>
    </font>
    <font>
      <sz val="9"/>
      <color indexed="64"/>
      <name val="Arial"/>
      <family val="2"/>
    </font>
    <font>
      <b/>
      <sz val="8"/>
      <name val="Arial Narrow"/>
      <family val="2"/>
    </font>
    <font>
      <sz val="8"/>
      <name val="Arial Narrow"/>
      <family val="2"/>
    </font>
    <font>
      <sz val="8"/>
      <color rgb="FFFF0000"/>
      <name val="Arial Narrow"/>
      <family val="2"/>
    </font>
    <font>
      <b/>
      <sz val="9"/>
      <name val="Arial Narrow"/>
      <family val="2"/>
    </font>
    <font>
      <sz val="10"/>
      <color indexed="64"/>
      <name val="Arial"/>
      <family val="2"/>
    </font>
    <font>
      <sz val="8"/>
      <color indexed="8"/>
      <name val="Calibri"/>
      <family val="2"/>
    </font>
    <font>
      <sz val="8"/>
      <color indexed="8"/>
      <name val="Arial"/>
      <family val="2"/>
    </font>
    <font>
      <b/>
      <sz val="8"/>
      <color rgb="FF7030A0"/>
      <name val="Arial"/>
      <family val="2"/>
    </font>
    <font>
      <sz val="8"/>
      <color theme="1"/>
      <name val="Calibri"/>
      <family val="2"/>
      <scheme val="minor"/>
    </font>
    <font>
      <b/>
      <sz val="9"/>
      <color theme="1"/>
      <name val="Arial Narrow"/>
      <family val="2"/>
    </font>
    <font>
      <b/>
      <sz val="8"/>
      <color theme="1"/>
      <name val="Arial Narrow"/>
      <family val="2"/>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6" tint="0.39997558519241921"/>
        <bgColor indexed="64"/>
      </patternFill>
    </fill>
  </fills>
  <borders count="48">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style="double">
        <color auto="1"/>
      </right>
      <top style="double">
        <color auto="1"/>
      </top>
      <bottom style="double">
        <color auto="1"/>
      </bottom>
      <diagonal/>
    </border>
    <border>
      <left/>
      <right/>
      <top style="thin">
        <color auto="1"/>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top style="thin">
        <color auto="1"/>
      </top>
      <bottom style="thin">
        <color auto="1"/>
      </bottom>
      <diagonal/>
    </border>
    <border>
      <left/>
      <right/>
      <top style="thin">
        <color auto="1"/>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style="double">
        <color auto="1"/>
      </left>
      <right/>
      <top style="thin">
        <color auto="1"/>
      </top>
      <bottom/>
      <diagonal/>
    </border>
    <border>
      <left style="double">
        <color auto="1"/>
      </left>
      <right/>
      <top/>
      <bottom style="thin">
        <color auto="1"/>
      </bottom>
      <diagonal/>
    </border>
    <border>
      <left/>
      <right/>
      <top/>
      <bottom style="thin">
        <color auto="1"/>
      </bottom>
      <diagonal/>
    </border>
    <border>
      <left/>
      <right/>
      <top style="hair">
        <color theme="0" tint="-0.2499160740989410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7">
    <xf numFmtId="0" fontId="0" fillId="0" borderId="0"/>
    <xf numFmtId="0" fontId="5" fillId="0" borderId="0"/>
    <xf numFmtId="0" fontId="5" fillId="0" borderId="0"/>
    <xf numFmtId="0" fontId="5" fillId="0" borderId="0"/>
    <xf numFmtId="44" fontId="6" fillId="0" borderId="0" applyFont="0" applyFill="0" applyBorder="0" applyAlignment="0" applyProtection="0"/>
    <xf numFmtId="0" fontId="5" fillId="0" borderId="0"/>
    <xf numFmtId="0" fontId="3" fillId="0" borderId="0"/>
  </cellStyleXfs>
  <cellXfs count="135">
    <xf numFmtId="0" fontId="0" fillId="0" borderId="0" xfId="0"/>
    <xf numFmtId="0" fontId="2" fillId="0" borderId="4" xfId="0" applyFont="1" applyBorder="1" applyAlignment="1">
      <alignment horizontal="right"/>
    </xf>
    <xf numFmtId="0" fontId="3" fillId="0" borderId="0" xfId="0" applyFont="1" applyBorder="1"/>
    <xf numFmtId="0" fontId="2" fillId="0" borderId="0" xfId="0" applyFont="1" applyBorder="1" applyAlignment="1">
      <alignment horizontal="right"/>
    </xf>
    <xf numFmtId="0" fontId="3" fillId="0" borderId="5" xfId="0" applyFont="1" applyBorder="1"/>
    <xf numFmtId="0" fontId="3" fillId="0" borderId="0" xfId="0" applyFont="1" applyBorder="1" applyAlignment="1">
      <alignment vertical="top" wrapText="1"/>
    </xf>
    <xf numFmtId="0" fontId="3" fillId="0" borderId="4" xfId="0" applyFont="1" applyBorder="1" applyAlignment="1">
      <alignment horizontal="right"/>
    </xf>
    <xf numFmtId="0" fontId="2" fillId="0" borderId="6" xfId="0" applyFont="1" applyBorder="1" applyAlignment="1">
      <alignment horizontal="right"/>
    </xf>
    <xf numFmtId="0" fontId="3" fillId="0" borderId="7" xfId="0" applyFont="1" applyBorder="1"/>
    <xf numFmtId="0" fontId="3" fillId="0" borderId="8" xfId="0" applyFont="1" applyBorder="1"/>
    <xf numFmtId="165" fontId="1" fillId="0" borderId="0" xfId="0" applyNumberFormat="1" applyFont="1"/>
    <xf numFmtId="164" fontId="3" fillId="0" borderId="5" xfId="0" applyNumberFormat="1" applyFont="1" applyBorder="1" applyAlignment="1">
      <alignment horizontal="left"/>
    </xf>
    <xf numFmtId="0" fontId="2" fillId="0" borderId="7" xfId="0" applyFont="1" applyBorder="1" applyAlignment="1">
      <alignment horizontal="left"/>
    </xf>
    <xf numFmtId="0" fontId="1" fillId="0" borderId="0" xfId="0" applyFont="1"/>
    <xf numFmtId="0" fontId="1" fillId="0" borderId="9" xfId="0" applyFont="1" applyFill="1" applyBorder="1" applyAlignment="1">
      <alignment horizontal="center"/>
    </xf>
    <xf numFmtId="0" fontId="0" fillId="0" borderId="10" xfId="0" applyFont="1" applyFill="1" applyBorder="1"/>
    <xf numFmtId="0" fontId="1" fillId="0" borderId="11" xfId="0" applyFont="1" applyFill="1" applyBorder="1" applyAlignment="1">
      <alignment horizontal="center"/>
    </xf>
    <xf numFmtId="0" fontId="1" fillId="0" borderId="0" xfId="0" applyFont="1" applyFill="1" applyBorder="1" applyAlignment="1">
      <alignment horizontal="center"/>
    </xf>
    <xf numFmtId="0" fontId="0" fillId="0" borderId="0" xfId="0" applyFont="1" applyFill="1" applyBorder="1"/>
    <xf numFmtId="49" fontId="3" fillId="0" borderId="0" xfId="0" applyNumberFormat="1" applyFont="1" applyBorder="1" applyAlignment="1">
      <alignment horizontal="center" vertical="top"/>
    </xf>
    <xf numFmtId="0" fontId="3" fillId="0" borderId="0" xfId="0" applyFont="1" applyBorder="1" applyAlignment="1">
      <alignment horizontal="left" vertical="top"/>
    </xf>
    <xf numFmtId="167" fontId="3" fillId="0" borderId="0" xfId="0" applyNumberFormat="1" applyFont="1" applyBorder="1" applyAlignment="1">
      <alignment horizontal="right" vertical="top"/>
    </xf>
    <xf numFmtId="165" fontId="1" fillId="0" borderId="12" xfId="0" applyNumberFormat="1" applyFont="1" applyBorder="1"/>
    <xf numFmtId="165" fontId="4" fillId="0" borderId="0" xfId="0" applyNumberFormat="1" applyFont="1"/>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4" fontId="0" fillId="0" borderId="0" xfId="0" applyNumberFormat="1" applyAlignment="1">
      <alignment horizontal="right" vertical="top"/>
    </xf>
    <xf numFmtId="0" fontId="8" fillId="0" borderId="0" xfId="0" applyFont="1"/>
    <xf numFmtId="165" fontId="1" fillId="0" borderId="0" xfId="0" applyNumberFormat="1" applyFont="1" applyFill="1"/>
    <xf numFmtId="49" fontId="7" fillId="0" borderId="28" xfId="0" applyNumberFormat="1" applyFont="1" applyBorder="1" applyAlignment="1">
      <alignment horizontal="center" vertical="top"/>
    </xf>
    <xf numFmtId="0" fontId="7" fillId="0" borderId="28" xfId="0" applyFont="1" applyBorder="1" applyAlignment="1">
      <alignment horizontal="left" vertical="top"/>
    </xf>
    <xf numFmtId="0" fontId="7" fillId="0" borderId="28" xfId="0" applyFont="1" applyBorder="1" applyAlignment="1">
      <alignment horizontal="center" vertical="top"/>
    </xf>
    <xf numFmtId="166" fontId="7" fillId="0" borderId="28" xfId="0" applyNumberFormat="1" applyFont="1" applyBorder="1" applyAlignment="1">
      <alignment horizontal="right" vertical="top"/>
    </xf>
    <xf numFmtId="0" fontId="8" fillId="0" borderId="29" xfId="0" applyFont="1" applyBorder="1" applyAlignment="1">
      <alignment horizontal="justify" vertical="top"/>
    </xf>
    <xf numFmtId="0" fontId="8" fillId="0" borderId="29" xfId="0" applyFont="1" applyBorder="1" applyAlignment="1">
      <alignment horizontal="center" vertical="top"/>
    </xf>
    <xf numFmtId="10" fontId="8" fillId="0" borderId="29" xfId="0" applyNumberFormat="1" applyFont="1" applyBorder="1" applyAlignment="1">
      <alignment horizontal="right" vertical="top"/>
    </xf>
    <xf numFmtId="0" fontId="8" fillId="0" borderId="30" xfId="0" applyFont="1" applyBorder="1" applyAlignment="1">
      <alignment horizontal="justify" vertical="top"/>
    </xf>
    <xf numFmtId="0" fontId="8" fillId="0" borderId="30" xfId="0" applyFont="1" applyBorder="1" applyAlignment="1">
      <alignment horizontal="center" vertical="top"/>
    </xf>
    <xf numFmtId="10" fontId="8" fillId="0" borderId="30" xfId="0" applyNumberFormat="1" applyFont="1" applyBorder="1" applyAlignment="1">
      <alignment horizontal="right" vertical="top"/>
    </xf>
    <xf numFmtId="0" fontId="8" fillId="0" borderId="31" xfId="0" applyFont="1" applyBorder="1" applyAlignment="1">
      <alignment horizontal="justify" vertical="top"/>
    </xf>
    <xf numFmtId="0" fontId="8" fillId="0" borderId="31" xfId="0" applyFont="1" applyBorder="1" applyAlignment="1">
      <alignment horizontal="center" vertical="top"/>
    </xf>
    <xf numFmtId="10" fontId="8" fillId="0" borderId="31" xfId="0" applyNumberFormat="1" applyFont="1" applyBorder="1" applyAlignment="1">
      <alignment horizontal="right" vertical="top"/>
    </xf>
    <xf numFmtId="165" fontId="2" fillId="0" borderId="0" xfId="0" applyNumberFormat="1" applyFont="1"/>
    <xf numFmtId="4" fontId="3" fillId="0" borderId="0" xfId="0" applyNumberFormat="1" applyFont="1" applyAlignment="1">
      <alignment horizontal="right" vertical="top"/>
    </xf>
    <xf numFmtId="44" fontId="2" fillId="0" borderId="0" xfId="4" applyFont="1" applyAlignment="1">
      <alignment horizontal="right" vertical="top"/>
    </xf>
    <xf numFmtId="0" fontId="2" fillId="0" borderId="0" xfId="0" applyFont="1"/>
    <xf numFmtId="10" fontId="8" fillId="0" borderId="0" xfId="0" applyNumberFormat="1" applyFont="1" applyAlignment="1">
      <alignment horizontal="right" vertical="top"/>
    </xf>
    <xf numFmtId="10" fontId="7" fillId="0" borderId="0" xfId="0" applyNumberFormat="1" applyFont="1" applyAlignment="1">
      <alignment horizontal="right" vertical="top"/>
    </xf>
    <xf numFmtId="4" fontId="8" fillId="0" borderId="29" xfId="0" applyNumberFormat="1" applyFont="1" applyBorder="1" applyAlignment="1">
      <alignment horizontal="right" vertical="top"/>
    </xf>
    <xf numFmtId="0" fontId="4" fillId="0" borderId="0" xfId="0" applyFont="1" applyAlignment="1">
      <alignment horizontal="center"/>
    </xf>
    <xf numFmtId="0" fontId="3" fillId="0" borderId="0" xfId="0" applyFont="1" applyBorder="1" applyAlignment="1">
      <alignment horizontal="justify"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4" xfId="0" applyFont="1" applyFill="1" applyBorder="1" applyAlignment="1">
      <alignment horizontal="right" vertical="top"/>
    </xf>
    <xf numFmtId="0" fontId="11" fillId="0" borderId="0" xfId="0" applyFont="1" applyFill="1" applyBorder="1" applyAlignment="1">
      <alignment horizontal="left" vertical="top" wrapText="1"/>
    </xf>
    <xf numFmtId="0" fontId="10" fillId="0" borderId="4" xfId="0" applyNumberFormat="1" applyFont="1" applyBorder="1" applyAlignment="1">
      <alignment horizontal="center" vertical="top"/>
    </xf>
    <xf numFmtId="0" fontId="11" fillId="0" borderId="0" xfId="0" applyFont="1" applyBorder="1" applyAlignment="1">
      <alignment vertical="top"/>
    </xf>
    <xf numFmtId="0" fontId="12" fillId="0" borderId="0" xfId="0" applyFont="1" applyFill="1" applyBorder="1" applyAlignment="1">
      <alignment horizontal="center" vertical="top" wrapText="1"/>
    </xf>
    <xf numFmtId="0" fontId="11" fillId="0" borderId="0" xfId="0" applyFont="1" applyFill="1" applyBorder="1" applyAlignment="1">
      <alignment horizontal="justify" vertical="top"/>
    </xf>
    <xf numFmtId="0" fontId="13" fillId="0" borderId="33" xfId="5" applyFont="1" applyFill="1" applyBorder="1" applyAlignment="1">
      <alignment horizontal="left" vertical="center" wrapText="1"/>
    </xf>
    <xf numFmtId="0" fontId="14" fillId="0" borderId="34" xfId="0" applyFont="1" applyFill="1" applyBorder="1" applyAlignment="1">
      <alignment horizontal="center" vertical="center" wrapText="1"/>
    </xf>
    <xf numFmtId="0" fontId="13" fillId="0" borderId="35" xfId="5" applyFont="1" applyFill="1" applyBorder="1" applyAlignment="1">
      <alignment horizontal="left" vertical="center" wrapText="1"/>
    </xf>
    <xf numFmtId="0" fontId="14" fillId="0" borderId="36" xfId="0" applyFont="1" applyFill="1" applyBorder="1" applyAlignment="1">
      <alignment horizontal="center" vertical="center" wrapText="1"/>
    </xf>
    <xf numFmtId="0" fontId="13" fillId="0" borderId="37" xfId="5" applyFont="1" applyFill="1" applyBorder="1" applyAlignment="1">
      <alignment vertical="center"/>
    </xf>
    <xf numFmtId="14" fontId="14" fillId="0" borderId="38" xfId="3" applyNumberFormat="1" applyFont="1" applyFill="1" applyBorder="1"/>
    <xf numFmtId="0" fontId="13" fillId="0" borderId="37" xfId="5" applyFont="1" applyFill="1" applyBorder="1" applyAlignment="1">
      <alignment horizontal="left" vertical="top"/>
    </xf>
    <xf numFmtId="0" fontId="15" fillId="0" borderId="38" xfId="3" applyNumberFormat="1" applyFont="1" applyFill="1" applyBorder="1"/>
    <xf numFmtId="14" fontId="15" fillId="0" borderId="38" xfId="3" applyNumberFormat="1" applyFont="1" applyFill="1" applyBorder="1"/>
    <xf numFmtId="0" fontId="14" fillId="0" borderId="38" xfId="3" applyFont="1" applyFill="1" applyBorder="1"/>
    <xf numFmtId="0" fontId="13" fillId="0" borderId="39" xfId="5" applyFont="1" applyFill="1" applyBorder="1" applyAlignment="1">
      <alignment horizontal="left" vertical="center"/>
    </xf>
    <xf numFmtId="0" fontId="16" fillId="2" borderId="40"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6" xfId="5" applyFont="1" applyFill="1" applyBorder="1" applyAlignment="1">
      <alignment horizontal="center" vertical="center" wrapText="1"/>
    </xf>
    <xf numFmtId="0" fontId="16" fillId="2" borderId="46" xfId="5" applyFont="1" applyFill="1" applyBorder="1" applyAlignment="1">
      <alignment horizontal="center" vertical="top" wrapText="1"/>
    </xf>
    <xf numFmtId="169" fontId="5" fillId="2" borderId="0" xfId="0" applyNumberFormat="1" applyFont="1" applyFill="1" applyAlignment="1">
      <alignment horizontal="center" vertical="top"/>
    </xf>
    <xf numFmtId="44" fontId="17" fillId="2" borderId="0" xfId="4" applyFont="1" applyFill="1" applyAlignment="1">
      <alignment horizontal="center" vertical="top"/>
    </xf>
    <xf numFmtId="170" fontId="17" fillId="2" borderId="0" xfId="0" applyNumberFormat="1" applyFont="1" applyFill="1" applyAlignment="1">
      <alignment horizontal="center" vertical="top"/>
    </xf>
    <xf numFmtId="167" fontId="17" fillId="2" borderId="0" xfId="0" applyNumberFormat="1" applyFont="1" applyFill="1" applyAlignment="1">
      <alignment horizontal="center" vertical="top"/>
    </xf>
    <xf numFmtId="0" fontId="16" fillId="0" borderId="46" xfId="5" applyFont="1" applyFill="1" applyBorder="1" applyAlignment="1">
      <alignment horizontal="center" vertical="center" wrapText="1"/>
    </xf>
    <xf numFmtId="0" fontId="16" fillId="0" borderId="46" xfId="5" applyFont="1" applyFill="1" applyBorder="1" applyAlignment="1">
      <alignment horizontal="center" vertical="top" wrapText="1"/>
    </xf>
    <xf numFmtId="0" fontId="0" fillId="0" borderId="0" xfId="0" applyAlignment="1">
      <alignment horizontal="center" vertical="top"/>
    </xf>
    <xf numFmtId="167" fontId="18" fillId="0" borderId="47" xfId="0" applyNumberFormat="1" applyFont="1" applyFill="1" applyBorder="1" applyAlignment="1" applyProtection="1"/>
    <xf numFmtId="167" fontId="19" fillId="0" borderId="30" xfId="0" applyNumberFormat="1" applyFont="1" applyFill="1" applyBorder="1" applyAlignment="1" applyProtection="1">
      <alignment horizontal="right" vertical="top"/>
    </xf>
    <xf numFmtId="167" fontId="20" fillId="3" borderId="46" xfId="0" applyNumberFormat="1" applyFont="1" applyFill="1" applyBorder="1" applyAlignment="1" applyProtection="1">
      <alignment horizontal="right" vertical="top"/>
    </xf>
    <xf numFmtId="0" fontId="16" fillId="0" borderId="0" xfId="6" applyFont="1"/>
    <xf numFmtId="167" fontId="21" fillId="0" borderId="0" xfId="0" applyNumberFormat="1" applyFont="1"/>
    <xf numFmtId="49" fontId="16" fillId="0" borderId="0" xfId="6" applyNumberFormat="1" applyFont="1"/>
    <xf numFmtId="167" fontId="0" fillId="0" borderId="0" xfId="0" applyNumberFormat="1"/>
    <xf numFmtId="49" fontId="16" fillId="0" borderId="0" xfId="6" applyNumberFormat="1" applyFont="1" applyAlignment="1">
      <alignment horizontal="justify" vertical="top"/>
    </xf>
    <xf numFmtId="49" fontId="16" fillId="0" borderId="0" xfId="6" applyNumberFormat="1" applyFont="1" applyAlignment="1">
      <alignment horizontal="justify" vertical="top" wrapText="1"/>
    </xf>
    <xf numFmtId="0" fontId="0" fillId="0" borderId="0" xfId="0" applyFill="1" applyBorder="1" applyAlignment="1">
      <alignment vertical="center"/>
    </xf>
    <xf numFmtId="0" fontId="22" fillId="0" borderId="0" xfId="0" applyFont="1" applyFill="1" applyBorder="1" applyAlignment="1">
      <alignment vertical="center"/>
    </xf>
    <xf numFmtId="0" fontId="23" fillId="0" borderId="0" xfId="0" applyFont="1" applyFill="1" applyBorder="1" applyAlignment="1">
      <alignment vertical="center"/>
    </xf>
    <xf numFmtId="0" fontId="22" fillId="0" borderId="0" xfId="0" applyNumberFormat="1" applyFont="1" applyFill="1" applyBorder="1" applyAlignment="1">
      <alignment vertical="center"/>
    </xf>
    <xf numFmtId="10" fontId="0" fillId="0" borderId="0" xfId="0" applyNumberFormat="1"/>
    <xf numFmtId="171" fontId="8" fillId="0" borderId="30" xfId="0" applyNumberFormat="1" applyFont="1" applyBorder="1" applyAlignment="1">
      <alignment horizontal="right" vertical="top"/>
    </xf>
    <xf numFmtId="0" fontId="13" fillId="0" borderId="32" xfId="0" applyFont="1" applyFill="1" applyBorder="1" applyAlignment="1">
      <alignment horizontal="center" vertical="center" wrapText="1"/>
    </xf>
    <xf numFmtId="171" fontId="8" fillId="0" borderId="29" xfId="1" applyNumberFormat="1" applyFont="1" applyBorder="1" applyAlignment="1">
      <alignment horizontal="right" vertical="top"/>
    </xf>
    <xf numFmtId="171" fontId="8" fillId="0" borderId="29" xfId="0" applyNumberFormat="1" applyFont="1" applyBorder="1" applyAlignment="1">
      <alignment horizontal="right" vertical="top"/>
    </xf>
    <xf numFmtId="171" fontId="8" fillId="0" borderId="30" xfId="1" applyNumberFormat="1" applyFont="1" applyBorder="1" applyAlignment="1">
      <alignment horizontal="right" vertical="top"/>
    </xf>
    <xf numFmtId="171" fontId="8" fillId="0" borderId="31" xfId="1" applyNumberFormat="1" applyFont="1" applyBorder="1" applyAlignment="1">
      <alignment horizontal="right" vertical="top"/>
    </xf>
    <xf numFmtId="171" fontId="8" fillId="0" borderId="31" xfId="0" applyNumberFormat="1" applyFont="1" applyBorder="1" applyAlignment="1">
      <alignment horizontal="right" vertical="top"/>
    </xf>
    <xf numFmtId="44" fontId="0" fillId="0" borderId="0" xfId="4" applyFont="1" applyAlignment="1">
      <alignment horizontal="center" vertical="top"/>
    </xf>
    <xf numFmtId="0" fontId="5" fillId="0" borderId="0" xfId="0" applyFont="1"/>
    <xf numFmtId="44" fontId="0" fillId="0" borderId="0" xfId="0" applyNumberFormat="1"/>
    <xf numFmtId="49" fontId="9" fillId="0" borderId="29" xfId="0" applyNumberFormat="1" applyFont="1" applyBorder="1" applyAlignment="1">
      <alignment horizontal="center" vertical="top" wrapText="1"/>
    </xf>
    <xf numFmtId="49" fontId="9" fillId="0" borderId="30" xfId="0" applyNumberFormat="1" applyFont="1" applyBorder="1" applyAlignment="1">
      <alignment horizontal="center" vertical="top" wrapText="1"/>
    </xf>
    <xf numFmtId="49" fontId="9" fillId="0" borderId="31" xfId="0" applyNumberFormat="1" applyFont="1" applyBorder="1" applyAlignment="1">
      <alignment horizontal="center" vertical="top" wrapText="1"/>
    </xf>
    <xf numFmtId="0" fontId="13" fillId="4" borderId="32" xfId="0" applyFont="1" applyFill="1" applyBorder="1" applyAlignment="1">
      <alignment horizontal="center" vertical="center" wrapText="1"/>
    </xf>
  </cellXfs>
  <cellStyles count="7">
    <cellStyle name="Millares 2" xfId="5"/>
    <cellStyle name="Moneda" xfId="4" builtinId="4"/>
    <cellStyle name="Normal" xfId="0" builtinId="0"/>
    <cellStyle name="Normal 2" xfId="3"/>
    <cellStyle name="Normal 2 2" xfId="2"/>
    <cellStyle name="Normal 3" xfId="1"/>
    <cellStyle name="Normal_FINIQUITO_JAPAMI_CARO_BOCAS2011" xfId="6"/>
  </cellStyles>
  <dxfs count="3">
    <dxf>
      <font>
        <color theme="0"/>
      </font>
      <fill>
        <patternFill patternType="solid">
          <bgColor theme="0"/>
        </patternFill>
      </fill>
    </dxf>
    <dxf>
      <font>
        <color theme="0"/>
      </font>
      <fill>
        <patternFill patternType="solid">
          <bgColor theme="0"/>
        </patternFill>
      </fill>
    </dxf>
    <dxf>
      <font>
        <color theme="0"/>
      </font>
      <fill>
        <patternFill patternType="solid">
          <bgColor theme="0"/>
        </patternFill>
      </fill>
    </dxf>
  </dxfs>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showZeros="0" workbookViewId="0">
      <selection activeCell="B23" sqref="B23"/>
    </sheetView>
  </sheetViews>
  <sheetFormatPr baseColWidth="10" defaultColWidth="9.140625" defaultRowHeight="12.75"/>
  <cols>
    <col min="1" max="1" width="11.7109375" customWidth="1"/>
    <col min="2" max="2" width="45.7109375" customWidth="1"/>
    <col min="3" max="3" width="10.28515625" customWidth="1"/>
    <col min="4" max="4" width="20.7109375" customWidth="1"/>
  </cols>
  <sheetData>
    <row r="1" spans="1:4">
      <c r="A1" s="51" t="s">
        <v>0</v>
      </c>
      <c r="B1" s="52"/>
      <c r="C1" s="52"/>
      <c r="D1" s="53"/>
    </row>
    <row r="2" spans="1:4">
      <c r="A2" s="54"/>
      <c r="B2" s="55"/>
      <c r="C2" s="55"/>
      <c r="D2" s="56"/>
    </row>
    <row r="3" spans="1:4">
      <c r="A3" s="1"/>
      <c r="B3" s="2"/>
      <c r="C3" s="3" t="s">
        <v>1</v>
      </c>
      <c r="D3" s="11">
        <v>43286</v>
      </c>
    </row>
    <row r="4" spans="1:4">
      <c r="A4" s="1" t="s">
        <v>2</v>
      </c>
      <c r="B4" s="50">
        <f>Presupuesto!A3</f>
        <v>0</v>
      </c>
      <c r="C4" s="2"/>
      <c r="D4" s="4"/>
    </row>
    <row r="5" spans="1:4">
      <c r="A5" s="6"/>
      <c r="B5" s="50"/>
      <c r="C5" s="2"/>
      <c r="D5" s="4"/>
    </row>
    <row r="6" spans="1:4">
      <c r="A6" s="6"/>
      <c r="B6" s="50"/>
      <c r="C6" s="2"/>
      <c r="D6" s="4"/>
    </row>
    <row r="7" spans="1:4">
      <c r="A7" s="7" t="s">
        <v>3</v>
      </c>
      <c r="B7" s="8" t="s">
        <v>4</v>
      </c>
      <c r="C7" s="12" t="s">
        <v>5</v>
      </c>
      <c r="D7" s="9" t="s">
        <v>6</v>
      </c>
    </row>
    <row r="8" spans="1:4">
      <c r="A8" s="13"/>
      <c r="B8" s="13"/>
    </row>
    <row r="9" spans="1:4">
      <c r="A9" s="49" t="s">
        <v>7</v>
      </c>
      <c r="B9" s="49"/>
      <c r="C9" s="49"/>
      <c r="D9" s="49"/>
    </row>
    <row r="10" spans="1:4">
      <c r="A10" s="13"/>
      <c r="B10" s="13"/>
    </row>
    <row r="11" spans="1:4">
      <c r="A11" s="14" t="s">
        <v>8</v>
      </c>
      <c r="B11" s="14" t="s">
        <v>9</v>
      </c>
      <c r="C11" s="15"/>
      <c r="D11" s="16" t="s">
        <v>10</v>
      </c>
    </row>
    <row r="12" spans="1:4">
      <c r="A12" s="17"/>
      <c r="B12" s="17"/>
      <c r="C12" s="18"/>
      <c r="D12" s="17"/>
    </row>
    <row r="13" spans="1:4">
      <c r="A13" s="19" t="s">
        <v>11</v>
      </c>
      <c r="B13" s="20" t="s">
        <v>12</v>
      </c>
      <c r="C13" s="5"/>
      <c r="D13" s="21" t="e">
        <f>Presupuesto!#REF!</f>
        <v>#REF!</v>
      </c>
    </row>
    <row r="15" spans="1:4">
      <c r="A15" s="10" t="s">
        <v>13</v>
      </c>
      <c r="B15" s="10"/>
      <c r="C15" s="10"/>
      <c r="D15" s="22" t="e">
        <f>Presupuesto!#REF!</f>
        <v>#REF!</v>
      </c>
    </row>
    <row r="16" spans="1:4">
      <c r="A16" s="10" t="s">
        <v>14</v>
      </c>
      <c r="B16" s="10"/>
      <c r="C16" s="10"/>
      <c r="D16" s="10" t="e">
        <f>D15*0.16</f>
        <v>#REF!</v>
      </c>
    </row>
    <row r="17" spans="1:4">
      <c r="A17" s="10" t="s">
        <v>15</v>
      </c>
      <c r="B17" s="10"/>
      <c r="C17" s="10"/>
      <c r="D17" s="10" t="e">
        <f>D15+D16</f>
        <v>#REF!</v>
      </c>
    </row>
    <row r="18" spans="1:4">
      <c r="A18" s="23">
        <f>Presupuesto!A111</f>
        <v>0</v>
      </c>
      <c r="B18" s="10"/>
      <c r="C18" s="10"/>
      <c r="D18" s="10"/>
    </row>
  </sheetData>
  <mergeCells count="3">
    <mergeCell ref="A9:D9"/>
    <mergeCell ref="B4:B6"/>
    <mergeCell ref="A1:D2"/>
  </mergeCells>
  <conditionalFormatting sqref="D13">
    <cfRule type="cellIs" dxfId="2" priority="3" stopIfTrue="1" operator="lessThanOrEqual">
      <formula>0</formula>
    </cfRule>
  </conditionalFormatting>
  <conditionalFormatting sqref="D10:D12">
    <cfRule type="cellIs" dxfId="1" priority="2" stopIfTrue="1" operator="lessThanOrEqual">
      <formula>0</formula>
    </cfRule>
  </conditionalFormatting>
  <conditionalFormatting sqref="D17:D1048576 D3:D8">
    <cfRule type="cellIs" dxfId="0" priority="1" stopIfTrue="1" operator="lessThanOrEqual">
      <formula>0</formula>
    </cfRule>
  </conditionalFormatting>
  <pageMargins left="0.62986111111111098" right="0.23611111111111099" top="0.6" bottom="0.6" header="0.359722222222222" footer="0.37986111111111098"/>
  <pageSetup orientation="portrait" r:id="rId1"/>
  <headerFooter>
    <oddHeader>&amp;RPágina &amp;P de &amp;N</oddHeader>
    <oddFooter>&amp;C: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2"/>
  <sheetViews>
    <sheetView showGridLines="0" showZeros="0" tabSelected="1" topLeftCell="A5" zoomScale="85" zoomScaleNormal="85" workbookViewId="0">
      <pane xSplit="6300" ySplit="1560" topLeftCell="F113" activePane="bottomRight"/>
      <selection pane="topRight" activeCell="O10" sqref="O10"/>
      <selection pane="bottomLeft" activeCell="B103" sqref="B103"/>
      <selection pane="bottomRight" activeCell="O125" sqref="O125"/>
    </sheetView>
  </sheetViews>
  <sheetFormatPr baseColWidth="10" defaultColWidth="9.140625" defaultRowHeight="12.75"/>
  <cols>
    <col min="1" max="1" width="8.5703125" customWidth="1"/>
    <col min="2" max="2" width="51.85546875" bestFit="1" customWidth="1"/>
    <col min="3" max="3" width="6.28515625" bestFit="1" customWidth="1"/>
    <col min="4" max="5" width="8" bestFit="1" customWidth="1"/>
    <col min="6" max="6" width="12.85546875" bestFit="1" customWidth="1"/>
    <col min="7" max="7" width="6.5703125" bestFit="1" customWidth="1"/>
    <col min="9" max="9" width="14.7109375" customWidth="1"/>
    <col min="11" max="11" width="14.7109375" customWidth="1"/>
    <col min="13" max="13" width="14.7109375" customWidth="1"/>
    <col min="15" max="15" width="14.7109375" customWidth="1"/>
    <col min="19" max="19" width="13" customWidth="1"/>
  </cols>
  <sheetData>
    <row r="1" spans="1:19" ht="13.5" customHeight="1" thickTop="1">
      <c r="A1" s="57" t="s">
        <v>0</v>
      </c>
      <c r="B1" s="58"/>
      <c r="C1" s="58"/>
      <c r="D1" s="58"/>
      <c r="E1" s="58"/>
      <c r="F1" s="58"/>
      <c r="G1" s="58"/>
    </row>
    <row r="2" spans="1:19">
      <c r="A2" s="59"/>
      <c r="B2" s="60"/>
      <c r="C2" s="60"/>
      <c r="D2" s="60"/>
      <c r="E2" s="60"/>
      <c r="F2" s="60"/>
      <c r="G2" s="60"/>
    </row>
    <row r="3" spans="1:19" ht="12.75" customHeight="1">
      <c r="A3" s="69"/>
      <c r="B3" s="70"/>
      <c r="C3" s="70"/>
      <c r="D3" s="70"/>
      <c r="E3" s="70"/>
      <c r="F3" s="70"/>
      <c r="G3" s="70"/>
    </row>
    <row r="4" spans="1:19" ht="13.5" thickBot="1">
      <c r="A4" s="71"/>
      <c r="B4" s="72"/>
      <c r="C4" s="72"/>
      <c r="D4" s="72"/>
      <c r="E4" s="72"/>
      <c r="F4" s="72"/>
      <c r="G4" s="72"/>
    </row>
    <row r="5" spans="1:19" ht="14.25" thickTop="1" thickBot="1">
      <c r="A5" s="75" t="s">
        <v>2</v>
      </c>
      <c r="B5" s="76" t="s">
        <v>250</v>
      </c>
      <c r="C5" s="76"/>
      <c r="D5" s="76"/>
      <c r="E5" s="76"/>
      <c r="F5" s="76"/>
      <c r="G5" s="74"/>
    </row>
    <row r="6" spans="1:19" ht="13.5" thickBot="1">
      <c r="A6" s="77" t="s">
        <v>215</v>
      </c>
      <c r="B6" s="78" t="s">
        <v>249</v>
      </c>
      <c r="C6" s="79"/>
      <c r="D6" s="79"/>
      <c r="E6" s="79"/>
      <c r="F6" s="79"/>
      <c r="G6" s="74"/>
      <c r="H6" s="134" t="s">
        <v>219</v>
      </c>
      <c r="I6" s="134"/>
      <c r="J6" s="134" t="s">
        <v>255</v>
      </c>
      <c r="K6" s="134"/>
      <c r="L6" s="134" t="s">
        <v>257</v>
      </c>
      <c r="M6" s="134"/>
      <c r="N6" s="122" t="s">
        <v>259</v>
      </c>
      <c r="O6" s="122"/>
      <c r="P6" s="92" t="s">
        <v>227</v>
      </c>
      <c r="Q6" s="93"/>
      <c r="R6" s="92" t="s">
        <v>228</v>
      </c>
      <c r="S6" s="93"/>
    </row>
    <row r="7" spans="1:19">
      <c r="A7" s="77" t="s">
        <v>216</v>
      </c>
      <c r="B7" s="78" t="s">
        <v>248</v>
      </c>
      <c r="C7" s="79"/>
      <c r="D7" s="79"/>
      <c r="E7" s="79"/>
      <c r="F7" s="79"/>
      <c r="G7" s="74"/>
      <c r="H7" s="81" t="s">
        <v>220</v>
      </c>
      <c r="I7" s="82" t="s">
        <v>253</v>
      </c>
      <c r="J7" s="81" t="s">
        <v>220</v>
      </c>
      <c r="K7" s="82" t="s">
        <v>256</v>
      </c>
      <c r="L7" s="81" t="s">
        <v>220</v>
      </c>
      <c r="M7" s="82" t="s">
        <v>258</v>
      </c>
      <c r="N7" s="81" t="s">
        <v>220</v>
      </c>
      <c r="O7" s="82" t="s">
        <v>260</v>
      </c>
      <c r="P7" s="94"/>
      <c r="Q7" s="95"/>
      <c r="R7" s="94"/>
      <c r="S7" s="95"/>
    </row>
    <row r="8" spans="1:19">
      <c r="A8" s="77" t="s">
        <v>217</v>
      </c>
      <c r="B8" s="78" t="s">
        <v>251</v>
      </c>
      <c r="C8" s="79"/>
      <c r="D8" s="79"/>
      <c r="E8" s="79"/>
      <c r="F8" s="79"/>
      <c r="G8" s="74"/>
      <c r="H8" s="83"/>
      <c r="I8" s="84"/>
      <c r="J8" s="83"/>
      <c r="K8" s="84"/>
      <c r="L8" s="83"/>
      <c r="M8" s="84"/>
      <c r="N8" s="83"/>
      <c r="O8" s="84"/>
      <c r="P8" s="94"/>
      <c r="Q8" s="95"/>
      <c r="R8" s="94"/>
      <c r="S8" s="95"/>
    </row>
    <row r="9" spans="1:19" ht="13.5">
      <c r="A9" s="75" t="s">
        <v>218</v>
      </c>
      <c r="B9" s="80" t="s">
        <v>252</v>
      </c>
      <c r="C9" s="79"/>
      <c r="D9" s="79"/>
      <c r="E9" s="79"/>
      <c r="F9" s="79"/>
      <c r="G9" s="74"/>
      <c r="H9" s="85" t="s">
        <v>221</v>
      </c>
      <c r="I9" s="86">
        <v>43453</v>
      </c>
      <c r="J9" s="85" t="s">
        <v>221</v>
      </c>
      <c r="K9" s="86">
        <v>43453</v>
      </c>
      <c r="L9" s="85" t="s">
        <v>221</v>
      </c>
      <c r="M9" s="86">
        <v>43455</v>
      </c>
      <c r="N9" s="85" t="s">
        <v>221</v>
      </c>
      <c r="O9" s="86">
        <v>43530</v>
      </c>
      <c r="P9" s="94"/>
      <c r="Q9" s="95"/>
      <c r="R9" s="94"/>
      <c r="S9" s="95"/>
    </row>
    <row r="10" spans="1:19" ht="13.5">
      <c r="A10" s="73"/>
      <c r="B10" s="74"/>
      <c r="C10" s="74"/>
      <c r="D10" s="74"/>
      <c r="E10" s="74"/>
      <c r="F10" s="74"/>
      <c r="G10" s="74"/>
      <c r="H10" s="87" t="s">
        <v>222</v>
      </c>
      <c r="I10" s="88" t="s">
        <v>223</v>
      </c>
      <c r="J10" s="87" t="s">
        <v>222</v>
      </c>
      <c r="K10" s="88" t="s">
        <v>223</v>
      </c>
      <c r="L10" s="87" t="s">
        <v>222</v>
      </c>
      <c r="M10" s="88" t="s">
        <v>223</v>
      </c>
      <c r="N10" s="87" t="s">
        <v>222</v>
      </c>
      <c r="O10" s="88" t="s">
        <v>223</v>
      </c>
      <c r="P10" s="94"/>
      <c r="Q10" s="95"/>
      <c r="R10" s="94"/>
      <c r="S10" s="95"/>
    </row>
    <row r="11" spans="1:19" ht="14.25" thickBot="1">
      <c r="A11" s="73"/>
      <c r="B11" s="74"/>
      <c r="C11" s="74"/>
      <c r="D11" s="74"/>
      <c r="E11" s="74"/>
      <c r="F11" s="74"/>
      <c r="G11" s="74"/>
      <c r="H11" s="87" t="s">
        <v>1</v>
      </c>
      <c r="I11" s="89">
        <v>43283</v>
      </c>
      <c r="J11" s="87" t="s">
        <v>1</v>
      </c>
      <c r="K11" s="89">
        <v>43283</v>
      </c>
      <c r="L11" s="87" t="s">
        <v>1</v>
      </c>
      <c r="M11" s="89">
        <v>43283</v>
      </c>
      <c r="N11" s="87" t="s">
        <v>1</v>
      </c>
      <c r="O11" s="89">
        <v>43283</v>
      </c>
      <c r="P11" s="94"/>
      <c r="Q11" s="95"/>
      <c r="R11" s="94"/>
      <c r="S11" s="95"/>
    </row>
    <row r="12" spans="1:19" ht="14.25" thickTop="1">
      <c r="A12" s="61" t="s">
        <v>214</v>
      </c>
      <c r="B12" s="62"/>
      <c r="C12" s="62"/>
      <c r="D12" s="62"/>
      <c r="E12" s="67" t="s">
        <v>213</v>
      </c>
      <c r="F12" s="68"/>
      <c r="G12" s="68"/>
      <c r="H12" s="87" t="s">
        <v>224</v>
      </c>
      <c r="I12" s="90"/>
      <c r="J12" s="87" t="s">
        <v>224</v>
      </c>
      <c r="K12" s="90"/>
      <c r="L12" s="87" t="s">
        <v>224</v>
      </c>
      <c r="M12" s="90"/>
      <c r="N12" s="87" t="s">
        <v>224</v>
      </c>
      <c r="O12" s="90"/>
      <c r="P12" s="94"/>
      <c r="Q12" s="95"/>
      <c r="R12" s="94"/>
      <c r="S12" s="95"/>
    </row>
    <row r="13" spans="1:19" ht="13.5" thickBot="1">
      <c r="A13" s="63" t="s">
        <v>16</v>
      </c>
      <c r="B13" s="64"/>
      <c r="C13" s="64"/>
      <c r="D13" s="64"/>
      <c r="E13" s="65" t="s">
        <v>212</v>
      </c>
      <c r="F13" s="66"/>
      <c r="G13" s="66"/>
      <c r="H13" s="91" t="s">
        <v>225</v>
      </c>
      <c r="I13" s="91" t="s">
        <v>226</v>
      </c>
      <c r="J13" s="91" t="s">
        <v>225</v>
      </c>
      <c r="K13" s="91" t="s">
        <v>226</v>
      </c>
      <c r="L13" s="91" t="s">
        <v>225</v>
      </c>
      <c r="M13" s="91" t="s">
        <v>226</v>
      </c>
      <c r="N13" s="91" t="s">
        <v>225</v>
      </c>
      <c r="O13" s="91" t="s">
        <v>226</v>
      </c>
      <c r="P13" s="96"/>
      <c r="Q13" s="97"/>
      <c r="R13" s="96"/>
      <c r="S13" s="97"/>
    </row>
    <row r="14" spans="1:19" ht="14.25" thickBot="1">
      <c r="A14" s="24" t="s">
        <v>17</v>
      </c>
      <c r="B14" s="25" t="s">
        <v>9</v>
      </c>
      <c r="C14" s="25" t="s">
        <v>18</v>
      </c>
      <c r="D14" s="25" t="s">
        <v>19</v>
      </c>
      <c r="E14" s="24" t="s">
        <v>210</v>
      </c>
      <c r="F14" s="25" t="s">
        <v>211</v>
      </c>
      <c r="G14" s="25" t="s">
        <v>20</v>
      </c>
      <c r="H14" s="104" t="s">
        <v>229</v>
      </c>
      <c r="I14" s="105" t="s">
        <v>230</v>
      </c>
      <c r="J14" s="104" t="s">
        <v>229</v>
      </c>
      <c r="K14" s="105" t="s">
        <v>230</v>
      </c>
      <c r="L14" s="104" t="s">
        <v>229</v>
      </c>
      <c r="M14" s="105" t="s">
        <v>230</v>
      </c>
      <c r="N14" s="104" t="s">
        <v>229</v>
      </c>
      <c r="O14" s="105" t="s">
        <v>230</v>
      </c>
      <c r="P14" s="98" t="s">
        <v>229</v>
      </c>
      <c r="Q14" s="99" t="s">
        <v>230</v>
      </c>
      <c r="R14" s="98" t="s">
        <v>229</v>
      </c>
      <c r="S14" s="99" t="s">
        <v>230</v>
      </c>
    </row>
    <row r="15" spans="1:19" ht="13.5" thickTop="1">
      <c r="A15" s="29" t="s">
        <v>11</v>
      </c>
      <c r="B15" s="30" t="s">
        <v>12</v>
      </c>
      <c r="C15" s="31"/>
      <c r="D15" s="32"/>
      <c r="E15" s="27"/>
      <c r="F15" s="27"/>
      <c r="G15" s="27"/>
      <c r="P15" s="100"/>
      <c r="Q15" s="101"/>
      <c r="R15" s="102"/>
      <c r="S15" s="103"/>
    </row>
    <row r="16" spans="1:19" ht="16.5">
      <c r="A16" s="131" t="s">
        <v>21</v>
      </c>
      <c r="B16" s="33" t="s">
        <v>22</v>
      </c>
      <c r="C16" s="34" t="s">
        <v>23</v>
      </c>
      <c r="D16" s="123">
        <v>930</v>
      </c>
      <c r="E16" s="124">
        <v>6.69</v>
      </c>
      <c r="F16" s="48">
        <f>ROUND(D16*E16,2)</f>
        <v>6221.7</v>
      </c>
      <c r="G16" s="35">
        <f>F16/$F$108</f>
        <v>4.8948324205339297E-3</v>
      </c>
      <c r="H16" s="106"/>
      <c r="I16" s="128">
        <f>ROUND(H16*$E16,2)</f>
        <v>0</v>
      </c>
      <c r="J16" s="106">
        <v>258.89999999999998</v>
      </c>
      <c r="K16" s="128">
        <f>ROUND(J16*$E16,2)</f>
        <v>1732.04</v>
      </c>
      <c r="L16" s="106">
        <v>341.65</v>
      </c>
      <c r="M16" s="128">
        <f>ROUND(L16*$E16,2)</f>
        <v>2285.64</v>
      </c>
      <c r="N16" s="106">
        <v>119.4</v>
      </c>
      <c r="O16" s="128">
        <f>ROUND(N16*$E16,2)</f>
        <v>798.79</v>
      </c>
      <c r="P16" s="100">
        <f>H16+J16+L16+N16</f>
        <v>719.94999999999993</v>
      </c>
      <c r="Q16" s="101">
        <f>ROUND(P16*E16,2)</f>
        <v>4816.47</v>
      </c>
      <c r="R16" s="102">
        <f>D16-P16</f>
        <v>210.05000000000007</v>
      </c>
      <c r="S16" s="103">
        <f>ROUND(R16*E16,2)</f>
        <v>1405.23</v>
      </c>
    </row>
    <row r="17" spans="1:19">
      <c r="A17" s="132" t="s">
        <v>24</v>
      </c>
      <c r="B17" s="36" t="s">
        <v>25</v>
      </c>
      <c r="C17" s="37" t="s">
        <v>23</v>
      </c>
      <c r="D17" s="125">
        <v>930</v>
      </c>
      <c r="E17" s="121">
        <v>8</v>
      </c>
      <c r="F17" s="48">
        <f t="shared" ref="F17:F80" si="0">ROUND(D17*E17,2)</f>
        <v>7440</v>
      </c>
      <c r="G17" s="38">
        <f>F17/$F$108</f>
        <v>5.8533123115502893E-3</v>
      </c>
      <c r="H17" s="106"/>
      <c r="I17" s="128">
        <f t="shared" ref="I17:K80" si="1">ROUND(H17*$E17,2)</f>
        <v>0</v>
      </c>
      <c r="J17" s="106"/>
      <c r="K17" s="128">
        <f t="shared" si="1"/>
        <v>0</v>
      </c>
      <c r="L17" s="106">
        <v>600.54999999999995</v>
      </c>
      <c r="M17" s="128">
        <f t="shared" ref="M17:O17" si="2">ROUND(L17*$E17,2)</f>
        <v>4804.3999999999996</v>
      </c>
      <c r="N17" s="106"/>
      <c r="O17" s="128">
        <f t="shared" si="2"/>
        <v>0</v>
      </c>
      <c r="P17" s="100">
        <f t="shared" ref="P17:P80" si="3">H17+J17+L17+N17</f>
        <v>600.54999999999995</v>
      </c>
      <c r="Q17" s="101">
        <f t="shared" ref="Q17:Q80" si="4">ROUND(P17*E17,2)</f>
        <v>4804.3999999999996</v>
      </c>
      <c r="R17" s="102">
        <f t="shared" ref="R17:R80" si="5">D17-P17</f>
        <v>329.45000000000005</v>
      </c>
      <c r="S17" s="103">
        <f t="shared" ref="S17:S80" si="6">ROUND(R17*E17,2)</f>
        <v>2635.6</v>
      </c>
    </row>
    <row r="18" spans="1:19" ht="24.75">
      <c r="A18" s="132" t="s">
        <v>26</v>
      </c>
      <c r="B18" s="36" t="s">
        <v>27</v>
      </c>
      <c r="C18" s="37" t="s">
        <v>28</v>
      </c>
      <c r="D18" s="125">
        <v>29.8538</v>
      </c>
      <c r="E18" s="121">
        <v>112.49</v>
      </c>
      <c r="F18" s="48">
        <f t="shared" si="0"/>
        <v>3358.25</v>
      </c>
      <c r="G18" s="38">
        <f>F18/$F$108</f>
        <v>2.6420545793365267E-3</v>
      </c>
      <c r="H18" s="106"/>
      <c r="I18" s="128">
        <f t="shared" si="1"/>
        <v>0</v>
      </c>
      <c r="J18" s="106">
        <v>5.67</v>
      </c>
      <c r="K18" s="128">
        <f t="shared" si="1"/>
        <v>637.82000000000005</v>
      </c>
      <c r="L18" s="106"/>
      <c r="M18" s="128">
        <f t="shared" ref="M18:O18" si="7">ROUND(L18*$E18,2)</f>
        <v>0</v>
      </c>
      <c r="N18" s="106"/>
      <c r="O18" s="128">
        <f t="shared" si="7"/>
        <v>0</v>
      </c>
      <c r="P18" s="100">
        <f t="shared" si="3"/>
        <v>5.67</v>
      </c>
      <c r="Q18" s="101">
        <f t="shared" si="4"/>
        <v>637.82000000000005</v>
      </c>
      <c r="R18" s="102">
        <f t="shared" si="5"/>
        <v>24.183799999999998</v>
      </c>
      <c r="S18" s="103">
        <f t="shared" si="6"/>
        <v>2720.44</v>
      </c>
    </row>
    <row r="19" spans="1:19" ht="24.75">
      <c r="A19" s="132" t="s">
        <v>29</v>
      </c>
      <c r="B19" s="36" t="s">
        <v>30</v>
      </c>
      <c r="C19" s="37" t="s">
        <v>28</v>
      </c>
      <c r="D19" s="125">
        <v>29.8538</v>
      </c>
      <c r="E19" s="121">
        <v>131.22999999999999</v>
      </c>
      <c r="F19" s="48">
        <f t="shared" si="0"/>
        <v>3917.71</v>
      </c>
      <c r="G19" s="38">
        <f>F19/$F$108</f>
        <v>3.0822016365703877E-3</v>
      </c>
      <c r="H19" s="106"/>
      <c r="I19" s="128">
        <f t="shared" si="1"/>
        <v>0</v>
      </c>
      <c r="J19" s="106"/>
      <c r="K19" s="128">
        <f t="shared" si="1"/>
        <v>0</v>
      </c>
      <c r="L19" s="106"/>
      <c r="M19" s="128">
        <f t="shared" ref="M19:O19" si="8">ROUND(L19*$E19,2)</f>
        <v>0</v>
      </c>
      <c r="N19" s="106"/>
      <c r="O19" s="128">
        <f t="shared" si="8"/>
        <v>0</v>
      </c>
      <c r="P19" s="100">
        <f t="shared" si="3"/>
        <v>0</v>
      </c>
      <c r="Q19" s="101">
        <f t="shared" si="4"/>
        <v>0</v>
      </c>
      <c r="R19" s="102">
        <f t="shared" si="5"/>
        <v>29.8538</v>
      </c>
      <c r="S19" s="103">
        <f t="shared" si="6"/>
        <v>3917.71</v>
      </c>
    </row>
    <row r="20" spans="1:19" ht="24.75">
      <c r="A20" s="132" t="s">
        <v>31</v>
      </c>
      <c r="B20" s="36" t="s">
        <v>32</v>
      </c>
      <c r="C20" s="37" t="s">
        <v>28</v>
      </c>
      <c r="D20" s="125">
        <v>477.66</v>
      </c>
      <c r="E20" s="121">
        <v>45.72</v>
      </c>
      <c r="F20" s="48">
        <f t="shared" si="0"/>
        <v>21838.62</v>
      </c>
      <c r="G20" s="38">
        <f>F20/$F$108</f>
        <v>1.7181218187267255E-2</v>
      </c>
      <c r="H20" s="106"/>
      <c r="I20" s="128">
        <f t="shared" si="1"/>
        <v>0</v>
      </c>
      <c r="J20" s="106">
        <v>141.61000000000001</v>
      </c>
      <c r="K20" s="128">
        <f t="shared" si="1"/>
        <v>6474.41</v>
      </c>
      <c r="L20" s="106">
        <v>175.55</v>
      </c>
      <c r="M20" s="128">
        <f t="shared" ref="M20:O20" si="9">ROUND(L20*$E20,2)</f>
        <v>8026.15</v>
      </c>
      <c r="N20" s="106"/>
      <c r="O20" s="128">
        <f t="shared" si="9"/>
        <v>0</v>
      </c>
      <c r="P20" s="100">
        <f t="shared" si="3"/>
        <v>317.16000000000003</v>
      </c>
      <c r="Q20" s="101">
        <f t="shared" si="4"/>
        <v>14500.56</v>
      </c>
      <c r="R20" s="102">
        <f t="shared" si="5"/>
        <v>160.5</v>
      </c>
      <c r="S20" s="103">
        <f t="shared" si="6"/>
        <v>7338.06</v>
      </c>
    </row>
    <row r="21" spans="1:19" ht="24.75">
      <c r="A21" s="132" t="s">
        <v>33</v>
      </c>
      <c r="B21" s="36" t="s">
        <v>34</v>
      </c>
      <c r="C21" s="37" t="s">
        <v>28</v>
      </c>
      <c r="D21" s="125">
        <v>59.707500000000003</v>
      </c>
      <c r="E21" s="121">
        <v>53.55</v>
      </c>
      <c r="F21" s="48">
        <f t="shared" si="0"/>
        <v>3197.34</v>
      </c>
      <c r="G21" s="38">
        <f>F21/$F$108</f>
        <v>2.5154609658887372E-3</v>
      </c>
      <c r="H21" s="106"/>
      <c r="I21" s="128">
        <f t="shared" si="1"/>
        <v>0</v>
      </c>
      <c r="J21" s="106"/>
      <c r="K21" s="128">
        <f t="shared" si="1"/>
        <v>0</v>
      </c>
      <c r="L21" s="106"/>
      <c r="M21" s="128">
        <f t="shared" ref="M21:O21" si="10">ROUND(L21*$E21,2)</f>
        <v>0</v>
      </c>
      <c r="N21" s="106"/>
      <c r="O21" s="128">
        <f t="shared" si="10"/>
        <v>0</v>
      </c>
      <c r="P21" s="100">
        <f t="shared" si="3"/>
        <v>0</v>
      </c>
      <c r="Q21" s="101">
        <f t="shared" si="4"/>
        <v>0</v>
      </c>
      <c r="R21" s="102">
        <f t="shared" si="5"/>
        <v>59.707500000000003</v>
      </c>
      <c r="S21" s="103">
        <f t="shared" si="6"/>
        <v>3197.34</v>
      </c>
    </row>
    <row r="22" spans="1:19" ht="24.75">
      <c r="A22" s="132" t="s">
        <v>35</v>
      </c>
      <c r="B22" s="36" t="s">
        <v>36</v>
      </c>
      <c r="C22" s="37" t="s">
        <v>23</v>
      </c>
      <c r="D22" s="125">
        <v>500</v>
      </c>
      <c r="E22" s="121">
        <v>24.06</v>
      </c>
      <c r="F22" s="48">
        <f t="shared" si="0"/>
        <v>12030</v>
      </c>
      <c r="G22" s="38">
        <f>F22/$F$108</f>
        <v>9.4644283747244602E-3</v>
      </c>
      <c r="H22" s="106"/>
      <c r="I22" s="128">
        <f t="shared" si="1"/>
        <v>0</v>
      </c>
      <c r="J22" s="106">
        <v>439.8</v>
      </c>
      <c r="K22" s="128">
        <f t="shared" si="1"/>
        <v>10581.59</v>
      </c>
      <c r="L22" s="106">
        <v>31.3</v>
      </c>
      <c r="M22" s="128">
        <f t="shared" ref="M22:O22" si="11">ROUND(L22*$E22,2)</f>
        <v>753.08</v>
      </c>
      <c r="N22" s="106"/>
      <c r="O22" s="128">
        <f t="shared" si="11"/>
        <v>0</v>
      </c>
      <c r="P22" s="100">
        <f t="shared" si="3"/>
        <v>471.1</v>
      </c>
      <c r="Q22" s="101">
        <f t="shared" si="4"/>
        <v>11334.67</v>
      </c>
      <c r="R22" s="102">
        <f t="shared" si="5"/>
        <v>28.899999999999977</v>
      </c>
      <c r="S22" s="103">
        <f t="shared" si="6"/>
        <v>695.33</v>
      </c>
    </row>
    <row r="23" spans="1:19" ht="16.5">
      <c r="A23" s="132" t="s">
        <v>37</v>
      </c>
      <c r="B23" s="36" t="s">
        <v>38</v>
      </c>
      <c r="C23" s="37" t="s">
        <v>23</v>
      </c>
      <c r="D23" s="125">
        <v>420</v>
      </c>
      <c r="E23" s="121">
        <v>21.78</v>
      </c>
      <c r="F23" s="48">
        <f t="shared" si="0"/>
        <v>9147.6</v>
      </c>
      <c r="G23" s="38">
        <f>F23/$F$108</f>
        <v>7.1967418953141704E-3</v>
      </c>
      <c r="H23" s="106"/>
      <c r="I23" s="128">
        <f t="shared" si="1"/>
        <v>0</v>
      </c>
      <c r="J23" s="106"/>
      <c r="K23" s="128">
        <f t="shared" si="1"/>
        <v>0</v>
      </c>
      <c r="L23" s="106">
        <v>68</v>
      </c>
      <c r="M23" s="128">
        <f t="shared" ref="M23:O23" si="12">ROUND(L23*$E23,2)</f>
        <v>1481.04</v>
      </c>
      <c r="N23" s="106">
        <v>68</v>
      </c>
      <c r="O23" s="128">
        <f t="shared" si="12"/>
        <v>1481.04</v>
      </c>
      <c r="P23" s="100">
        <f t="shared" si="3"/>
        <v>136</v>
      </c>
      <c r="Q23" s="101">
        <f t="shared" si="4"/>
        <v>2962.08</v>
      </c>
      <c r="R23" s="102">
        <f t="shared" si="5"/>
        <v>284</v>
      </c>
      <c r="S23" s="103">
        <f t="shared" si="6"/>
        <v>6185.52</v>
      </c>
    </row>
    <row r="24" spans="1:19" ht="16.5">
      <c r="A24" s="132" t="s">
        <v>39</v>
      </c>
      <c r="B24" s="36" t="s">
        <v>40</v>
      </c>
      <c r="C24" s="37" t="s">
        <v>28</v>
      </c>
      <c r="D24" s="125">
        <v>30</v>
      </c>
      <c r="E24" s="121">
        <v>139.37</v>
      </c>
      <c r="F24" s="48">
        <f t="shared" si="0"/>
        <v>4181.1000000000004</v>
      </c>
      <c r="G24" s="38">
        <f>F24/$F$108</f>
        <v>3.2894199066966288E-3</v>
      </c>
      <c r="H24" s="106"/>
      <c r="I24" s="128">
        <f t="shared" si="1"/>
        <v>0</v>
      </c>
      <c r="J24" s="106">
        <v>2.8</v>
      </c>
      <c r="K24" s="128">
        <f t="shared" si="1"/>
        <v>390.24</v>
      </c>
      <c r="L24" s="106">
        <v>1.88</v>
      </c>
      <c r="M24" s="128">
        <f t="shared" ref="M24:O24" si="13">ROUND(L24*$E24,2)</f>
        <v>262.02</v>
      </c>
      <c r="N24" s="106"/>
      <c r="O24" s="128">
        <f t="shared" si="13"/>
        <v>0</v>
      </c>
      <c r="P24" s="100">
        <f t="shared" si="3"/>
        <v>4.68</v>
      </c>
      <c r="Q24" s="101">
        <f t="shared" si="4"/>
        <v>652.25</v>
      </c>
      <c r="R24" s="102">
        <f t="shared" si="5"/>
        <v>25.32</v>
      </c>
      <c r="S24" s="103">
        <f t="shared" si="6"/>
        <v>3528.85</v>
      </c>
    </row>
    <row r="25" spans="1:19" ht="16.5">
      <c r="A25" s="132" t="s">
        <v>41</v>
      </c>
      <c r="B25" s="36" t="s">
        <v>42</v>
      </c>
      <c r="C25" s="37" t="s">
        <v>28</v>
      </c>
      <c r="D25" s="125">
        <v>16.8</v>
      </c>
      <c r="E25" s="121">
        <v>139.37</v>
      </c>
      <c r="F25" s="48">
        <f t="shared" si="0"/>
        <v>2341.42</v>
      </c>
      <c r="G25" s="38">
        <f>F25/$F$108</f>
        <v>1.8420782946922149E-3</v>
      </c>
      <c r="H25" s="106"/>
      <c r="I25" s="128">
        <f t="shared" si="1"/>
        <v>0</v>
      </c>
      <c r="J25" s="106">
        <v>11.99</v>
      </c>
      <c r="K25" s="128">
        <f t="shared" si="1"/>
        <v>1671.05</v>
      </c>
      <c r="L25" s="106"/>
      <c r="M25" s="128">
        <f t="shared" ref="M25:O25" si="14">ROUND(L25*$E25,2)</f>
        <v>0</v>
      </c>
      <c r="N25" s="106"/>
      <c r="O25" s="128">
        <f t="shared" si="14"/>
        <v>0</v>
      </c>
      <c r="P25" s="100">
        <f t="shared" si="3"/>
        <v>11.99</v>
      </c>
      <c r="Q25" s="101">
        <f t="shared" si="4"/>
        <v>1671.05</v>
      </c>
      <c r="R25" s="102">
        <f t="shared" si="5"/>
        <v>4.8100000000000005</v>
      </c>
      <c r="S25" s="103">
        <f t="shared" si="6"/>
        <v>670.37</v>
      </c>
    </row>
    <row r="26" spans="1:19" ht="16.5">
      <c r="A26" s="132" t="s">
        <v>43</v>
      </c>
      <c r="B26" s="36" t="s">
        <v>44</v>
      </c>
      <c r="C26" s="37" t="s">
        <v>45</v>
      </c>
      <c r="D26" s="125">
        <v>147</v>
      </c>
      <c r="E26" s="121">
        <v>139.37</v>
      </c>
      <c r="F26" s="48">
        <f t="shared" si="0"/>
        <v>20487.39</v>
      </c>
      <c r="G26" s="38">
        <f>F26/$F$108</f>
        <v>1.6118157542813479E-2</v>
      </c>
      <c r="H26" s="106"/>
      <c r="I26" s="128">
        <f t="shared" si="1"/>
        <v>0</v>
      </c>
      <c r="J26" s="106"/>
      <c r="K26" s="128">
        <f t="shared" si="1"/>
        <v>0</v>
      </c>
      <c r="L26" s="106">
        <v>2.04</v>
      </c>
      <c r="M26" s="128">
        <f t="shared" ref="M26:O26" si="15">ROUND(L26*$E26,2)</f>
        <v>284.31</v>
      </c>
      <c r="N26" s="106"/>
      <c r="O26" s="128">
        <f t="shared" si="15"/>
        <v>0</v>
      </c>
      <c r="P26" s="100">
        <f t="shared" si="3"/>
        <v>2.04</v>
      </c>
      <c r="Q26" s="101">
        <f t="shared" si="4"/>
        <v>284.31</v>
      </c>
      <c r="R26" s="102">
        <f t="shared" si="5"/>
        <v>144.96</v>
      </c>
      <c r="S26" s="103">
        <f t="shared" si="6"/>
        <v>20203.080000000002</v>
      </c>
    </row>
    <row r="27" spans="1:19" ht="24.75">
      <c r="A27" s="132" t="s">
        <v>46</v>
      </c>
      <c r="B27" s="36" t="s">
        <v>47</v>
      </c>
      <c r="C27" s="37" t="s">
        <v>28</v>
      </c>
      <c r="D27" s="125">
        <v>9</v>
      </c>
      <c r="E27" s="121">
        <v>2898.9</v>
      </c>
      <c r="F27" s="48">
        <f t="shared" si="0"/>
        <v>26090.1</v>
      </c>
      <c r="G27" s="38">
        <f>F27/$F$108</f>
        <v>2.0526008540265886E-2</v>
      </c>
      <c r="H27" s="106"/>
      <c r="I27" s="128">
        <f t="shared" si="1"/>
        <v>0</v>
      </c>
      <c r="J27" s="106"/>
      <c r="K27" s="128">
        <f t="shared" si="1"/>
        <v>0</v>
      </c>
      <c r="L27" s="106"/>
      <c r="M27" s="128">
        <f t="shared" ref="M27:O27" si="16">ROUND(L27*$E27,2)</f>
        <v>0</v>
      </c>
      <c r="N27" s="106"/>
      <c r="O27" s="128">
        <f t="shared" si="16"/>
        <v>0</v>
      </c>
      <c r="P27" s="100">
        <f t="shared" si="3"/>
        <v>0</v>
      </c>
      <c r="Q27" s="101">
        <f t="shared" si="4"/>
        <v>0</v>
      </c>
      <c r="R27" s="102">
        <f t="shared" si="5"/>
        <v>9</v>
      </c>
      <c r="S27" s="103">
        <f t="shared" si="6"/>
        <v>26090.1</v>
      </c>
    </row>
    <row r="28" spans="1:19" ht="24.75">
      <c r="A28" s="132" t="s">
        <v>48</v>
      </c>
      <c r="B28" s="36" t="s">
        <v>49</v>
      </c>
      <c r="C28" s="37" t="s">
        <v>28</v>
      </c>
      <c r="D28" s="125">
        <v>21</v>
      </c>
      <c r="E28" s="121">
        <v>2618.6999999999998</v>
      </c>
      <c r="F28" s="48">
        <f t="shared" si="0"/>
        <v>54992.7</v>
      </c>
      <c r="G28" s="38">
        <f>F28/$F$108</f>
        <v>4.3264710746692421E-2</v>
      </c>
      <c r="H28" s="106"/>
      <c r="I28" s="128">
        <f t="shared" si="1"/>
        <v>0</v>
      </c>
      <c r="J28" s="106"/>
      <c r="K28" s="128">
        <f t="shared" si="1"/>
        <v>0</v>
      </c>
      <c r="L28" s="106"/>
      <c r="M28" s="128">
        <f t="shared" ref="M28:O28" si="17">ROUND(L28*$E28,2)</f>
        <v>0</v>
      </c>
      <c r="N28" s="106"/>
      <c r="O28" s="128">
        <f t="shared" si="17"/>
        <v>0</v>
      </c>
      <c r="P28" s="100">
        <f t="shared" si="3"/>
        <v>0</v>
      </c>
      <c r="Q28" s="101">
        <f t="shared" si="4"/>
        <v>0</v>
      </c>
      <c r="R28" s="102">
        <f t="shared" si="5"/>
        <v>21</v>
      </c>
      <c r="S28" s="103">
        <f t="shared" si="6"/>
        <v>54992.7</v>
      </c>
    </row>
    <row r="29" spans="1:19" ht="49.5">
      <c r="A29" s="132" t="s">
        <v>50</v>
      </c>
      <c r="B29" s="36" t="s">
        <v>51</v>
      </c>
      <c r="C29" s="37" t="s">
        <v>45</v>
      </c>
      <c r="D29" s="125">
        <v>147</v>
      </c>
      <c r="E29" s="121">
        <v>312.48</v>
      </c>
      <c r="F29" s="48">
        <f t="shared" si="0"/>
        <v>45934.559999999998</v>
      </c>
      <c r="G29" s="38">
        <f>F29/$F$108</f>
        <v>3.6138350211511489E-2</v>
      </c>
      <c r="H29" s="106"/>
      <c r="I29" s="128">
        <f t="shared" si="1"/>
        <v>0</v>
      </c>
      <c r="J29" s="106"/>
      <c r="K29" s="128">
        <f t="shared" si="1"/>
        <v>0</v>
      </c>
      <c r="L29" s="106"/>
      <c r="M29" s="128">
        <f t="shared" ref="M29:O29" si="18">ROUND(L29*$E29,2)</f>
        <v>0</v>
      </c>
      <c r="N29" s="106">
        <v>147</v>
      </c>
      <c r="O29" s="128">
        <f t="shared" si="18"/>
        <v>45934.559999999998</v>
      </c>
      <c r="P29" s="100">
        <f t="shared" si="3"/>
        <v>147</v>
      </c>
      <c r="Q29" s="101">
        <f t="shared" si="4"/>
        <v>45934.559999999998</v>
      </c>
      <c r="R29" s="102">
        <f t="shared" si="5"/>
        <v>0</v>
      </c>
      <c r="S29" s="103">
        <f t="shared" si="6"/>
        <v>0</v>
      </c>
    </row>
    <row r="30" spans="1:19" ht="24.75">
      <c r="A30" s="133" t="s">
        <v>52</v>
      </c>
      <c r="B30" s="39" t="s">
        <v>53</v>
      </c>
      <c r="C30" s="40" t="s">
        <v>28</v>
      </c>
      <c r="D30" s="126">
        <v>16.8</v>
      </c>
      <c r="E30" s="127">
        <v>226.16</v>
      </c>
      <c r="F30" s="48">
        <f t="shared" si="0"/>
        <v>3799.49</v>
      </c>
      <c r="G30" s="41">
        <f>F30/$F$108</f>
        <v>2.9891937627166947E-3</v>
      </c>
      <c r="H30" s="106"/>
      <c r="I30" s="128">
        <f t="shared" si="1"/>
        <v>0</v>
      </c>
      <c r="J30" s="106"/>
      <c r="K30" s="128">
        <f t="shared" si="1"/>
        <v>0</v>
      </c>
      <c r="L30" s="106">
        <v>13.19</v>
      </c>
      <c r="M30" s="128">
        <f t="shared" ref="M30:O30" si="19">ROUND(L30*$E30,2)</f>
        <v>2983.05</v>
      </c>
      <c r="N30" s="106"/>
      <c r="O30" s="128">
        <f t="shared" si="19"/>
        <v>0</v>
      </c>
      <c r="P30" s="100">
        <f t="shared" si="3"/>
        <v>13.19</v>
      </c>
      <c r="Q30" s="101">
        <f t="shared" si="4"/>
        <v>2983.05</v>
      </c>
      <c r="R30" s="102">
        <f t="shared" si="5"/>
        <v>3.6100000000000012</v>
      </c>
      <c r="S30" s="103">
        <f t="shared" si="6"/>
        <v>816.44</v>
      </c>
    </row>
    <row r="31" spans="1:19" ht="24.75">
      <c r="A31" s="131" t="s">
        <v>54</v>
      </c>
      <c r="B31" s="33" t="s">
        <v>55</v>
      </c>
      <c r="C31" s="34" t="s">
        <v>28</v>
      </c>
      <c r="D31" s="123">
        <v>89.846299999999999</v>
      </c>
      <c r="E31" s="124">
        <v>64.75</v>
      </c>
      <c r="F31" s="48">
        <f t="shared" si="0"/>
        <v>5817.55</v>
      </c>
      <c r="G31" s="35">
        <f>F31/$F$108</f>
        <v>4.5768732578036816E-3</v>
      </c>
      <c r="H31" s="106"/>
      <c r="I31" s="128">
        <f t="shared" si="1"/>
        <v>0</v>
      </c>
      <c r="J31" s="106"/>
      <c r="K31" s="128">
        <f t="shared" si="1"/>
        <v>0</v>
      </c>
      <c r="L31" s="106"/>
      <c r="M31" s="128">
        <f t="shared" ref="M31:O31" si="20">ROUND(L31*$E31,2)</f>
        <v>0</v>
      </c>
      <c r="N31" s="106"/>
      <c r="O31" s="128">
        <f t="shared" si="20"/>
        <v>0</v>
      </c>
      <c r="P31" s="100">
        <f t="shared" si="3"/>
        <v>0</v>
      </c>
      <c r="Q31" s="101">
        <f t="shared" si="4"/>
        <v>0</v>
      </c>
      <c r="R31" s="102">
        <f t="shared" si="5"/>
        <v>89.846299999999999</v>
      </c>
      <c r="S31" s="103">
        <f t="shared" si="6"/>
        <v>5817.55</v>
      </c>
    </row>
    <row r="32" spans="1:19" ht="24.75">
      <c r="A32" s="132" t="s">
        <v>56</v>
      </c>
      <c r="B32" s="36" t="s">
        <v>57</v>
      </c>
      <c r="C32" s="37" t="s">
        <v>28</v>
      </c>
      <c r="D32" s="125">
        <v>284.39060000000001</v>
      </c>
      <c r="E32" s="121">
        <v>224.49</v>
      </c>
      <c r="F32" s="48">
        <f t="shared" si="0"/>
        <v>63842.85</v>
      </c>
      <c r="G32" s="38">
        <f>F32/$F$108</f>
        <v>5.022743815987344E-2</v>
      </c>
      <c r="H32" s="106"/>
      <c r="I32" s="128">
        <f t="shared" si="1"/>
        <v>0</v>
      </c>
      <c r="J32" s="106">
        <v>125.87</v>
      </c>
      <c r="K32" s="128">
        <f t="shared" si="1"/>
        <v>28256.560000000001</v>
      </c>
      <c r="L32" s="106">
        <v>155.06</v>
      </c>
      <c r="M32" s="128">
        <f t="shared" ref="M32:O32" si="21">ROUND(L32*$E32,2)</f>
        <v>34809.42</v>
      </c>
      <c r="N32" s="106"/>
      <c r="O32" s="128">
        <f t="shared" si="21"/>
        <v>0</v>
      </c>
      <c r="P32" s="100">
        <f t="shared" si="3"/>
        <v>280.93</v>
      </c>
      <c r="Q32" s="101">
        <f t="shared" si="4"/>
        <v>63065.98</v>
      </c>
      <c r="R32" s="102">
        <f t="shared" si="5"/>
        <v>3.4605999999999995</v>
      </c>
      <c r="S32" s="103">
        <f t="shared" si="6"/>
        <v>776.87</v>
      </c>
    </row>
    <row r="33" spans="1:19" ht="24.75">
      <c r="A33" s="132" t="s">
        <v>58</v>
      </c>
      <c r="B33" s="36" t="s">
        <v>59</v>
      </c>
      <c r="C33" s="37" t="s">
        <v>28</v>
      </c>
      <c r="D33" s="125">
        <v>30</v>
      </c>
      <c r="E33" s="121">
        <v>224.49</v>
      </c>
      <c r="F33" s="48">
        <f t="shared" si="0"/>
        <v>6734.7</v>
      </c>
      <c r="G33" s="38">
        <f>F33/$F$108</f>
        <v>5.2984277452416311E-3</v>
      </c>
      <c r="H33" s="106"/>
      <c r="I33" s="128">
        <f t="shared" si="1"/>
        <v>0</v>
      </c>
      <c r="J33" s="106"/>
      <c r="K33" s="128">
        <f t="shared" si="1"/>
        <v>0</v>
      </c>
      <c r="L33" s="106"/>
      <c r="M33" s="128">
        <f t="shared" ref="M33:O33" si="22">ROUND(L33*$E33,2)</f>
        <v>0</v>
      </c>
      <c r="N33" s="106"/>
      <c r="O33" s="128">
        <f t="shared" si="22"/>
        <v>0</v>
      </c>
      <c r="P33" s="100">
        <f t="shared" si="3"/>
        <v>0</v>
      </c>
      <c r="Q33" s="101">
        <f t="shared" si="4"/>
        <v>0</v>
      </c>
      <c r="R33" s="102">
        <f t="shared" si="5"/>
        <v>30</v>
      </c>
      <c r="S33" s="103">
        <f t="shared" si="6"/>
        <v>6734.7</v>
      </c>
    </row>
    <row r="34" spans="1:19" ht="41.25">
      <c r="A34" s="132" t="s">
        <v>60</v>
      </c>
      <c r="B34" s="36" t="s">
        <v>61</v>
      </c>
      <c r="C34" s="37" t="s">
        <v>28</v>
      </c>
      <c r="D34" s="125">
        <v>29.4</v>
      </c>
      <c r="E34" s="121">
        <v>379.6</v>
      </c>
      <c r="F34" s="48">
        <f t="shared" si="0"/>
        <v>11160.24</v>
      </c>
      <c r="G34" s="38">
        <f>F34/$F$108</f>
        <v>8.7801572838516126E-3</v>
      </c>
      <c r="H34" s="106"/>
      <c r="I34" s="128">
        <f t="shared" si="1"/>
        <v>0</v>
      </c>
      <c r="J34" s="106"/>
      <c r="K34" s="128">
        <f t="shared" si="1"/>
        <v>0</v>
      </c>
      <c r="L34" s="106"/>
      <c r="M34" s="128">
        <f t="shared" ref="M34:O34" si="23">ROUND(L34*$E34,2)</f>
        <v>0</v>
      </c>
      <c r="N34" s="106">
        <v>29.4</v>
      </c>
      <c r="O34" s="128">
        <f t="shared" si="23"/>
        <v>11160.24</v>
      </c>
      <c r="P34" s="100">
        <f t="shared" si="3"/>
        <v>29.4</v>
      </c>
      <c r="Q34" s="101">
        <f t="shared" si="4"/>
        <v>11160.24</v>
      </c>
      <c r="R34" s="102">
        <f t="shared" si="5"/>
        <v>0</v>
      </c>
      <c r="S34" s="103">
        <f t="shared" si="6"/>
        <v>0</v>
      </c>
    </row>
    <row r="35" spans="1:19" ht="24.75">
      <c r="A35" s="132" t="s">
        <v>62</v>
      </c>
      <c r="B35" s="36" t="s">
        <v>63</v>
      </c>
      <c r="C35" s="37" t="s">
        <v>28</v>
      </c>
      <c r="D35" s="125">
        <v>29.4</v>
      </c>
      <c r="E35" s="121">
        <v>225.64</v>
      </c>
      <c r="F35" s="48">
        <f t="shared" si="0"/>
        <v>6633.82</v>
      </c>
      <c r="G35" s="38">
        <f>F35/$F$108</f>
        <v>5.2190618654043737E-3</v>
      </c>
      <c r="H35" s="106"/>
      <c r="I35" s="128">
        <f t="shared" si="1"/>
        <v>0</v>
      </c>
      <c r="J35" s="106"/>
      <c r="K35" s="128">
        <f t="shared" si="1"/>
        <v>0</v>
      </c>
      <c r="L35" s="106"/>
      <c r="M35" s="128">
        <f t="shared" ref="M35:O35" si="24">ROUND(L35*$E35,2)</f>
        <v>0</v>
      </c>
      <c r="N35" s="106"/>
      <c r="O35" s="128">
        <f t="shared" si="24"/>
        <v>0</v>
      </c>
      <c r="P35" s="100">
        <f t="shared" si="3"/>
        <v>0</v>
      </c>
      <c r="Q35" s="101">
        <f t="shared" si="4"/>
        <v>0</v>
      </c>
      <c r="R35" s="102">
        <f t="shared" si="5"/>
        <v>29.4</v>
      </c>
      <c r="S35" s="103">
        <f t="shared" si="6"/>
        <v>6633.82</v>
      </c>
    </row>
    <row r="36" spans="1:19" ht="16.5">
      <c r="A36" s="132" t="s">
        <v>64</v>
      </c>
      <c r="B36" s="36" t="s">
        <v>65</v>
      </c>
      <c r="C36" s="37" t="s">
        <v>28</v>
      </c>
      <c r="D36" s="125">
        <v>37.251600000000003</v>
      </c>
      <c r="E36" s="121">
        <v>74.61</v>
      </c>
      <c r="F36" s="48">
        <f t="shared" si="0"/>
        <v>2779.34</v>
      </c>
      <c r="G36" s="38">
        <f>F36/$F$108</f>
        <v>2.1866055161269063E-3</v>
      </c>
      <c r="H36" s="106"/>
      <c r="I36" s="128">
        <f t="shared" si="1"/>
        <v>0</v>
      </c>
      <c r="J36" s="106"/>
      <c r="K36" s="128">
        <f t="shared" si="1"/>
        <v>0</v>
      </c>
      <c r="L36" s="106"/>
      <c r="M36" s="128">
        <f t="shared" ref="M36:O36" si="25">ROUND(L36*$E36,2)</f>
        <v>0</v>
      </c>
      <c r="N36" s="106"/>
      <c r="O36" s="128">
        <f t="shared" si="25"/>
        <v>0</v>
      </c>
      <c r="P36" s="100">
        <f t="shared" si="3"/>
        <v>0</v>
      </c>
      <c r="Q36" s="101">
        <f t="shared" si="4"/>
        <v>0</v>
      </c>
      <c r="R36" s="102">
        <f t="shared" si="5"/>
        <v>37.251600000000003</v>
      </c>
      <c r="S36" s="103">
        <f t="shared" si="6"/>
        <v>2779.34</v>
      </c>
    </row>
    <row r="37" spans="1:19" ht="16.5">
      <c r="A37" s="132" t="s">
        <v>66</v>
      </c>
      <c r="B37" s="36" t="s">
        <v>67</v>
      </c>
      <c r="C37" s="37" t="s">
        <v>28</v>
      </c>
      <c r="D37" s="125">
        <v>707.7808</v>
      </c>
      <c r="E37" s="121">
        <v>34.36</v>
      </c>
      <c r="F37" s="48">
        <f t="shared" si="0"/>
        <v>24319.35</v>
      </c>
      <c r="G37" s="38">
        <f>F37/$F$108</f>
        <v>1.9132896608051148E-2</v>
      </c>
      <c r="H37" s="106"/>
      <c r="I37" s="128">
        <f t="shared" si="1"/>
        <v>0</v>
      </c>
      <c r="J37" s="106">
        <v>141.61000000000001</v>
      </c>
      <c r="K37" s="128">
        <f t="shared" si="1"/>
        <v>4865.72</v>
      </c>
      <c r="L37" s="106">
        <v>125.82</v>
      </c>
      <c r="M37" s="128">
        <f t="shared" ref="M37:O37" si="26">ROUND(L37*$E37,2)</f>
        <v>4323.18</v>
      </c>
      <c r="N37" s="106"/>
      <c r="O37" s="128">
        <f t="shared" si="26"/>
        <v>0</v>
      </c>
      <c r="P37" s="100">
        <f t="shared" si="3"/>
        <v>267.43</v>
      </c>
      <c r="Q37" s="101">
        <f t="shared" si="4"/>
        <v>9188.89</v>
      </c>
      <c r="R37" s="102">
        <f t="shared" si="5"/>
        <v>440.35079999999999</v>
      </c>
      <c r="S37" s="103">
        <f t="shared" si="6"/>
        <v>15130.45</v>
      </c>
    </row>
    <row r="38" spans="1:19" ht="16.5">
      <c r="A38" s="132" t="s">
        <v>68</v>
      </c>
      <c r="B38" s="36" t="s">
        <v>69</v>
      </c>
      <c r="C38" s="37" t="s">
        <v>70</v>
      </c>
      <c r="D38" s="125">
        <v>3725.1619000000001</v>
      </c>
      <c r="E38" s="121">
        <v>15.3</v>
      </c>
      <c r="F38" s="48">
        <f t="shared" si="0"/>
        <v>56994.98</v>
      </c>
      <c r="G38" s="38">
        <f>F38/$F$108</f>
        <v>4.483997555518314E-2</v>
      </c>
      <c r="H38" s="106"/>
      <c r="I38" s="128">
        <f t="shared" si="1"/>
        <v>0</v>
      </c>
      <c r="J38" s="106">
        <v>991.24</v>
      </c>
      <c r="K38" s="128">
        <f t="shared" si="1"/>
        <v>15165.97</v>
      </c>
      <c r="L38" s="106">
        <v>880.74</v>
      </c>
      <c r="M38" s="128">
        <f t="shared" ref="M38:O38" si="27">ROUND(L38*$E38,2)</f>
        <v>13475.32</v>
      </c>
      <c r="N38" s="106"/>
      <c r="O38" s="128">
        <f t="shared" si="27"/>
        <v>0</v>
      </c>
      <c r="P38" s="100">
        <f t="shared" si="3"/>
        <v>1871.98</v>
      </c>
      <c r="Q38" s="101">
        <f t="shared" si="4"/>
        <v>28641.29</v>
      </c>
      <c r="R38" s="102">
        <f t="shared" si="5"/>
        <v>1853.1819</v>
      </c>
      <c r="S38" s="103">
        <f t="shared" si="6"/>
        <v>28353.68</v>
      </c>
    </row>
    <row r="39" spans="1:19" ht="24.75">
      <c r="A39" s="132" t="s">
        <v>71</v>
      </c>
      <c r="B39" s="36" t="s">
        <v>72</v>
      </c>
      <c r="C39" s="37" t="s">
        <v>28</v>
      </c>
      <c r="D39" s="125">
        <v>60.75</v>
      </c>
      <c r="E39" s="121">
        <v>279.43</v>
      </c>
      <c r="F39" s="48">
        <f t="shared" si="0"/>
        <v>16975.37</v>
      </c>
      <c r="G39" s="38">
        <f>F39/$F$108</f>
        <v>1.3355126641682988E-2</v>
      </c>
      <c r="H39" s="106"/>
      <c r="I39" s="128">
        <f t="shared" si="1"/>
        <v>0</v>
      </c>
      <c r="J39" s="106">
        <v>15.73</v>
      </c>
      <c r="K39" s="128">
        <f t="shared" si="1"/>
        <v>4395.43</v>
      </c>
      <c r="L39" s="106">
        <v>14.97</v>
      </c>
      <c r="M39" s="128">
        <f t="shared" ref="M39:O39" si="28">ROUND(L39*$E39,2)</f>
        <v>4183.07</v>
      </c>
      <c r="N39" s="106"/>
      <c r="O39" s="128">
        <f t="shared" si="28"/>
        <v>0</v>
      </c>
      <c r="P39" s="100">
        <f t="shared" si="3"/>
        <v>30.700000000000003</v>
      </c>
      <c r="Q39" s="101">
        <f t="shared" si="4"/>
        <v>8578.5</v>
      </c>
      <c r="R39" s="102">
        <f t="shared" si="5"/>
        <v>30.049999999999997</v>
      </c>
      <c r="S39" s="103">
        <f t="shared" si="6"/>
        <v>8396.8700000000008</v>
      </c>
    </row>
    <row r="40" spans="1:19" ht="24.75">
      <c r="A40" s="132" t="s">
        <v>73</v>
      </c>
      <c r="B40" s="36" t="s">
        <v>74</v>
      </c>
      <c r="C40" s="37" t="s">
        <v>23</v>
      </c>
      <c r="D40" s="125">
        <v>280</v>
      </c>
      <c r="E40" s="121">
        <v>52.92</v>
      </c>
      <c r="F40" s="48">
        <f t="shared" si="0"/>
        <v>14817.6</v>
      </c>
      <c r="G40" s="38">
        <f>F40/$F$108</f>
        <v>1.1657532326294028E-2</v>
      </c>
      <c r="H40" s="106"/>
      <c r="I40" s="128">
        <f t="shared" si="1"/>
        <v>0</v>
      </c>
      <c r="J40" s="106"/>
      <c r="K40" s="128">
        <f t="shared" si="1"/>
        <v>0</v>
      </c>
      <c r="L40" s="106">
        <v>49.65</v>
      </c>
      <c r="M40" s="128">
        <f t="shared" ref="M40:O40" si="29">ROUND(L40*$E40,2)</f>
        <v>2627.48</v>
      </c>
      <c r="N40" s="106"/>
      <c r="O40" s="128">
        <f t="shared" si="29"/>
        <v>0</v>
      </c>
      <c r="P40" s="100">
        <f t="shared" si="3"/>
        <v>49.65</v>
      </c>
      <c r="Q40" s="101">
        <f t="shared" si="4"/>
        <v>2627.48</v>
      </c>
      <c r="R40" s="102">
        <f t="shared" si="5"/>
        <v>230.35</v>
      </c>
      <c r="S40" s="103">
        <f t="shared" si="6"/>
        <v>12190.12</v>
      </c>
    </row>
    <row r="41" spans="1:19" ht="24.75">
      <c r="A41" s="132" t="s">
        <v>75</v>
      </c>
      <c r="B41" s="36" t="s">
        <v>76</v>
      </c>
      <c r="C41" s="37" t="s">
        <v>23</v>
      </c>
      <c r="D41" s="125">
        <v>250</v>
      </c>
      <c r="E41" s="121">
        <v>109.69</v>
      </c>
      <c r="F41" s="48">
        <f t="shared" si="0"/>
        <v>27422.5</v>
      </c>
      <c r="G41" s="38">
        <f>F41/$F$108</f>
        <v>2.1574254954769868E-2</v>
      </c>
      <c r="H41" s="106"/>
      <c r="I41" s="128">
        <f t="shared" si="1"/>
        <v>0</v>
      </c>
      <c r="J41" s="106"/>
      <c r="K41" s="128">
        <f t="shared" si="1"/>
        <v>0</v>
      </c>
      <c r="L41" s="106"/>
      <c r="M41" s="128">
        <f t="shared" ref="M41:O41" si="30">ROUND(L41*$E41,2)</f>
        <v>0</v>
      </c>
      <c r="N41" s="106"/>
      <c r="O41" s="128">
        <f t="shared" si="30"/>
        <v>0</v>
      </c>
      <c r="P41" s="100">
        <f t="shared" si="3"/>
        <v>0</v>
      </c>
      <c r="Q41" s="101">
        <f t="shared" si="4"/>
        <v>0</v>
      </c>
      <c r="R41" s="102">
        <f t="shared" si="5"/>
        <v>250</v>
      </c>
      <c r="S41" s="103">
        <f t="shared" si="6"/>
        <v>27422.5</v>
      </c>
    </row>
    <row r="42" spans="1:19" ht="24.75">
      <c r="A42" s="132" t="s">
        <v>77</v>
      </c>
      <c r="B42" s="36" t="s">
        <v>78</v>
      </c>
      <c r="C42" s="37" t="s">
        <v>23</v>
      </c>
      <c r="D42" s="125">
        <v>210</v>
      </c>
      <c r="E42" s="121">
        <v>178.55</v>
      </c>
      <c r="F42" s="48">
        <f t="shared" si="0"/>
        <v>37495.5</v>
      </c>
      <c r="G42" s="38">
        <f>F42/$F$108</f>
        <v>2.9499041905609393E-2</v>
      </c>
      <c r="H42" s="106"/>
      <c r="I42" s="128">
        <f t="shared" si="1"/>
        <v>0</v>
      </c>
      <c r="J42" s="106">
        <v>258.89999999999998</v>
      </c>
      <c r="K42" s="128">
        <f t="shared" si="1"/>
        <v>46226.6</v>
      </c>
      <c r="L42" s="106"/>
      <c r="M42" s="128">
        <f t="shared" ref="M42:O42" si="31">ROUND(L42*$E42,2)</f>
        <v>0</v>
      </c>
      <c r="N42" s="106"/>
      <c r="O42" s="128">
        <f t="shared" si="31"/>
        <v>0</v>
      </c>
      <c r="P42" s="100">
        <f t="shared" si="3"/>
        <v>258.89999999999998</v>
      </c>
      <c r="Q42" s="101">
        <f t="shared" si="4"/>
        <v>46226.6</v>
      </c>
      <c r="R42" s="102">
        <f t="shared" si="5"/>
        <v>-48.899999999999977</v>
      </c>
      <c r="S42" s="103">
        <f t="shared" si="6"/>
        <v>-8731.1</v>
      </c>
    </row>
    <row r="43" spans="1:19" ht="24.75">
      <c r="A43" s="132" t="s">
        <v>79</v>
      </c>
      <c r="B43" s="36" t="s">
        <v>80</v>
      </c>
      <c r="C43" s="37" t="s">
        <v>23</v>
      </c>
      <c r="D43" s="125">
        <v>190</v>
      </c>
      <c r="E43" s="121">
        <v>298.37</v>
      </c>
      <c r="F43" s="48">
        <f t="shared" si="0"/>
        <v>56690.3</v>
      </c>
      <c r="G43" s="38">
        <f>F43/$F$108</f>
        <v>4.4600272975198842E-2</v>
      </c>
      <c r="H43" s="106"/>
      <c r="I43" s="128">
        <f t="shared" si="1"/>
        <v>0</v>
      </c>
      <c r="J43" s="106"/>
      <c r="K43" s="128">
        <f t="shared" si="1"/>
        <v>0</v>
      </c>
      <c r="L43" s="106"/>
      <c r="M43" s="128">
        <f t="shared" ref="M43:O43" si="32">ROUND(L43*$E43,2)</f>
        <v>0</v>
      </c>
      <c r="N43" s="106"/>
      <c r="O43" s="128">
        <f t="shared" si="32"/>
        <v>0</v>
      </c>
      <c r="P43" s="100">
        <f t="shared" si="3"/>
        <v>0</v>
      </c>
      <c r="Q43" s="101">
        <f t="shared" si="4"/>
        <v>0</v>
      </c>
      <c r="R43" s="102">
        <f t="shared" si="5"/>
        <v>190</v>
      </c>
      <c r="S43" s="103">
        <f t="shared" si="6"/>
        <v>56690.3</v>
      </c>
    </row>
    <row r="44" spans="1:19" ht="24.75">
      <c r="A44" s="133" t="s">
        <v>81</v>
      </c>
      <c r="B44" s="39" t="s">
        <v>82</v>
      </c>
      <c r="C44" s="40" t="s">
        <v>83</v>
      </c>
      <c r="D44" s="126">
        <v>4</v>
      </c>
      <c r="E44" s="127">
        <v>1935.15</v>
      </c>
      <c r="F44" s="48">
        <f t="shared" si="0"/>
        <v>7740.6</v>
      </c>
      <c r="G44" s="41">
        <f>F44/$F$108</f>
        <v>6.0898050105895399E-3</v>
      </c>
      <c r="H44" s="106"/>
      <c r="I44" s="128">
        <f t="shared" si="1"/>
        <v>0</v>
      </c>
      <c r="J44" s="106"/>
      <c r="K44" s="128">
        <f t="shared" si="1"/>
        <v>0</v>
      </c>
      <c r="L44" s="106"/>
      <c r="M44" s="128">
        <f t="shared" ref="M44:O44" si="33">ROUND(L44*$E44,2)</f>
        <v>0</v>
      </c>
      <c r="N44" s="106"/>
      <c r="O44" s="128">
        <f t="shared" si="33"/>
        <v>0</v>
      </c>
      <c r="P44" s="100">
        <f t="shared" si="3"/>
        <v>0</v>
      </c>
      <c r="Q44" s="101">
        <f t="shared" si="4"/>
        <v>0</v>
      </c>
      <c r="R44" s="102">
        <f t="shared" si="5"/>
        <v>4</v>
      </c>
      <c r="S44" s="103">
        <f t="shared" si="6"/>
        <v>7740.6</v>
      </c>
    </row>
    <row r="45" spans="1:19" ht="24.75">
      <c r="A45" s="131" t="s">
        <v>84</v>
      </c>
      <c r="B45" s="33" t="s">
        <v>85</v>
      </c>
      <c r="C45" s="34" t="s">
        <v>83</v>
      </c>
      <c r="D45" s="123">
        <v>4</v>
      </c>
      <c r="E45" s="124">
        <v>2579.9499999999998</v>
      </c>
      <c r="F45" s="48">
        <f t="shared" si="0"/>
        <v>10319.799999999999</v>
      </c>
      <c r="G45" s="35">
        <f>F45/$F$108</f>
        <v>8.1189532785936394E-3</v>
      </c>
      <c r="H45" s="106"/>
      <c r="I45" s="128">
        <f t="shared" si="1"/>
        <v>0</v>
      </c>
      <c r="J45" s="106"/>
      <c r="K45" s="128">
        <f t="shared" si="1"/>
        <v>0</v>
      </c>
      <c r="L45" s="106"/>
      <c r="M45" s="128">
        <f t="shared" ref="M45:O45" si="34">ROUND(L45*$E45,2)</f>
        <v>0</v>
      </c>
      <c r="N45" s="106"/>
      <c r="O45" s="128">
        <f t="shared" si="34"/>
        <v>0</v>
      </c>
      <c r="P45" s="100">
        <f t="shared" si="3"/>
        <v>0</v>
      </c>
      <c r="Q45" s="101">
        <f t="shared" si="4"/>
        <v>0</v>
      </c>
      <c r="R45" s="102">
        <f t="shared" si="5"/>
        <v>4</v>
      </c>
      <c r="S45" s="103">
        <f t="shared" si="6"/>
        <v>10319.799999999999</v>
      </c>
    </row>
    <row r="46" spans="1:19" ht="24.75">
      <c r="A46" s="132" t="s">
        <v>86</v>
      </c>
      <c r="B46" s="36" t="s">
        <v>87</v>
      </c>
      <c r="C46" s="37" t="s">
        <v>83</v>
      </c>
      <c r="D46" s="125">
        <v>4</v>
      </c>
      <c r="E46" s="121">
        <v>3122.08</v>
      </c>
      <c r="F46" s="48">
        <f t="shared" si="0"/>
        <v>12488.32</v>
      </c>
      <c r="G46" s="38">
        <f>F46/$F$108</f>
        <v>9.8250050008843702E-3</v>
      </c>
      <c r="H46" s="106"/>
      <c r="I46" s="128">
        <f t="shared" si="1"/>
        <v>0</v>
      </c>
      <c r="J46" s="106"/>
      <c r="K46" s="128">
        <f t="shared" si="1"/>
        <v>0</v>
      </c>
      <c r="L46" s="106"/>
      <c r="M46" s="128">
        <f t="shared" ref="M46:O46" si="35">ROUND(L46*$E46,2)</f>
        <v>0</v>
      </c>
      <c r="N46" s="106"/>
      <c r="O46" s="128">
        <f t="shared" si="35"/>
        <v>0</v>
      </c>
      <c r="P46" s="100">
        <f t="shared" si="3"/>
        <v>0</v>
      </c>
      <c r="Q46" s="101">
        <f t="shared" si="4"/>
        <v>0</v>
      </c>
      <c r="R46" s="102">
        <f t="shared" si="5"/>
        <v>4</v>
      </c>
      <c r="S46" s="103">
        <f t="shared" si="6"/>
        <v>12488.32</v>
      </c>
    </row>
    <row r="47" spans="1:19" ht="24.75">
      <c r="A47" s="132" t="s">
        <v>88</v>
      </c>
      <c r="B47" s="36" t="s">
        <v>89</v>
      </c>
      <c r="C47" s="37" t="s">
        <v>83</v>
      </c>
      <c r="D47" s="125">
        <v>4</v>
      </c>
      <c r="E47" s="121">
        <v>5272.51</v>
      </c>
      <c r="F47" s="48">
        <f t="shared" si="0"/>
        <v>21090.04</v>
      </c>
      <c r="G47" s="38">
        <f>F47/$F$108</f>
        <v>1.6592283707404312E-2</v>
      </c>
      <c r="H47" s="106"/>
      <c r="I47" s="128">
        <f t="shared" si="1"/>
        <v>0</v>
      </c>
      <c r="J47" s="106"/>
      <c r="K47" s="128">
        <f t="shared" si="1"/>
        <v>0</v>
      </c>
      <c r="L47" s="106"/>
      <c r="M47" s="128">
        <f t="shared" ref="M47:O47" si="36">ROUND(L47*$E47,2)</f>
        <v>0</v>
      </c>
      <c r="N47" s="106"/>
      <c r="O47" s="128">
        <f t="shared" si="36"/>
        <v>0</v>
      </c>
      <c r="P47" s="100">
        <f t="shared" si="3"/>
        <v>0</v>
      </c>
      <c r="Q47" s="101">
        <f t="shared" si="4"/>
        <v>0</v>
      </c>
      <c r="R47" s="102">
        <f t="shared" si="5"/>
        <v>4</v>
      </c>
      <c r="S47" s="103">
        <f t="shared" si="6"/>
        <v>21090.04</v>
      </c>
    </row>
    <row r="48" spans="1:19" ht="24.75">
      <c r="A48" s="132" t="s">
        <v>90</v>
      </c>
      <c r="B48" s="36" t="s">
        <v>91</v>
      </c>
      <c r="C48" s="37" t="s">
        <v>83</v>
      </c>
      <c r="D48" s="125">
        <v>4</v>
      </c>
      <c r="E48" s="121">
        <v>9863.4</v>
      </c>
      <c r="F48" s="48">
        <f t="shared" si="0"/>
        <v>39453.599999999999</v>
      </c>
      <c r="G48" s="38">
        <f>F48/$F$108</f>
        <v>3.1039548738572648E-2</v>
      </c>
      <c r="H48" s="106"/>
      <c r="I48" s="128">
        <f t="shared" si="1"/>
        <v>0</v>
      </c>
      <c r="J48" s="106"/>
      <c r="K48" s="128">
        <f t="shared" si="1"/>
        <v>0</v>
      </c>
      <c r="L48" s="106"/>
      <c r="M48" s="128">
        <f t="shared" ref="M48:O48" si="37">ROUND(L48*$E48,2)</f>
        <v>0</v>
      </c>
      <c r="N48" s="106"/>
      <c r="O48" s="128">
        <f t="shared" si="37"/>
        <v>0</v>
      </c>
      <c r="P48" s="100">
        <f t="shared" si="3"/>
        <v>0</v>
      </c>
      <c r="Q48" s="101">
        <f t="shared" si="4"/>
        <v>0</v>
      </c>
      <c r="R48" s="102">
        <f t="shared" si="5"/>
        <v>4</v>
      </c>
      <c r="S48" s="103">
        <f t="shared" si="6"/>
        <v>39453.599999999999</v>
      </c>
    </row>
    <row r="49" spans="1:19" ht="24.75">
      <c r="A49" s="132" t="s">
        <v>92</v>
      </c>
      <c r="B49" s="36" t="s">
        <v>93</v>
      </c>
      <c r="C49" s="37" t="s">
        <v>83</v>
      </c>
      <c r="D49" s="125">
        <v>4</v>
      </c>
      <c r="E49" s="121">
        <v>1182.56</v>
      </c>
      <c r="F49" s="48">
        <f t="shared" si="0"/>
        <v>4730.24</v>
      </c>
      <c r="G49" s="38">
        <f>F49/$F$108</f>
        <v>3.7214478533047902E-3</v>
      </c>
      <c r="H49" s="106"/>
      <c r="I49" s="128">
        <f t="shared" si="1"/>
        <v>0</v>
      </c>
      <c r="J49" s="106"/>
      <c r="K49" s="128">
        <f t="shared" si="1"/>
        <v>0</v>
      </c>
      <c r="L49" s="106"/>
      <c r="M49" s="128">
        <f t="shared" ref="M49:O49" si="38">ROUND(L49*$E49,2)</f>
        <v>0</v>
      </c>
      <c r="N49" s="106"/>
      <c r="O49" s="128">
        <f t="shared" si="38"/>
        <v>0</v>
      </c>
      <c r="P49" s="100">
        <f t="shared" si="3"/>
        <v>0</v>
      </c>
      <c r="Q49" s="101">
        <f t="shared" si="4"/>
        <v>0</v>
      </c>
      <c r="R49" s="102">
        <f t="shared" si="5"/>
        <v>4</v>
      </c>
      <c r="S49" s="103">
        <f t="shared" si="6"/>
        <v>4730.24</v>
      </c>
    </row>
    <row r="50" spans="1:19" ht="24.75">
      <c r="A50" s="132" t="s">
        <v>94</v>
      </c>
      <c r="B50" s="36" t="s">
        <v>95</v>
      </c>
      <c r="C50" s="37" t="s">
        <v>83</v>
      </c>
      <c r="D50" s="125">
        <v>4</v>
      </c>
      <c r="E50" s="121">
        <v>1182.56</v>
      </c>
      <c r="F50" s="48">
        <f t="shared" si="0"/>
        <v>4730.24</v>
      </c>
      <c r="G50" s="38">
        <f>F50/$F$108</f>
        <v>3.7214478533047902E-3</v>
      </c>
      <c r="H50" s="106"/>
      <c r="I50" s="128">
        <f t="shared" si="1"/>
        <v>0</v>
      </c>
      <c r="J50" s="106"/>
      <c r="K50" s="128">
        <f t="shared" si="1"/>
        <v>0</v>
      </c>
      <c r="L50" s="106"/>
      <c r="M50" s="128">
        <f t="shared" ref="M50:O50" si="39">ROUND(L50*$E50,2)</f>
        <v>0</v>
      </c>
      <c r="N50" s="106"/>
      <c r="O50" s="128">
        <f t="shared" si="39"/>
        <v>0</v>
      </c>
      <c r="P50" s="100">
        <f t="shared" si="3"/>
        <v>0</v>
      </c>
      <c r="Q50" s="101">
        <f t="shared" si="4"/>
        <v>0</v>
      </c>
      <c r="R50" s="102">
        <f t="shared" si="5"/>
        <v>4</v>
      </c>
      <c r="S50" s="103">
        <f t="shared" si="6"/>
        <v>4730.24</v>
      </c>
    </row>
    <row r="51" spans="1:19" ht="16.5">
      <c r="A51" s="132" t="s">
        <v>96</v>
      </c>
      <c r="B51" s="36" t="s">
        <v>97</v>
      </c>
      <c r="C51" s="37" t="s">
        <v>83</v>
      </c>
      <c r="D51" s="125">
        <v>20</v>
      </c>
      <c r="E51" s="121">
        <v>30.09</v>
      </c>
      <c r="F51" s="48">
        <f t="shared" si="0"/>
        <v>601.79999999999995</v>
      </c>
      <c r="G51" s="38">
        <f>F51/$F$108</f>
        <v>4.7345743939394678E-4</v>
      </c>
      <c r="H51" s="106"/>
      <c r="I51" s="128">
        <f t="shared" si="1"/>
        <v>0</v>
      </c>
      <c r="J51" s="106"/>
      <c r="K51" s="128">
        <f t="shared" si="1"/>
        <v>0</v>
      </c>
      <c r="L51" s="106"/>
      <c r="M51" s="128">
        <f t="shared" ref="M51:O51" si="40">ROUND(L51*$E51,2)</f>
        <v>0</v>
      </c>
      <c r="N51" s="106"/>
      <c r="O51" s="128">
        <f t="shared" si="40"/>
        <v>0</v>
      </c>
      <c r="P51" s="100">
        <f t="shared" si="3"/>
        <v>0</v>
      </c>
      <c r="Q51" s="101">
        <f t="shared" si="4"/>
        <v>0</v>
      </c>
      <c r="R51" s="102">
        <f t="shared" si="5"/>
        <v>20</v>
      </c>
      <c r="S51" s="103">
        <f t="shared" si="6"/>
        <v>601.79999999999995</v>
      </c>
    </row>
    <row r="52" spans="1:19" ht="16.5">
      <c r="A52" s="132" t="s">
        <v>98</v>
      </c>
      <c r="B52" s="36" t="s">
        <v>99</v>
      </c>
      <c r="C52" s="37" t="s">
        <v>83</v>
      </c>
      <c r="D52" s="125">
        <v>20</v>
      </c>
      <c r="E52" s="121">
        <v>40.130000000000003</v>
      </c>
      <c r="F52" s="48">
        <f t="shared" si="0"/>
        <v>802.6</v>
      </c>
      <c r="G52" s="38">
        <f>F52/$F$108</f>
        <v>6.3143393296374493E-4</v>
      </c>
      <c r="H52" s="106"/>
      <c r="I52" s="128">
        <f t="shared" si="1"/>
        <v>0</v>
      </c>
      <c r="J52" s="106"/>
      <c r="K52" s="128">
        <f t="shared" si="1"/>
        <v>0</v>
      </c>
      <c r="L52" s="106"/>
      <c r="M52" s="128">
        <f t="shared" ref="M52:O52" si="41">ROUND(L52*$E52,2)</f>
        <v>0</v>
      </c>
      <c r="N52" s="106"/>
      <c r="O52" s="128">
        <f t="shared" si="41"/>
        <v>0</v>
      </c>
      <c r="P52" s="100">
        <f t="shared" si="3"/>
        <v>0</v>
      </c>
      <c r="Q52" s="101">
        <f t="shared" si="4"/>
        <v>0</v>
      </c>
      <c r="R52" s="102">
        <f t="shared" si="5"/>
        <v>20</v>
      </c>
      <c r="S52" s="103">
        <f t="shared" si="6"/>
        <v>802.6</v>
      </c>
    </row>
    <row r="53" spans="1:19" ht="16.5">
      <c r="A53" s="132" t="s">
        <v>100</v>
      </c>
      <c r="B53" s="36" t="s">
        <v>101</v>
      </c>
      <c r="C53" s="37" t="s">
        <v>83</v>
      </c>
      <c r="D53" s="125">
        <v>28</v>
      </c>
      <c r="E53" s="121">
        <v>56.62</v>
      </c>
      <c r="F53" s="48">
        <f t="shared" si="0"/>
        <v>1585.36</v>
      </c>
      <c r="G53" s="38">
        <f>F53/$F$108</f>
        <v>1.2472590330966891E-3</v>
      </c>
      <c r="H53" s="106"/>
      <c r="I53" s="128">
        <f t="shared" si="1"/>
        <v>0</v>
      </c>
      <c r="J53" s="106"/>
      <c r="K53" s="128">
        <f t="shared" si="1"/>
        <v>0</v>
      </c>
      <c r="L53" s="106"/>
      <c r="M53" s="128">
        <f t="shared" ref="M53:O53" si="42">ROUND(L53*$E53,2)</f>
        <v>0</v>
      </c>
      <c r="N53" s="106"/>
      <c r="O53" s="128">
        <f t="shared" si="42"/>
        <v>0</v>
      </c>
      <c r="P53" s="100">
        <f t="shared" si="3"/>
        <v>0</v>
      </c>
      <c r="Q53" s="101">
        <f t="shared" si="4"/>
        <v>0</v>
      </c>
      <c r="R53" s="102">
        <f t="shared" si="5"/>
        <v>28</v>
      </c>
      <c r="S53" s="103">
        <f t="shared" si="6"/>
        <v>1585.36</v>
      </c>
    </row>
    <row r="54" spans="1:19" ht="16.5">
      <c r="A54" s="132" t="s">
        <v>102</v>
      </c>
      <c r="B54" s="36" t="s">
        <v>103</v>
      </c>
      <c r="C54" s="37" t="s">
        <v>83</v>
      </c>
      <c r="D54" s="125">
        <v>16</v>
      </c>
      <c r="E54" s="121">
        <v>91.99</v>
      </c>
      <c r="F54" s="48">
        <f t="shared" si="0"/>
        <v>1471.84</v>
      </c>
      <c r="G54" s="38">
        <f>F54/$F$108</f>
        <v>1.1579488162140024E-3</v>
      </c>
      <c r="H54" s="106"/>
      <c r="I54" s="128">
        <f t="shared" si="1"/>
        <v>0</v>
      </c>
      <c r="J54" s="106"/>
      <c r="K54" s="128">
        <f t="shared" si="1"/>
        <v>0</v>
      </c>
      <c r="L54" s="106"/>
      <c r="M54" s="128">
        <f t="shared" ref="M54:O54" si="43">ROUND(L54*$E54,2)</f>
        <v>0</v>
      </c>
      <c r="N54" s="106"/>
      <c r="O54" s="128">
        <f t="shared" si="43"/>
        <v>0</v>
      </c>
      <c r="P54" s="100">
        <f t="shared" si="3"/>
        <v>0</v>
      </c>
      <c r="Q54" s="101">
        <f t="shared" si="4"/>
        <v>0</v>
      </c>
      <c r="R54" s="102">
        <f t="shared" si="5"/>
        <v>16</v>
      </c>
      <c r="S54" s="103">
        <f t="shared" si="6"/>
        <v>1471.84</v>
      </c>
    </row>
    <row r="55" spans="1:19" ht="24.75">
      <c r="A55" s="132" t="s">
        <v>104</v>
      </c>
      <c r="B55" s="36" t="s">
        <v>105</v>
      </c>
      <c r="C55" s="37" t="s">
        <v>83</v>
      </c>
      <c r="D55" s="125">
        <v>20</v>
      </c>
      <c r="E55" s="121">
        <v>162.86000000000001</v>
      </c>
      <c r="F55" s="48">
        <f t="shared" si="0"/>
        <v>3257.2</v>
      </c>
      <c r="G55" s="38">
        <f>F55/$F$108</f>
        <v>2.5625549544598929E-3</v>
      </c>
      <c r="H55" s="106"/>
      <c r="I55" s="128">
        <f t="shared" si="1"/>
        <v>0</v>
      </c>
      <c r="J55" s="106"/>
      <c r="K55" s="128">
        <f t="shared" si="1"/>
        <v>0</v>
      </c>
      <c r="L55" s="106"/>
      <c r="M55" s="128">
        <f t="shared" ref="M55:O55" si="44">ROUND(L55*$E55,2)</f>
        <v>0</v>
      </c>
      <c r="N55" s="106"/>
      <c r="O55" s="128">
        <f t="shared" si="44"/>
        <v>0</v>
      </c>
      <c r="P55" s="100">
        <f t="shared" si="3"/>
        <v>0</v>
      </c>
      <c r="Q55" s="101">
        <f t="shared" si="4"/>
        <v>0</v>
      </c>
      <c r="R55" s="102">
        <f t="shared" si="5"/>
        <v>20</v>
      </c>
      <c r="S55" s="103">
        <f t="shared" si="6"/>
        <v>3257.2</v>
      </c>
    </row>
    <row r="56" spans="1:19" ht="24.75">
      <c r="A56" s="132" t="s">
        <v>106</v>
      </c>
      <c r="B56" s="36" t="s">
        <v>107</v>
      </c>
      <c r="C56" s="37" t="s">
        <v>83</v>
      </c>
      <c r="D56" s="125">
        <v>16</v>
      </c>
      <c r="E56" s="121">
        <v>220.99</v>
      </c>
      <c r="F56" s="48">
        <f t="shared" si="0"/>
        <v>3535.84</v>
      </c>
      <c r="G56" s="38">
        <f>F56/$F$108</f>
        <v>2.7817709413537604E-3</v>
      </c>
      <c r="H56" s="106"/>
      <c r="I56" s="128">
        <f t="shared" si="1"/>
        <v>0</v>
      </c>
      <c r="J56" s="106"/>
      <c r="K56" s="128">
        <f t="shared" si="1"/>
        <v>0</v>
      </c>
      <c r="L56" s="106"/>
      <c r="M56" s="128">
        <f t="shared" ref="M56:O56" si="45">ROUND(L56*$E56,2)</f>
        <v>0</v>
      </c>
      <c r="N56" s="106"/>
      <c r="O56" s="128">
        <f t="shared" si="45"/>
        <v>0</v>
      </c>
      <c r="P56" s="100">
        <f t="shared" si="3"/>
        <v>0</v>
      </c>
      <c r="Q56" s="101">
        <f t="shared" si="4"/>
        <v>0</v>
      </c>
      <c r="R56" s="102">
        <f t="shared" si="5"/>
        <v>16</v>
      </c>
      <c r="S56" s="103">
        <f t="shared" si="6"/>
        <v>3535.84</v>
      </c>
    </row>
    <row r="57" spans="1:19" ht="24" customHeight="1">
      <c r="A57" s="133" t="s">
        <v>108</v>
      </c>
      <c r="B57" s="39" t="s">
        <v>109</v>
      </c>
      <c r="C57" s="40" t="s">
        <v>83</v>
      </c>
      <c r="D57" s="126">
        <v>8</v>
      </c>
      <c r="E57" s="127">
        <v>508.03</v>
      </c>
      <c r="F57" s="48">
        <f t="shared" si="0"/>
        <v>4064.24</v>
      </c>
      <c r="G57" s="41">
        <f>F57/$F$108</f>
        <v>3.1974819931579498E-3</v>
      </c>
      <c r="H57" s="106"/>
      <c r="I57" s="128">
        <f t="shared" si="1"/>
        <v>0</v>
      </c>
      <c r="J57" s="106"/>
      <c r="K57" s="128">
        <f t="shared" si="1"/>
        <v>0</v>
      </c>
      <c r="L57" s="106"/>
      <c r="M57" s="128">
        <f t="shared" ref="M57:O57" si="46">ROUND(L57*$E57,2)</f>
        <v>0</v>
      </c>
      <c r="N57" s="106"/>
      <c r="O57" s="128">
        <f t="shared" si="46"/>
        <v>0</v>
      </c>
      <c r="P57" s="100">
        <f t="shared" si="3"/>
        <v>0</v>
      </c>
      <c r="Q57" s="101">
        <f t="shared" si="4"/>
        <v>0</v>
      </c>
      <c r="R57" s="102">
        <f t="shared" si="5"/>
        <v>8</v>
      </c>
      <c r="S57" s="103">
        <f t="shared" si="6"/>
        <v>4064.24</v>
      </c>
    </row>
    <row r="58" spans="1:19" ht="24.75">
      <c r="A58" s="131" t="s">
        <v>110</v>
      </c>
      <c r="B58" s="33" t="s">
        <v>111</v>
      </c>
      <c r="C58" s="34" t="s">
        <v>83</v>
      </c>
      <c r="D58" s="123">
        <v>8</v>
      </c>
      <c r="E58" s="124">
        <v>1575.13</v>
      </c>
      <c r="F58" s="48">
        <f t="shared" si="0"/>
        <v>12601.04</v>
      </c>
      <c r="G58" s="35">
        <f>F58/$F$108</f>
        <v>9.9136858293464598E-3</v>
      </c>
      <c r="H58" s="106"/>
      <c r="I58" s="128">
        <f t="shared" si="1"/>
        <v>0</v>
      </c>
      <c r="J58" s="106"/>
      <c r="K58" s="128">
        <f t="shared" si="1"/>
        <v>0</v>
      </c>
      <c r="L58" s="106"/>
      <c r="M58" s="128">
        <f t="shared" ref="M58:O58" si="47">ROUND(L58*$E58,2)</f>
        <v>0</v>
      </c>
      <c r="N58" s="106"/>
      <c r="O58" s="128">
        <f t="shared" si="47"/>
        <v>0</v>
      </c>
      <c r="P58" s="100">
        <f t="shared" si="3"/>
        <v>0</v>
      </c>
      <c r="Q58" s="101">
        <f t="shared" si="4"/>
        <v>0</v>
      </c>
      <c r="R58" s="102">
        <f t="shared" si="5"/>
        <v>8</v>
      </c>
      <c r="S58" s="103">
        <f t="shared" si="6"/>
        <v>12601.04</v>
      </c>
    </row>
    <row r="59" spans="1:19" ht="24.75">
      <c r="A59" s="132" t="s">
        <v>112</v>
      </c>
      <c r="B59" s="36" t="s">
        <v>113</v>
      </c>
      <c r="C59" s="37" t="s">
        <v>83</v>
      </c>
      <c r="D59" s="125">
        <v>8</v>
      </c>
      <c r="E59" s="121">
        <v>89.87</v>
      </c>
      <c r="F59" s="48">
        <f t="shared" si="0"/>
        <v>718.96</v>
      </c>
      <c r="G59" s="38">
        <f>F59/$F$108</f>
        <v>5.6563137359034901E-4</v>
      </c>
      <c r="H59" s="106"/>
      <c r="I59" s="128">
        <f t="shared" si="1"/>
        <v>0</v>
      </c>
      <c r="J59" s="106"/>
      <c r="K59" s="128">
        <f t="shared" si="1"/>
        <v>0</v>
      </c>
      <c r="L59" s="106"/>
      <c r="M59" s="128">
        <f t="shared" ref="M59:O59" si="48">ROUND(L59*$E59,2)</f>
        <v>0</v>
      </c>
      <c r="N59" s="106"/>
      <c r="O59" s="128">
        <f t="shared" si="48"/>
        <v>0</v>
      </c>
      <c r="P59" s="100">
        <f t="shared" si="3"/>
        <v>0</v>
      </c>
      <c r="Q59" s="101">
        <f t="shared" si="4"/>
        <v>0</v>
      </c>
      <c r="R59" s="102">
        <f t="shared" si="5"/>
        <v>8</v>
      </c>
      <c r="S59" s="103">
        <f t="shared" si="6"/>
        <v>718.96</v>
      </c>
    </row>
    <row r="60" spans="1:19" ht="24.75">
      <c r="A60" s="132" t="s">
        <v>114</v>
      </c>
      <c r="B60" s="36" t="s">
        <v>115</v>
      </c>
      <c r="C60" s="37" t="s">
        <v>83</v>
      </c>
      <c r="D60" s="125">
        <v>8</v>
      </c>
      <c r="E60" s="121">
        <v>112.63</v>
      </c>
      <c r="F60" s="48">
        <f t="shared" si="0"/>
        <v>901.04</v>
      </c>
      <c r="G60" s="38">
        <f>F60/$F$108</f>
        <v>7.0888017811818183E-4</v>
      </c>
      <c r="H60" s="106"/>
      <c r="I60" s="128">
        <f t="shared" si="1"/>
        <v>0</v>
      </c>
      <c r="J60" s="106"/>
      <c r="K60" s="128">
        <f t="shared" si="1"/>
        <v>0</v>
      </c>
      <c r="L60" s="106"/>
      <c r="M60" s="128">
        <f t="shared" ref="M60:O60" si="49">ROUND(L60*$E60,2)</f>
        <v>0</v>
      </c>
      <c r="N60" s="106"/>
      <c r="O60" s="128">
        <f t="shared" si="49"/>
        <v>0</v>
      </c>
      <c r="P60" s="100">
        <f t="shared" si="3"/>
        <v>0</v>
      </c>
      <c r="Q60" s="101">
        <f t="shared" si="4"/>
        <v>0</v>
      </c>
      <c r="R60" s="102">
        <f t="shared" si="5"/>
        <v>8</v>
      </c>
      <c r="S60" s="103">
        <f t="shared" si="6"/>
        <v>901.04</v>
      </c>
    </row>
    <row r="61" spans="1:19" ht="24.75">
      <c r="A61" s="132" t="s">
        <v>116</v>
      </c>
      <c r="B61" s="36" t="s">
        <v>117</v>
      </c>
      <c r="C61" s="37" t="s">
        <v>83</v>
      </c>
      <c r="D61" s="125">
        <v>8</v>
      </c>
      <c r="E61" s="121">
        <v>253.9</v>
      </c>
      <c r="F61" s="48">
        <f t="shared" si="0"/>
        <v>2031.2</v>
      </c>
      <c r="G61" s="38">
        <f>F61/$F$108</f>
        <v>1.5980171998952887E-3</v>
      </c>
      <c r="H61" s="106"/>
      <c r="I61" s="128">
        <f t="shared" si="1"/>
        <v>0</v>
      </c>
      <c r="J61" s="106">
        <v>2</v>
      </c>
      <c r="K61" s="128">
        <f t="shared" si="1"/>
        <v>507.8</v>
      </c>
      <c r="L61" s="106"/>
      <c r="M61" s="128">
        <f t="shared" ref="M61:O61" si="50">ROUND(L61*$E61,2)</f>
        <v>0</v>
      </c>
      <c r="N61" s="106"/>
      <c r="O61" s="128">
        <f t="shared" si="50"/>
        <v>0</v>
      </c>
      <c r="P61" s="100">
        <f t="shared" si="3"/>
        <v>2</v>
      </c>
      <c r="Q61" s="101">
        <f t="shared" si="4"/>
        <v>507.8</v>
      </c>
      <c r="R61" s="102">
        <f t="shared" si="5"/>
        <v>6</v>
      </c>
      <c r="S61" s="103">
        <f t="shared" si="6"/>
        <v>1523.4</v>
      </c>
    </row>
    <row r="62" spans="1:19" ht="24.75">
      <c r="A62" s="132" t="s">
        <v>118</v>
      </c>
      <c r="B62" s="36" t="s">
        <v>119</v>
      </c>
      <c r="C62" s="37" t="s">
        <v>83</v>
      </c>
      <c r="D62" s="125">
        <v>8</v>
      </c>
      <c r="E62" s="121">
        <v>396.26</v>
      </c>
      <c r="F62" s="48">
        <f t="shared" si="0"/>
        <v>3170.08</v>
      </c>
      <c r="G62" s="38">
        <f>F62/$F$108</f>
        <v>2.4940145554569007E-3</v>
      </c>
      <c r="H62" s="106"/>
      <c r="I62" s="128">
        <f t="shared" si="1"/>
        <v>0</v>
      </c>
      <c r="J62" s="106"/>
      <c r="K62" s="128">
        <f t="shared" si="1"/>
        <v>0</v>
      </c>
      <c r="L62" s="106"/>
      <c r="M62" s="128">
        <f t="shared" ref="M62:O62" si="51">ROUND(L62*$E62,2)</f>
        <v>0</v>
      </c>
      <c r="N62" s="106"/>
      <c r="O62" s="128">
        <f t="shared" si="51"/>
        <v>0</v>
      </c>
      <c r="P62" s="100">
        <f t="shared" si="3"/>
        <v>0</v>
      </c>
      <c r="Q62" s="101">
        <f t="shared" si="4"/>
        <v>0</v>
      </c>
      <c r="R62" s="102">
        <f t="shared" si="5"/>
        <v>8</v>
      </c>
      <c r="S62" s="103">
        <f t="shared" si="6"/>
        <v>3170.08</v>
      </c>
    </row>
    <row r="63" spans="1:19" ht="24.75">
      <c r="A63" s="132" t="s">
        <v>120</v>
      </c>
      <c r="B63" s="36" t="s">
        <v>121</v>
      </c>
      <c r="C63" s="37" t="s">
        <v>83</v>
      </c>
      <c r="D63" s="125">
        <v>16</v>
      </c>
      <c r="E63" s="121">
        <v>119.81</v>
      </c>
      <c r="F63" s="48">
        <f t="shared" si="0"/>
        <v>1916.96</v>
      </c>
      <c r="G63" s="38">
        <f>F63/$F$108</f>
        <v>1.508140533434065E-3</v>
      </c>
      <c r="H63" s="106"/>
      <c r="I63" s="128">
        <f t="shared" si="1"/>
        <v>0</v>
      </c>
      <c r="J63" s="106"/>
      <c r="K63" s="128">
        <f t="shared" si="1"/>
        <v>0</v>
      </c>
      <c r="L63" s="106"/>
      <c r="M63" s="128">
        <f t="shared" ref="M63:O63" si="52">ROUND(L63*$E63,2)</f>
        <v>0</v>
      </c>
      <c r="N63" s="106"/>
      <c r="O63" s="128">
        <f t="shared" si="52"/>
        <v>0</v>
      </c>
      <c r="P63" s="100">
        <f t="shared" si="3"/>
        <v>0</v>
      </c>
      <c r="Q63" s="101">
        <f t="shared" si="4"/>
        <v>0</v>
      </c>
      <c r="R63" s="102">
        <f t="shared" si="5"/>
        <v>16</v>
      </c>
      <c r="S63" s="103">
        <f t="shared" si="6"/>
        <v>1916.96</v>
      </c>
    </row>
    <row r="64" spans="1:19" ht="24.75">
      <c r="A64" s="132" t="s">
        <v>122</v>
      </c>
      <c r="B64" s="36" t="s">
        <v>123</v>
      </c>
      <c r="C64" s="37" t="s">
        <v>83</v>
      </c>
      <c r="D64" s="125">
        <v>12</v>
      </c>
      <c r="E64" s="121">
        <v>215.98</v>
      </c>
      <c r="F64" s="48">
        <f t="shared" si="0"/>
        <v>2591.7600000000002</v>
      </c>
      <c r="G64" s="38">
        <f>F64/$F$108</f>
        <v>2.0390296662074702E-3</v>
      </c>
      <c r="H64" s="106"/>
      <c r="I64" s="128">
        <f t="shared" si="1"/>
        <v>0</v>
      </c>
      <c r="J64" s="106"/>
      <c r="K64" s="128">
        <f t="shared" si="1"/>
        <v>0</v>
      </c>
      <c r="L64" s="106"/>
      <c r="M64" s="128">
        <f t="shared" ref="M64:O64" si="53">ROUND(L64*$E64,2)</f>
        <v>0</v>
      </c>
      <c r="N64" s="106"/>
      <c r="O64" s="128">
        <f t="shared" si="53"/>
        <v>0</v>
      </c>
      <c r="P64" s="100">
        <f t="shared" si="3"/>
        <v>0</v>
      </c>
      <c r="Q64" s="101">
        <f t="shared" si="4"/>
        <v>0</v>
      </c>
      <c r="R64" s="102">
        <f t="shared" si="5"/>
        <v>12</v>
      </c>
      <c r="S64" s="103">
        <f t="shared" si="6"/>
        <v>2591.7600000000002</v>
      </c>
    </row>
    <row r="65" spans="1:19" ht="24.75">
      <c r="A65" s="132" t="s">
        <v>124</v>
      </c>
      <c r="B65" s="36" t="s">
        <v>125</v>
      </c>
      <c r="C65" s="37" t="s">
        <v>83</v>
      </c>
      <c r="D65" s="125">
        <v>4</v>
      </c>
      <c r="E65" s="121">
        <v>376.07</v>
      </c>
      <c r="F65" s="48">
        <f t="shared" si="0"/>
        <v>1504.28</v>
      </c>
      <c r="G65" s="38">
        <f>F65/$F$108</f>
        <v>1.1834705166692029E-3</v>
      </c>
      <c r="H65" s="106"/>
      <c r="I65" s="128">
        <f t="shared" si="1"/>
        <v>0</v>
      </c>
      <c r="J65" s="106">
        <v>2</v>
      </c>
      <c r="K65" s="128">
        <f t="shared" si="1"/>
        <v>752.14</v>
      </c>
      <c r="L65" s="106">
        <v>2</v>
      </c>
      <c r="M65" s="128">
        <f t="shared" ref="M65:O65" si="54">ROUND(L65*$E65,2)</f>
        <v>752.14</v>
      </c>
      <c r="N65" s="106"/>
      <c r="O65" s="128">
        <f t="shared" si="54"/>
        <v>0</v>
      </c>
      <c r="P65" s="100">
        <f t="shared" si="3"/>
        <v>4</v>
      </c>
      <c r="Q65" s="101">
        <f t="shared" si="4"/>
        <v>1504.28</v>
      </c>
      <c r="R65" s="102">
        <f t="shared" si="5"/>
        <v>0</v>
      </c>
      <c r="S65" s="103">
        <f t="shared" si="6"/>
        <v>0</v>
      </c>
    </row>
    <row r="66" spans="1:19" ht="24.75">
      <c r="A66" s="132" t="s">
        <v>126</v>
      </c>
      <c r="B66" s="36" t="s">
        <v>127</v>
      </c>
      <c r="C66" s="37" t="s">
        <v>83</v>
      </c>
      <c r="D66" s="125">
        <v>4</v>
      </c>
      <c r="E66" s="121">
        <v>733.41</v>
      </c>
      <c r="F66" s="48">
        <f t="shared" si="0"/>
        <v>2933.64</v>
      </c>
      <c r="G66" s="38">
        <f>F66/$F$108</f>
        <v>2.3079988077495148E-3</v>
      </c>
      <c r="H66" s="106"/>
      <c r="I66" s="128">
        <f t="shared" si="1"/>
        <v>0</v>
      </c>
      <c r="J66" s="106"/>
      <c r="K66" s="128">
        <f t="shared" si="1"/>
        <v>0</v>
      </c>
      <c r="L66" s="106"/>
      <c r="M66" s="128">
        <f t="shared" ref="M66:O66" si="55">ROUND(L66*$E66,2)</f>
        <v>0</v>
      </c>
      <c r="N66" s="106"/>
      <c r="O66" s="128">
        <f t="shared" si="55"/>
        <v>0</v>
      </c>
      <c r="P66" s="100">
        <f t="shared" si="3"/>
        <v>0</v>
      </c>
      <c r="Q66" s="101">
        <f t="shared" si="4"/>
        <v>0</v>
      </c>
      <c r="R66" s="102">
        <f t="shared" si="5"/>
        <v>4</v>
      </c>
      <c r="S66" s="103">
        <f t="shared" si="6"/>
        <v>2933.64</v>
      </c>
    </row>
    <row r="67" spans="1:19" ht="24.75">
      <c r="A67" s="132" t="s">
        <v>128</v>
      </c>
      <c r="B67" s="36" t="s">
        <v>129</v>
      </c>
      <c r="C67" s="37" t="s">
        <v>83</v>
      </c>
      <c r="D67" s="125">
        <v>20</v>
      </c>
      <c r="E67" s="121">
        <v>119.81</v>
      </c>
      <c r="F67" s="48">
        <f t="shared" si="0"/>
        <v>2396.1999999999998</v>
      </c>
      <c r="G67" s="38">
        <f>F67/$F$108</f>
        <v>1.885175666792581E-3</v>
      </c>
      <c r="H67" s="106"/>
      <c r="I67" s="128">
        <f t="shared" si="1"/>
        <v>0</v>
      </c>
      <c r="J67" s="106"/>
      <c r="K67" s="128">
        <f t="shared" si="1"/>
        <v>0</v>
      </c>
      <c r="L67" s="106"/>
      <c r="M67" s="128">
        <f t="shared" ref="M67:O67" si="56">ROUND(L67*$E67,2)</f>
        <v>0</v>
      </c>
      <c r="N67" s="106"/>
      <c r="O67" s="128">
        <f t="shared" si="56"/>
        <v>0</v>
      </c>
      <c r="P67" s="100">
        <f t="shared" si="3"/>
        <v>0</v>
      </c>
      <c r="Q67" s="101">
        <f t="shared" si="4"/>
        <v>0</v>
      </c>
      <c r="R67" s="102">
        <f t="shared" si="5"/>
        <v>20</v>
      </c>
      <c r="S67" s="103">
        <f t="shared" si="6"/>
        <v>2396.1999999999998</v>
      </c>
    </row>
    <row r="68" spans="1:19" ht="24.75">
      <c r="A68" s="133" t="s">
        <v>130</v>
      </c>
      <c r="B68" s="39" t="s">
        <v>131</v>
      </c>
      <c r="C68" s="40" t="s">
        <v>83</v>
      </c>
      <c r="D68" s="126">
        <v>16</v>
      </c>
      <c r="E68" s="127">
        <v>215.98</v>
      </c>
      <c r="F68" s="48">
        <f t="shared" si="0"/>
        <v>3455.68</v>
      </c>
      <c r="G68" s="41">
        <f>F68/$F$108</f>
        <v>2.71870622160996E-3</v>
      </c>
      <c r="H68" s="106"/>
      <c r="I68" s="128">
        <f t="shared" si="1"/>
        <v>0</v>
      </c>
      <c r="J68" s="106"/>
      <c r="K68" s="128">
        <f t="shared" si="1"/>
        <v>0</v>
      </c>
      <c r="L68" s="106"/>
      <c r="M68" s="128">
        <f t="shared" ref="M68:O68" si="57">ROUND(L68*$E68,2)</f>
        <v>0</v>
      </c>
      <c r="N68" s="106"/>
      <c r="O68" s="128">
        <f t="shared" si="57"/>
        <v>0</v>
      </c>
      <c r="P68" s="100">
        <f t="shared" si="3"/>
        <v>0</v>
      </c>
      <c r="Q68" s="101">
        <f t="shared" si="4"/>
        <v>0</v>
      </c>
      <c r="R68" s="102">
        <f t="shared" si="5"/>
        <v>16</v>
      </c>
      <c r="S68" s="103">
        <f t="shared" si="6"/>
        <v>3455.68</v>
      </c>
    </row>
    <row r="69" spans="1:19" ht="24.75">
      <c r="A69" s="131" t="s">
        <v>132</v>
      </c>
      <c r="B69" s="33" t="s">
        <v>133</v>
      </c>
      <c r="C69" s="34" t="s">
        <v>83</v>
      </c>
      <c r="D69" s="123">
        <v>8</v>
      </c>
      <c r="E69" s="124">
        <v>376.07</v>
      </c>
      <c r="F69" s="48">
        <f t="shared" si="0"/>
        <v>3008.56</v>
      </c>
      <c r="G69" s="35">
        <f>F69/$F$108</f>
        <v>2.3669410333384058E-3</v>
      </c>
      <c r="H69" s="106"/>
      <c r="I69" s="128">
        <f t="shared" si="1"/>
        <v>0</v>
      </c>
      <c r="J69" s="106">
        <v>3</v>
      </c>
      <c r="K69" s="128">
        <f t="shared" si="1"/>
        <v>1128.21</v>
      </c>
      <c r="L69" s="106"/>
      <c r="M69" s="128">
        <f t="shared" ref="M69:O69" si="58">ROUND(L69*$E69,2)</f>
        <v>0</v>
      </c>
      <c r="N69" s="106"/>
      <c r="O69" s="128">
        <f t="shared" si="58"/>
        <v>0</v>
      </c>
      <c r="P69" s="100">
        <f t="shared" si="3"/>
        <v>3</v>
      </c>
      <c r="Q69" s="101">
        <f t="shared" si="4"/>
        <v>1128.21</v>
      </c>
      <c r="R69" s="102">
        <f t="shared" si="5"/>
        <v>5</v>
      </c>
      <c r="S69" s="103">
        <f t="shared" si="6"/>
        <v>1880.35</v>
      </c>
    </row>
    <row r="70" spans="1:19" ht="24.75">
      <c r="A70" s="132" t="s">
        <v>134</v>
      </c>
      <c r="B70" s="36" t="s">
        <v>135</v>
      </c>
      <c r="C70" s="37" t="s">
        <v>83</v>
      </c>
      <c r="D70" s="125">
        <v>8</v>
      </c>
      <c r="E70" s="121">
        <v>733.41</v>
      </c>
      <c r="F70" s="48">
        <f t="shared" si="0"/>
        <v>5867.28</v>
      </c>
      <c r="G70" s="38">
        <f>F70/$F$108</f>
        <v>4.6159976154990295E-3</v>
      </c>
      <c r="H70" s="106"/>
      <c r="I70" s="128">
        <f t="shared" si="1"/>
        <v>0</v>
      </c>
      <c r="J70" s="106"/>
      <c r="K70" s="128">
        <f t="shared" si="1"/>
        <v>0</v>
      </c>
      <c r="L70" s="106"/>
      <c r="M70" s="128">
        <f t="shared" ref="M70:O70" si="59">ROUND(L70*$E70,2)</f>
        <v>0</v>
      </c>
      <c r="N70" s="106"/>
      <c r="O70" s="128">
        <f t="shared" si="59"/>
        <v>0</v>
      </c>
      <c r="P70" s="100">
        <f t="shared" si="3"/>
        <v>0</v>
      </c>
      <c r="Q70" s="101">
        <f t="shared" si="4"/>
        <v>0</v>
      </c>
      <c r="R70" s="102">
        <f t="shared" si="5"/>
        <v>8</v>
      </c>
      <c r="S70" s="103">
        <f t="shared" si="6"/>
        <v>5867.28</v>
      </c>
    </row>
    <row r="71" spans="1:19" ht="24.75">
      <c r="A71" s="132" t="s">
        <v>136</v>
      </c>
      <c r="B71" s="36" t="s">
        <v>137</v>
      </c>
      <c r="C71" s="37" t="s">
        <v>83</v>
      </c>
      <c r="D71" s="125">
        <v>4</v>
      </c>
      <c r="E71" s="121">
        <v>200.97</v>
      </c>
      <c r="F71" s="48">
        <f t="shared" si="0"/>
        <v>803.88</v>
      </c>
      <c r="G71" s="38">
        <f>F71/$F$108</f>
        <v>6.3244095443669988E-4</v>
      </c>
      <c r="H71" s="106"/>
      <c r="I71" s="128">
        <f t="shared" si="1"/>
        <v>0</v>
      </c>
      <c r="J71" s="106"/>
      <c r="K71" s="128">
        <f t="shared" si="1"/>
        <v>0</v>
      </c>
      <c r="L71" s="106"/>
      <c r="M71" s="128">
        <f t="shared" ref="M71:O71" si="60">ROUND(L71*$E71,2)</f>
        <v>0</v>
      </c>
      <c r="N71" s="106"/>
      <c r="O71" s="128">
        <f t="shared" si="60"/>
        <v>0</v>
      </c>
      <c r="P71" s="100">
        <f t="shared" si="3"/>
        <v>0</v>
      </c>
      <c r="Q71" s="101">
        <f t="shared" si="4"/>
        <v>0</v>
      </c>
      <c r="R71" s="102">
        <f t="shared" si="5"/>
        <v>4</v>
      </c>
      <c r="S71" s="103">
        <f t="shared" si="6"/>
        <v>803.88</v>
      </c>
    </row>
    <row r="72" spans="1:19" ht="24.75">
      <c r="A72" s="132" t="s">
        <v>138</v>
      </c>
      <c r="B72" s="36" t="s">
        <v>139</v>
      </c>
      <c r="C72" s="37" t="s">
        <v>83</v>
      </c>
      <c r="D72" s="125">
        <v>4</v>
      </c>
      <c r="E72" s="121">
        <v>264.7</v>
      </c>
      <c r="F72" s="48">
        <f t="shared" si="0"/>
        <v>1058.8</v>
      </c>
      <c r="G72" s="38">
        <f>F72/$F$108</f>
        <v>8.3299557465987177E-4</v>
      </c>
      <c r="H72" s="106"/>
      <c r="I72" s="128">
        <f t="shared" si="1"/>
        <v>0</v>
      </c>
      <c r="J72" s="106"/>
      <c r="K72" s="128">
        <f t="shared" si="1"/>
        <v>0</v>
      </c>
      <c r="L72" s="106"/>
      <c r="M72" s="128">
        <f t="shared" ref="M72:O72" si="61">ROUND(L72*$E72,2)</f>
        <v>0</v>
      </c>
      <c r="N72" s="106"/>
      <c r="O72" s="128">
        <f t="shared" si="61"/>
        <v>0</v>
      </c>
      <c r="P72" s="100">
        <f t="shared" si="3"/>
        <v>0</v>
      </c>
      <c r="Q72" s="101">
        <f t="shared" si="4"/>
        <v>0</v>
      </c>
      <c r="R72" s="102">
        <f t="shared" si="5"/>
        <v>4</v>
      </c>
      <c r="S72" s="103">
        <f t="shared" si="6"/>
        <v>1058.8</v>
      </c>
    </row>
    <row r="73" spans="1:19" ht="24.75">
      <c r="A73" s="132" t="s">
        <v>140</v>
      </c>
      <c r="B73" s="36" t="s">
        <v>141</v>
      </c>
      <c r="C73" s="37" t="s">
        <v>83</v>
      </c>
      <c r="D73" s="125">
        <v>4</v>
      </c>
      <c r="E73" s="121">
        <v>497.04</v>
      </c>
      <c r="F73" s="48">
        <f t="shared" si="0"/>
        <v>1988.16</v>
      </c>
      <c r="G73" s="38">
        <f>F73/$F$108</f>
        <v>1.5641561028671806E-3</v>
      </c>
      <c r="H73" s="106"/>
      <c r="I73" s="128">
        <f t="shared" si="1"/>
        <v>0</v>
      </c>
      <c r="J73" s="106"/>
      <c r="K73" s="128">
        <f t="shared" si="1"/>
        <v>0</v>
      </c>
      <c r="L73" s="106"/>
      <c r="M73" s="128">
        <f t="shared" ref="M73:O73" si="62">ROUND(L73*$E73,2)</f>
        <v>0</v>
      </c>
      <c r="N73" s="106"/>
      <c r="O73" s="128">
        <f t="shared" si="62"/>
        <v>0</v>
      </c>
      <c r="P73" s="100">
        <f t="shared" si="3"/>
        <v>0</v>
      </c>
      <c r="Q73" s="101">
        <f t="shared" si="4"/>
        <v>0</v>
      </c>
      <c r="R73" s="102">
        <f t="shared" si="5"/>
        <v>4</v>
      </c>
      <c r="S73" s="103">
        <f t="shared" si="6"/>
        <v>1988.16</v>
      </c>
    </row>
    <row r="74" spans="1:19" ht="24.75">
      <c r="A74" s="132" t="s">
        <v>142</v>
      </c>
      <c r="B74" s="36" t="s">
        <v>143</v>
      </c>
      <c r="C74" s="37" t="s">
        <v>83</v>
      </c>
      <c r="D74" s="125">
        <v>2</v>
      </c>
      <c r="E74" s="121">
        <v>899.43</v>
      </c>
      <c r="F74" s="48">
        <f t="shared" si="0"/>
        <v>1798.86</v>
      </c>
      <c r="G74" s="38">
        <f>F74/$F$108</f>
        <v>1.4152270678434616E-3</v>
      </c>
      <c r="H74" s="106"/>
      <c r="I74" s="128">
        <f t="shared" si="1"/>
        <v>0</v>
      </c>
      <c r="J74" s="106"/>
      <c r="K74" s="128">
        <f t="shared" si="1"/>
        <v>0</v>
      </c>
      <c r="L74" s="106"/>
      <c r="M74" s="128">
        <f t="shared" ref="M74:O74" si="63">ROUND(L74*$E74,2)</f>
        <v>0</v>
      </c>
      <c r="N74" s="106"/>
      <c r="O74" s="128">
        <f t="shared" si="63"/>
        <v>0</v>
      </c>
      <c r="P74" s="100">
        <f t="shared" si="3"/>
        <v>0</v>
      </c>
      <c r="Q74" s="101">
        <f t="shared" si="4"/>
        <v>0</v>
      </c>
      <c r="R74" s="102">
        <f t="shared" si="5"/>
        <v>2</v>
      </c>
      <c r="S74" s="103">
        <f t="shared" si="6"/>
        <v>1798.86</v>
      </c>
    </row>
    <row r="75" spans="1:19" ht="24.75">
      <c r="A75" s="132" t="s">
        <v>144</v>
      </c>
      <c r="B75" s="36" t="s">
        <v>145</v>
      </c>
      <c r="C75" s="37" t="s">
        <v>83</v>
      </c>
      <c r="D75" s="125">
        <v>2</v>
      </c>
      <c r="E75" s="121">
        <v>1302.3699999999999</v>
      </c>
      <c r="F75" s="48">
        <f t="shared" si="0"/>
        <v>2604.7399999999998</v>
      </c>
      <c r="G75" s="38">
        <f>F75/$F$108</f>
        <v>2.0492414933316531E-3</v>
      </c>
      <c r="H75" s="106"/>
      <c r="I75" s="128">
        <f t="shared" si="1"/>
        <v>0</v>
      </c>
      <c r="J75" s="106"/>
      <c r="K75" s="128">
        <f t="shared" si="1"/>
        <v>0</v>
      </c>
      <c r="L75" s="106"/>
      <c r="M75" s="128">
        <f t="shared" ref="M75:O75" si="64">ROUND(L75*$E75,2)</f>
        <v>0</v>
      </c>
      <c r="N75" s="106"/>
      <c r="O75" s="128">
        <f t="shared" si="64"/>
        <v>0</v>
      </c>
      <c r="P75" s="100">
        <f t="shared" si="3"/>
        <v>0</v>
      </c>
      <c r="Q75" s="101">
        <f t="shared" si="4"/>
        <v>0</v>
      </c>
      <c r="R75" s="102">
        <f t="shared" si="5"/>
        <v>2</v>
      </c>
      <c r="S75" s="103">
        <f t="shared" si="6"/>
        <v>2604.7399999999998</v>
      </c>
    </row>
    <row r="76" spans="1:19" ht="24.75">
      <c r="A76" s="132" t="s">
        <v>146</v>
      </c>
      <c r="B76" s="36" t="s">
        <v>147</v>
      </c>
      <c r="C76" s="37" t="s">
        <v>83</v>
      </c>
      <c r="D76" s="125">
        <v>2</v>
      </c>
      <c r="E76" s="121">
        <v>2109.5500000000002</v>
      </c>
      <c r="F76" s="48">
        <f t="shared" si="0"/>
        <v>4219.1000000000004</v>
      </c>
      <c r="G76" s="38">
        <f>F76/$F$108</f>
        <v>3.3193158566749768E-3</v>
      </c>
      <c r="H76" s="106"/>
      <c r="I76" s="128">
        <f t="shared" si="1"/>
        <v>0</v>
      </c>
      <c r="J76" s="106"/>
      <c r="K76" s="128">
        <f t="shared" si="1"/>
        <v>0</v>
      </c>
      <c r="L76" s="106"/>
      <c r="M76" s="128">
        <f t="shared" ref="M76:O76" si="65">ROUND(L76*$E76,2)</f>
        <v>0</v>
      </c>
      <c r="N76" s="106"/>
      <c r="O76" s="128">
        <f t="shared" si="65"/>
        <v>0</v>
      </c>
      <c r="P76" s="100">
        <f t="shared" si="3"/>
        <v>0</v>
      </c>
      <c r="Q76" s="101">
        <f t="shared" si="4"/>
        <v>0</v>
      </c>
      <c r="R76" s="102">
        <f t="shared" si="5"/>
        <v>2</v>
      </c>
      <c r="S76" s="103">
        <f t="shared" si="6"/>
        <v>4219.1000000000004</v>
      </c>
    </row>
    <row r="77" spans="1:19" ht="24.75">
      <c r="A77" s="132" t="s">
        <v>148</v>
      </c>
      <c r="B77" s="36" t="s">
        <v>149</v>
      </c>
      <c r="C77" s="37" t="s">
        <v>83</v>
      </c>
      <c r="D77" s="125">
        <v>2</v>
      </c>
      <c r="E77" s="121">
        <v>3067.83</v>
      </c>
      <c r="F77" s="48">
        <f t="shared" si="0"/>
        <v>6135.66</v>
      </c>
      <c r="G77" s="38">
        <f>F77/$F$108</f>
        <v>4.8271416958987432E-3</v>
      </c>
      <c r="H77" s="106"/>
      <c r="I77" s="128">
        <f t="shared" si="1"/>
        <v>0</v>
      </c>
      <c r="J77" s="106"/>
      <c r="K77" s="128">
        <f t="shared" si="1"/>
        <v>0</v>
      </c>
      <c r="L77" s="106"/>
      <c r="M77" s="128">
        <f t="shared" ref="M77:O77" si="66">ROUND(L77*$E77,2)</f>
        <v>0</v>
      </c>
      <c r="N77" s="106"/>
      <c r="O77" s="128">
        <f t="shared" si="66"/>
        <v>0</v>
      </c>
      <c r="P77" s="100">
        <f t="shared" si="3"/>
        <v>0</v>
      </c>
      <c r="Q77" s="101">
        <f t="shared" si="4"/>
        <v>0</v>
      </c>
      <c r="R77" s="102">
        <f t="shared" si="5"/>
        <v>2</v>
      </c>
      <c r="S77" s="103">
        <f t="shared" si="6"/>
        <v>6135.66</v>
      </c>
    </row>
    <row r="78" spans="1:19" ht="24.75">
      <c r="A78" s="132" t="s">
        <v>150</v>
      </c>
      <c r="B78" s="36" t="s">
        <v>151</v>
      </c>
      <c r="C78" s="37" t="s">
        <v>83</v>
      </c>
      <c r="D78" s="125">
        <v>2</v>
      </c>
      <c r="E78" s="121">
        <v>4758.1899999999996</v>
      </c>
      <c r="F78" s="48">
        <f t="shared" si="0"/>
        <v>9516.3799999999992</v>
      </c>
      <c r="G78" s="38">
        <f>F78/$F$108</f>
        <v>7.4868742224987826E-3</v>
      </c>
      <c r="H78" s="106"/>
      <c r="I78" s="128">
        <f t="shared" si="1"/>
        <v>0</v>
      </c>
      <c r="J78" s="106"/>
      <c r="K78" s="128">
        <f t="shared" si="1"/>
        <v>0</v>
      </c>
      <c r="L78" s="106"/>
      <c r="M78" s="128">
        <f t="shared" ref="M78:O78" si="67">ROUND(L78*$E78,2)</f>
        <v>0</v>
      </c>
      <c r="N78" s="106"/>
      <c r="O78" s="128">
        <f t="shared" si="67"/>
        <v>0</v>
      </c>
      <c r="P78" s="100">
        <f t="shared" si="3"/>
        <v>0</v>
      </c>
      <c r="Q78" s="101">
        <f t="shared" si="4"/>
        <v>0</v>
      </c>
      <c r="R78" s="102">
        <f t="shared" si="5"/>
        <v>2</v>
      </c>
      <c r="S78" s="103">
        <f t="shared" si="6"/>
        <v>9516.3799999999992</v>
      </c>
    </row>
    <row r="79" spans="1:19" ht="24.75">
      <c r="A79" s="133" t="s">
        <v>152</v>
      </c>
      <c r="B79" s="39" t="s">
        <v>153</v>
      </c>
      <c r="C79" s="40" t="s">
        <v>83</v>
      </c>
      <c r="D79" s="126">
        <v>4</v>
      </c>
      <c r="E79" s="127">
        <v>1749.25</v>
      </c>
      <c r="F79" s="48">
        <f t="shared" si="0"/>
        <v>6997</v>
      </c>
      <c r="G79" s="41">
        <f>F79/$F$108</f>
        <v>5.5047884736448083E-3</v>
      </c>
      <c r="H79" s="106"/>
      <c r="I79" s="128">
        <f t="shared" si="1"/>
        <v>0</v>
      </c>
      <c r="J79" s="106"/>
      <c r="K79" s="128">
        <f t="shared" si="1"/>
        <v>0</v>
      </c>
      <c r="L79" s="106"/>
      <c r="M79" s="128">
        <f t="shared" ref="M79:O79" si="68">ROUND(L79*$E79,2)</f>
        <v>0</v>
      </c>
      <c r="N79" s="106"/>
      <c r="O79" s="128">
        <f t="shared" si="68"/>
        <v>0</v>
      </c>
      <c r="P79" s="100">
        <f t="shared" si="3"/>
        <v>0</v>
      </c>
      <c r="Q79" s="101">
        <f t="shared" si="4"/>
        <v>0</v>
      </c>
      <c r="R79" s="102">
        <f t="shared" si="5"/>
        <v>4</v>
      </c>
      <c r="S79" s="103">
        <f t="shared" si="6"/>
        <v>6997</v>
      </c>
    </row>
    <row r="80" spans="1:19" ht="24.75">
      <c r="A80" s="131" t="s">
        <v>154</v>
      </c>
      <c r="B80" s="33" t="s">
        <v>155</v>
      </c>
      <c r="C80" s="34" t="s">
        <v>83</v>
      </c>
      <c r="D80" s="123">
        <v>4</v>
      </c>
      <c r="E80" s="124">
        <v>2478.87</v>
      </c>
      <c r="F80" s="48">
        <f t="shared" si="0"/>
        <v>9915.48</v>
      </c>
      <c r="G80" s="35">
        <f>F80/$F$108</f>
        <v>7.8008603708240136E-3</v>
      </c>
      <c r="H80" s="106"/>
      <c r="I80" s="128">
        <f t="shared" si="1"/>
        <v>0</v>
      </c>
      <c r="J80" s="106"/>
      <c r="K80" s="128">
        <f t="shared" si="1"/>
        <v>0</v>
      </c>
      <c r="L80" s="106"/>
      <c r="M80" s="128">
        <f t="shared" ref="M80:O80" si="69">ROUND(L80*$E80,2)</f>
        <v>0</v>
      </c>
      <c r="N80" s="106"/>
      <c r="O80" s="128">
        <f t="shared" si="69"/>
        <v>0</v>
      </c>
      <c r="P80" s="100">
        <f t="shared" si="3"/>
        <v>0</v>
      </c>
      <c r="Q80" s="101">
        <f t="shared" si="4"/>
        <v>0</v>
      </c>
      <c r="R80" s="102">
        <f t="shared" si="5"/>
        <v>4</v>
      </c>
      <c r="S80" s="103">
        <f t="shared" si="6"/>
        <v>9915.48</v>
      </c>
    </row>
    <row r="81" spans="1:19" ht="24.75">
      <c r="A81" s="132" t="s">
        <v>156</v>
      </c>
      <c r="B81" s="36" t="s">
        <v>157</v>
      </c>
      <c r="C81" s="37" t="s">
        <v>83</v>
      </c>
      <c r="D81" s="125">
        <v>4</v>
      </c>
      <c r="E81" s="121">
        <v>3873.59</v>
      </c>
      <c r="F81" s="48">
        <f t="shared" ref="F81:F106" si="70">ROUND(D81*E81,2)</f>
        <v>15494.36</v>
      </c>
      <c r="G81" s="38">
        <f>F81/$F$108</f>
        <v>1.2189963460697896E-2</v>
      </c>
      <c r="H81" s="106"/>
      <c r="I81" s="128">
        <f t="shared" ref="I81:K106" si="71">ROUND(H81*$E81,2)</f>
        <v>0</v>
      </c>
      <c r="J81" s="106"/>
      <c r="K81" s="128">
        <f t="shared" si="71"/>
        <v>0</v>
      </c>
      <c r="L81" s="106"/>
      <c r="M81" s="128">
        <f t="shared" ref="M81:O81" si="72">ROUND(L81*$E81,2)</f>
        <v>0</v>
      </c>
      <c r="N81" s="106"/>
      <c r="O81" s="128">
        <f t="shared" si="72"/>
        <v>0</v>
      </c>
      <c r="P81" s="100">
        <f t="shared" ref="P81:P106" si="73">H81+J81+L81+N81</f>
        <v>0</v>
      </c>
      <c r="Q81" s="101">
        <f t="shared" ref="Q81:Q106" si="74">ROUND(P81*E81,2)</f>
        <v>0</v>
      </c>
      <c r="R81" s="102">
        <f t="shared" ref="R81:R106" si="75">D81-P81</f>
        <v>4</v>
      </c>
      <c r="S81" s="103">
        <f t="shared" ref="S81:S106" si="76">ROUND(R81*E81,2)</f>
        <v>15494.36</v>
      </c>
    </row>
    <row r="82" spans="1:19" ht="24.75">
      <c r="A82" s="132" t="s">
        <v>158</v>
      </c>
      <c r="B82" s="36" t="s">
        <v>159</v>
      </c>
      <c r="C82" s="37" t="s">
        <v>83</v>
      </c>
      <c r="D82" s="125">
        <v>4</v>
      </c>
      <c r="E82" s="121">
        <v>5148.58</v>
      </c>
      <c r="F82" s="48">
        <f t="shared" si="70"/>
        <v>20594.32</v>
      </c>
      <c r="G82" s="38">
        <f>F82/$F$108</f>
        <v>1.6202283172581499E-2</v>
      </c>
      <c r="H82" s="106"/>
      <c r="I82" s="128">
        <f t="shared" si="71"/>
        <v>0</v>
      </c>
      <c r="J82" s="106"/>
      <c r="K82" s="128">
        <f t="shared" si="71"/>
        <v>0</v>
      </c>
      <c r="L82" s="106"/>
      <c r="M82" s="128">
        <f t="shared" ref="M82:O82" si="77">ROUND(L82*$E82,2)</f>
        <v>0</v>
      </c>
      <c r="N82" s="106"/>
      <c r="O82" s="128">
        <f t="shared" si="77"/>
        <v>0</v>
      </c>
      <c r="P82" s="100">
        <f t="shared" si="73"/>
        <v>0</v>
      </c>
      <c r="Q82" s="101">
        <f t="shared" si="74"/>
        <v>0</v>
      </c>
      <c r="R82" s="102">
        <f t="shared" si="75"/>
        <v>4</v>
      </c>
      <c r="S82" s="103">
        <f t="shared" si="76"/>
        <v>20594.32</v>
      </c>
    </row>
    <row r="83" spans="1:19" ht="24.75">
      <c r="A83" s="132" t="s">
        <v>160</v>
      </c>
      <c r="B83" s="36" t="s">
        <v>161</v>
      </c>
      <c r="C83" s="37" t="s">
        <v>83</v>
      </c>
      <c r="D83" s="125">
        <v>4</v>
      </c>
      <c r="E83" s="121">
        <v>563.26</v>
      </c>
      <c r="F83" s="48">
        <f t="shared" si="70"/>
        <v>2253.04</v>
      </c>
      <c r="G83" s="38">
        <f>F83/$F$108</f>
        <v>1.7725466089267828E-3</v>
      </c>
      <c r="H83" s="106"/>
      <c r="I83" s="128">
        <f t="shared" si="71"/>
        <v>0</v>
      </c>
      <c r="J83" s="106"/>
      <c r="K83" s="128">
        <f t="shared" si="71"/>
        <v>0</v>
      </c>
      <c r="L83" s="106"/>
      <c r="M83" s="128">
        <f t="shared" ref="M83:O83" si="78">ROUND(L83*$E83,2)</f>
        <v>0</v>
      </c>
      <c r="N83" s="106"/>
      <c r="O83" s="128">
        <f t="shared" si="78"/>
        <v>0</v>
      </c>
      <c r="P83" s="100">
        <f t="shared" si="73"/>
        <v>0</v>
      </c>
      <c r="Q83" s="101">
        <f t="shared" si="74"/>
        <v>0</v>
      </c>
      <c r="R83" s="102">
        <f t="shared" si="75"/>
        <v>4</v>
      </c>
      <c r="S83" s="103">
        <f t="shared" si="76"/>
        <v>2253.04</v>
      </c>
    </row>
    <row r="84" spans="1:19" ht="24.75">
      <c r="A84" s="132" t="s">
        <v>162</v>
      </c>
      <c r="B84" s="36" t="s">
        <v>163</v>
      </c>
      <c r="C84" s="37" t="s">
        <v>83</v>
      </c>
      <c r="D84" s="125">
        <v>4</v>
      </c>
      <c r="E84" s="121">
        <v>751.31</v>
      </c>
      <c r="F84" s="48">
        <f t="shared" si="70"/>
        <v>3005.24</v>
      </c>
      <c r="G84" s="38">
        <f>F84/$F$108</f>
        <v>2.364329071392929E-3</v>
      </c>
      <c r="H84" s="106"/>
      <c r="I84" s="128">
        <f t="shared" si="71"/>
        <v>0</v>
      </c>
      <c r="J84" s="106"/>
      <c r="K84" s="128">
        <f t="shared" si="71"/>
        <v>0</v>
      </c>
      <c r="L84" s="106"/>
      <c r="M84" s="128">
        <f t="shared" ref="M84:O84" si="79">ROUND(L84*$E84,2)</f>
        <v>0</v>
      </c>
      <c r="N84" s="106"/>
      <c r="O84" s="128">
        <f t="shared" si="79"/>
        <v>0</v>
      </c>
      <c r="P84" s="100">
        <f t="shared" si="73"/>
        <v>0</v>
      </c>
      <c r="Q84" s="101">
        <f t="shared" si="74"/>
        <v>0</v>
      </c>
      <c r="R84" s="102">
        <f t="shared" si="75"/>
        <v>4</v>
      </c>
      <c r="S84" s="103">
        <f t="shared" si="76"/>
        <v>3005.24</v>
      </c>
    </row>
    <row r="85" spans="1:19" ht="24.75">
      <c r="A85" s="132" t="s">
        <v>164</v>
      </c>
      <c r="B85" s="36" t="s">
        <v>165</v>
      </c>
      <c r="C85" s="37" t="s">
        <v>83</v>
      </c>
      <c r="D85" s="125">
        <v>4</v>
      </c>
      <c r="E85" s="121">
        <v>1065.93</v>
      </c>
      <c r="F85" s="48">
        <f t="shared" si="70"/>
        <v>4263.72</v>
      </c>
      <c r="G85" s="38">
        <f>F85/$F$108</f>
        <v>3.3544199958337635E-3</v>
      </c>
      <c r="H85" s="106"/>
      <c r="I85" s="128">
        <f t="shared" si="71"/>
        <v>0</v>
      </c>
      <c r="J85" s="106"/>
      <c r="K85" s="128">
        <f t="shared" si="71"/>
        <v>0</v>
      </c>
      <c r="L85" s="106"/>
      <c r="M85" s="128">
        <f t="shared" ref="M85:O85" si="80">ROUND(L85*$E85,2)</f>
        <v>0</v>
      </c>
      <c r="N85" s="106"/>
      <c r="O85" s="128">
        <f t="shared" si="80"/>
        <v>0</v>
      </c>
      <c r="P85" s="100">
        <f t="shared" si="73"/>
        <v>0</v>
      </c>
      <c r="Q85" s="101">
        <f t="shared" si="74"/>
        <v>0</v>
      </c>
      <c r="R85" s="102">
        <f t="shared" si="75"/>
        <v>4</v>
      </c>
      <c r="S85" s="103">
        <f t="shared" si="76"/>
        <v>4263.72</v>
      </c>
    </row>
    <row r="86" spans="1:19" ht="24.75">
      <c r="A86" s="132" t="s">
        <v>166</v>
      </c>
      <c r="B86" s="36" t="s">
        <v>167</v>
      </c>
      <c r="C86" s="37" t="s">
        <v>83</v>
      </c>
      <c r="D86" s="125">
        <v>4</v>
      </c>
      <c r="E86" s="121">
        <v>1798.81</v>
      </c>
      <c r="F86" s="48">
        <f t="shared" si="70"/>
        <v>7195.24</v>
      </c>
      <c r="G86" s="38">
        <f>F86/$F$108</f>
        <v>5.6607509242686972E-3</v>
      </c>
      <c r="H86" s="106"/>
      <c r="I86" s="128">
        <f t="shared" si="71"/>
        <v>0</v>
      </c>
      <c r="J86" s="106"/>
      <c r="K86" s="128">
        <f t="shared" si="71"/>
        <v>0</v>
      </c>
      <c r="L86" s="106"/>
      <c r="M86" s="128">
        <f t="shared" ref="M86:O86" si="81">ROUND(L86*$E86,2)</f>
        <v>0</v>
      </c>
      <c r="N86" s="106"/>
      <c r="O86" s="128">
        <f t="shared" si="81"/>
        <v>0</v>
      </c>
      <c r="P86" s="100">
        <f t="shared" si="73"/>
        <v>0</v>
      </c>
      <c r="Q86" s="101">
        <f t="shared" si="74"/>
        <v>0</v>
      </c>
      <c r="R86" s="102">
        <f t="shared" si="75"/>
        <v>4</v>
      </c>
      <c r="S86" s="103">
        <f t="shared" si="76"/>
        <v>7195.24</v>
      </c>
    </row>
    <row r="87" spans="1:19" ht="16.5">
      <c r="A87" s="132" t="s">
        <v>168</v>
      </c>
      <c r="B87" s="36" t="s">
        <v>169</v>
      </c>
      <c r="C87" s="37" t="s">
        <v>83</v>
      </c>
      <c r="D87" s="125">
        <v>8</v>
      </c>
      <c r="E87" s="121">
        <v>56.17</v>
      </c>
      <c r="F87" s="48">
        <f t="shared" si="70"/>
        <v>449.36</v>
      </c>
      <c r="G87" s="38">
        <f>F87/$F$108</f>
        <v>3.5352747584922555E-4</v>
      </c>
      <c r="H87" s="106"/>
      <c r="I87" s="128">
        <f t="shared" si="71"/>
        <v>0</v>
      </c>
      <c r="J87" s="106"/>
      <c r="K87" s="128">
        <f t="shared" si="71"/>
        <v>0</v>
      </c>
      <c r="L87" s="106"/>
      <c r="M87" s="128">
        <f t="shared" ref="M87:O87" si="82">ROUND(L87*$E87,2)</f>
        <v>0</v>
      </c>
      <c r="N87" s="106"/>
      <c r="O87" s="128">
        <f t="shared" si="82"/>
        <v>0</v>
      </c>
      <c r="P87" s="100">
        <f t="shared" si="73"/>
        <v>0</v>
      </c>
      <c r="Q87" s="101">
        <f t="shared" si="74"/>
        <v>0</v>
      </c>
      <c r="R87" s="102">
        <f t="shared" si="75"/>
        <v>8</v>
      </c>
      <c r="S87" s="103">
        <f t="shared" si="76"/>
        <v>449.36</v>
      </c>
    </row>
    <row r="88" spans="1:19" ht="16.5">
      <c r="A88" s="132" t="s">
        <v>170</v>
      </c>
      <c r="B88" s="36" t="s">
        <v>171</v>
      </c>
      <c r="C88" s="37" t="s">
        <v>83</v>
      </c>
      <c r="D88" s="125">
        <v>8</v>
      </c>
      <c r="E88" s="121">
        <v>10.09</v>
      </c>
      <c r="F88" s="48">
        <f t="shared" si="70"/>
        <v>80.72</v>
      </c>
      <c r="G88" s="38">
        <f>F88/$F$108</f>
        <v>6.3505291638217654E-5</v>
      </c>
      <c r="H88" s="106"/>
      <c r="I88" s="128">
        <f t="shared" si="71"/>
        <v>0</v>
      </c>
      <c r="J88" s="106"/>
      <c r="K88" s="128">
        <f t="shared" si="71"/>
        <v>0</v>
      </c>
      <c r="L88" s="106"/>
      <c r="M88" s="128">
        <f t="shared" ref="M88:O88" si="83">ROUND(L88*$E88,2)</f>
        <v>0</v>
      </c>
      <c r="N88" s="106"/>
      <c r="O88" s="128">
        <f t="shared" si="83"/>
        <v>0</v>
      </c>
      <c r="P88" s="100">
        <f t="shared" si="73"/>
        <v>0</v>
      </c>
      <c r="Q88" s="101">
        <f t="shared" si="74"/>
        <v>0</v>
      </c>
      <c r="R88" s="102">
        <f t="shared" si="75"/>
        <v>8</v>
      </c>
      <c r="S88" s="103">
        <f t="shared" si="76"/>
        <v>80.72</v>
      </c>
    </row>
    <row r="89" spans="1:19" ht="16.5">
      <c r="A89" s="132" t="s">
        <v>172</v>
      </c>
      <c r="B89" s="36" t="s">
        <v>173</v>
      </c>
      <c r="C89" s="37" t="s">
        <v>83</v>
      </c>
      <c r="D89" s="125">
        <v>8</v>
      </c>
      <c r="E89" s="121">
        <v>56.18</v>
      </c>
      <c r="F89" s="48">
        <f t="shared" si="70"/>
        <v>449.44</v>
      </c>
      <c r="G89" s="38">
        <f>F89/$F$108</f>
        <v>3.5359041469128525E-4</v>
      </c>
      <c r="H89" s="106"/>
      <c r="I89" s="128">
        <f t="shared" si="71"/>
        <v>0</v>
      </c>
      <c r="J89" s="106"/>
      <c r="K89" s="128">
        <f t="shared" si="71"/>
        <v>0</v>
      </c>
      <c r="L89" s="106"/>
      <c r="M89" s="128">
        <f t="shared" ref="M89:O89" si="84">ROUND(L89*$E89,2)</f>
        <v>0</v>
      </c>
      <c r="N89" s="106"/>
      <c r="O89" s="128">
        <f t="shared" si="84"/>
        <v>0</v>
      </c>
      <c r="P89" s="100">
        <f t="shared" si="73"/>
        <v>0</v>
      </c>
      <c r="Q89" s="101">
        <f t="shared" si="74"/>
        <v>0</v>
      </c>
      <c r="R89" s="102">
        <f t="shared" si="75"/>
        <v>8</v>
      </c>
      <c r="S89" s="103">
        <f t="shared" si="76"/>
        <v>449.44</v>
      </c>
    </row>
    <row r="90" spans="1:19" ht="16.5">
      <c r="A90" s="132" t="s">
        <v>174</v>
      </c>
      <c r="B90" s="36" t="s">
        <v>175</v>
      </c>
      <c r="C90" s="37" t="s">
        <v>83</v>
      </c>
      <c r="D90" s="125">
        <v>8</v>
      </c>
      <c r="E90" s="121">
        <v>12.19</v>
      </c>
      <c r="F90" s="48">
        <f t="shared" si="70"/>
        <v>97.52</v>
      </c>
      <c r="G90" s="38">
        <f>F90/$F$108</f>
        <v>7.6722448470750568E-5</v>
      </c>
      <c r="H90" s="106"/>
      <c r="I90" s="128">
        <f t="shared" si="71"/>
        <v>0</v>
      </c>
      <c r="J90" s="106"/>
      <c r="K90" s="128">
        <f t="shared" si="71"/>
        <v>0</v>
      </c>
      <c r="L90" s="106"/>
      <c r="M90" s="128">
        <f t="shared" ref="M90:O90" si="85">ROUND(L90*$E90,2)</f>
        <v>0</v>
      </c>
      <c r="N90" s="106"/>
      <c r="O90" s="128">
        <f t="shared" si="85"/>
        <v>0</v>
      </c>
      <c r="P90" s="100">
        <f t="shared" si="73"/>
        <v>0</v>
      </c>
      <c r="Q90" s="101">
        <f t="shared" si="74"/>
        <v>0</v>
      </c>
      <c r="R90" s="102">
        <f t="shared" si="75"/>
        <v>8</v>
      </c>
      <c r="S90" s="103">
        <f t="shared" si="76"/>
        <v>97.52</v>
      </c>
    </row>
    <row r="91" spans="1:19" ht="16.5">
      <c r="A91" s="132" t="s">
        <v>176</v>
      </c>
      <c r="B91" s="36" t="s">
        <v>177</v>
      </c>
      <c r="C91" s="37" t="s">
        <v>83</v>
      </c>
      <c r="D91" s="125">
        <v>192</v>
      </c>
      <c r="E91" s="121">
        <v>13.78</v>
      </c>
      <c r="F91" s="48">
        <f t="shared" si="70"/>
        <v>2645.76</v>
      </c>
      <c r="G91" s="38">
        <f>F91/$F$108</f>
        <v>2.0815133845977548E-3</v>
      </c>
      <c r="H91" s="106"/>
      <c r="I91" s="128">
        <f t="shared" si="71"/>
        <v>0</v>
      </c>
      <c r="J91" s="106"/>
      <c r="K91" s="128">
        <f t="shared" si="71"/>
        <v>0</v>
      </c>
      <c r="L91" s="106"/>
      <c r="M91" s="128">
        <f t="shared" ref="M91:O91" si="86">ROUND(L91*$E91,2)</f>
        <v>0</v>
      </c>
      <c r="N91" s="106"/>
      <c r="O91" s="128">
        <f t="shared" si="86"/>
        <v>0</v>
      </c>
      <c r="P91" s="100">
        <f t="shared" si="73"/>
        <v>0</v>
      </c>
      <c r="Q91" s="101">
        <f t="shared" si="74"/>
        <v>0</v>
      </c>
      <c r="R91" s="102">
        <f t="shared" si="75"/>
        <v>192</v>
      </c>
      <c r="S91" s="103">
        <f t="shared" si="76"/>
        <v>2645.76</v>
      </c>
    </row>
    <row r="92" spans="1:19" ht="16.5">
      <c r="A92" s="132" t="s">
        <v>178</v>
      </c>
      <c r="B92" s="36" t="s">
        <v>179</v>
      </c>
      <c r="C92" s="37" t="s">
        <v>83</v>
      </c>
      <c r="D92" s="125">
        <v>222</v>
      </c>
      <c r="E92" s="121">
        <v>14.46</v>
      </c>
      <c r="F92" s="48">
        <f t="shared" si="70"/>
        <v>3210.12</v>
      </c>
      <c r="G92" s="38">
        <f>F92/$F$108</f>
        <v>2.5255154459077707E-3</v>
      </c>
      <c r="H92" s="106"/>
      <c r="I92" s="128">
        <f t="shared" si="71"/>
        <v>0</v>
      </c>
      <c r="J92" s="106"/>
      <c r="K92" s="128">
        <f t="shared" si="71"/>
        <v>0</v>
      </c>
      <c r="L92" s="106"/>
      <c r="M92" s="128">
        <f t="shared" ref="M92:O92" si="87">ROUND(L92*$E92,2)</f>
        <v>0</v>
      </c>
      <c r="N92" s="106"/>
      <c r="O92" s="128">
        <f t="shared" si="87"/>
        <v>0</v>
      </c>
      <c r="P92" s="100">
        <f t="shared" si="73"/>
        <v>0</v>
      </c>
      <c r="Q92" s="101">
        <f t="shared" si="74"/>
        <v>0</v>
      </c>
      <c r="R92" s="102">
        <f t="shared" si="75"/>
        <v>222</v>
      </c>
      <c r="S92" s="103">
        <f t="shared" si="76"/>
        <v>3210.12</v>
      </c>
    </row>
    <row r="93" spans="1:19" ht="16.5">
      <c r="A93" s="132" t="s">
        <v>180</v>
      </c>
      <c r="B93" s="36" t="s">
        <v>181</v>
      </c>
      <c r="C93" s="37" t="s">
        <v>83</v>
      </c>
      <c r="D93" s="125">
        <v>134</v>
      </c>
      <c r="E93" s="121">
        <v>28.07</v>
      </c>
      <c r="F93" s="48">
        <f t="shared" si="70"/>
        <v>3761.38</v>
      </c>
      <c r="G93" s="38">
        <f>F93/$F$108</f>
        <v>2.9592112718305145E-3</v>
      </c>
      <c r="H93" s="106"/>
      <c r="I93" s="128">
        <f t="shared" si="71"/>
        <v>0</v>
      </c>
      <c r="J93" s="106"/>
      <c r="K93" s="128">
        <f t="shared" si="71"/>
        <v>0</v>
      </c>
      <c r="L93" s="106"/>
      <c r="M93" s="128">
        <f t="shared" ref="M93:O93" si="88">ROUND(L93*$E93,2)</f>
        <v>0</v>
      </c>
      <c r="N93" s="106"/>
      <c r="O93" s="128">
        <f t="shared" si="88"/>
        <v>0</v>
      </c>
      <c r="P93" s="100">
        <f t="shared" si="73"/>
        <v>0</v>
      </c>
      <c r="Q93" s="101">
        <f t="shared" si="74"/>
        <v>0</v>
      </c>
      <c r="R93" s="102">
        <f t="shared" si="75"/>
        <v>134</v>
      </c>
      <c r="S93" s="103">
        <f t="shared" si="76"/>
        <v>3761.38</v>
      </c>
    </row>
    <row r="94" spans="1:19" ht="24.75">
      <c r="A94" s="133" t="s">
        <v>182</v>
      </c>
      <c r="B94" s="39" t="s">
        <v>183</v>
      </c>
      <c r="C94" s="40" t="s">
        <v>83</v>
      </c>
      <c r="D94" s="126">
        <v>32</v>
      </c>
      <c r="E94" s="127">
        <v>152.08000000000001</v>
      </c>
      <c r="F94" s="48">
        <f t="shared" si="70"/>
        <v>4866.5600000000004</v>
      </c>
      <c r="G94" s="41">
        <f>F94/$F$108</f>
        <v>3.8286956401744864E-3</v>
      </c>
      <c r="H94" s="106"/>
      <c r="I94" s="128">
        <f t="shared" si="71"/>
        <v>0</v>
      </c>
      <c r="J94" s="106"/>
      <c r="K94" s="128">
        <f t="shared" si="71"/>
        <v>0</v>
      </c>
      <c r="L94" s="106"/>
      <c r="M94" s="128">
        <f t="shared" ref="M94:O94" si="89">ROUND(L94*$E94,2)</f>
        <v>0</v>
      </c>
      <c r="N94" s="106"/>
      <c r="O94" s="128">
        <f t="shared" si="89"/>
        <v>0</v>
      </c>
      <c r="P94" s="100">
        <f t="shared" si="73"/>
        <v>0</v>
      </c>
      <c r="Q94" s="101">
        <f t="shared" si="74"/>
        <v>0</v>
      </c>
      <c r="R94" s="102">
        <f t="shared" si="75"/>
        <v>32</v>
      </c>
      <c r="S94" s="103">
        <f t="shared" si="76"/>
        <v>4866.5600000000004</v>
      </c>
    </row>
    <row r="95" spans="1:19" ht="24.75">
      <c r="A95" s="131" t="s">
        <v>184</v>
      </c>
      <c r="B95" s="33" t="s">
        <v>185</v>
      </c>
      <c r="C95" s="34" t="s">
        <v>83</v>
      </c>
      <c r="D95" s="123">
        <v>28</v>
      </c>
      <c r="E95" s="124">
        <v>163.92</v>
      </c>
      <c r="F95" s="48">
        <f t="shared" si="70"/>
        <v>4589.76</v>
      </c>
      <c r="G95" s="35">
        <f>F95/$F$108</f>
        <v>3.6109272466479918E-3</v>
      </c>
      <c r="H95" s="106"/>
      <c r="I95" s="128">
        <f t="shared" si="71"/>
        <v>0</v>
      </c>
      <c r="J95" s="106"/>
      <c r="K95" s="128">
        <f t="shared" si="71"/>
        <v>0</v>
      </c>
      <c r="L95" s="106"/>
      <c r="M95" s="128">
        <f t="shared" ref="M95:O95" si="90">ROUND(L95*$E95,2)</f>
        <v>0</v>
      </c>
      <c r="N95" s="106"/>
      <c r="O95" s="128">
        <f t="shared" si="90"/>
        <v>0</v>
      </c>
      <c r="P95" s="100">
        <f t="shared" si="73"/>
        <v>0</v>
      </c>
      <c r="Q95" s="101">
        <f t="shared" si="74"/>
        <v>0</v>
      </c>
      <c r="R95" s="102">
        <f t="shared" si="75"/>
        <v>28</v>
      </c>
      <c r="S95" s="103">
        <f t="shared" si="76"/>
        <v>4589.76</v>
      </c>
    </row>
    <row r="96" spans="1:19" ht="24.75">
      <c r="A96" s="132" t="s">
        <v>186</v>
      </c>
      <c r="B96" s="36" t="s">
        <v>187</v>
      </c>
      <c r="C96" s="37" t="s">
        <v>83</v>
      </c>
      <c r="D96" s="125">
        <v>24</v>
      </c>
      <c r="E96" s="121">
        <v>175.73</v>
      </c>
      <c r="F96" s="48">
        <f t="shared" si="70"/>
        <v>4217.5200000000004</v>
      </c>
      <c r="G96" s="38">
        <f>F96/$F$108</f>
        <v>3.3180728145442984E-3</v>
      </c>
      <c r="H96" s="106"/>
      <c r="I96" s="128">
        <f t="shared" si="71"/>
        <v>0</v>
      </c>
      <c r="J96" s="106">
        <v>6</v>
      </c>
      <c r="K96" s="128">
        <f t="shared" si="71"/>
        <v>1054.3800000000001</v>
      </c>
      <c r="L96" s="106">
        <v>4</v>
      </c>
      <c r="M96" s="128">
        <f t="shared" ref="M96:O96" si="91">ROUND(L96*$E96,2)</f>
        <v>702.92</v>
      </c>
      <c r="N96" s="106"/>
      <c r="O96" s="128">
        <f t="shared" si="91"/>
        <v>0</v>
      </c>
      <c r="P96" s="100">
        <f t="shared" si="73"/>
        <v>10</v>
      </c>
      <c r="Q96" s="101">
        <f t="shared" si="74"/>
        <v>1757.3</v>
      </c>
      <c r="R96" s="102">
        <f t="shared" si="75"/>
        <v>14</v>
      </c>
      <c r="S96" s="103">
        <f t="shared" si="76"/>
        <v>2460.2199999999998</v>
      </c>
    </row>
    <row r="97" spans="1:19" ht="24.75">
      <c r="A97" s="132" t="s">
        <v>188</v>
      </c>
      <c r="B97" s="36" t="s">
        <v>189</v>
      </c>
      <c r="C97" s="37" t="s">
        <v>83</v>
      </c>
      <c r="D97" s="125">
        <v>16</v>
      </c>
      <c r="E97" s="121">
        <v>216.56</v>
      </c>
      <c r="F97" s="48">
        <f t="shared" si="70"/>
        <v>3464.96</v>
      </c>
      <c r="G97" s="38">
        <f>F97/$F$108</f>
        <v>2.7260071272888833E-3</v>
      </c>
      <c r="H97" s="106"/>
      <c r="I97" s="128">
        <f t="shared" si="71"/>
        <v>0</v>
      </c>
      <c r="J97" s="106"/>
      <c r="K97" s="128">
        <f t="shared" si="71"/>
        <v>0</v>
      </c>
      <c r="L97" s="106"/>
      <c r="M97" s="128">
        <f t="shared" ref="M97:O97" si="92">ROUND(L97*$E97,2)</f>
        <v>0</v>
      </c>
      <c r="N97" s="106"/>
      <c r="O97" s="128">
        <f t="shared" si="92"/>
        <v>0</v>
      </c>
      <c r="P97" s="100">
        <f t="shared" si="73"/>
        <v>0</v>
      </c>
      <c r="Q97" s="101">
        <f t="shared" si="74"/>
        <v>0</v>
      </c>
      <c r="R97" s="102">
        <f t="shared" si="75"/>
        <v>16</v>
      </c>
      <c r="S97" s="103">
        <f t="shared" si="76"/>
        <v>3464.96</v>
      </c>
    </row>
    <row r="98" spans="1:19" ht="51.75" customHeight="1">
      <c r="A98" s="133" t="s">
        <v>190</v>
      </c>
      <c r="B98" s="39" t="s">
        <v>191</v>
      </c>
      <c r="C98" s="40" t="s">
        <v>83</v>
      </c>
      <c r="D98" s="126">
        <v>4</v>
      </c>
      <c r="E98" s="127">
        <v>10518.29</v>
      </c>
      <c r="F98" s="48">
        <f t="shared" si="70"/>
        <v>42073.16</v>
      </c>
      <c r="G98" s="41">
        <f>F98/$F$108</f>
        <v>3.3100449652395864E-2</v>
      </c>
      <c r="H98" s="106"/>
      <c r="I98" s="128">
        <f t="shared" si="71"/>
        <v>0</v>
      </c>
      <c r="J98" s="106"/>
      <c r="K98" s="128">
        <f t="shared" si="71"/>
        <v>0</v>
      </c>
      <c r="L98" s="106">
        <v>1</v>
      </c>
      <c r="M98" s="128">
        <f t="shared" ref="M98:O98" si="93">ROUND(L98*$E98,2)</f>
        <v>10518.29</v>
      </c>
      <c r="N98" s="106"/>
      <c r="O98" s="128">
        <f t="shared" si="93"/>
        <v>0</v>
      </c>
      <c r="P98" s="100">
        <f t="shared" si="73"/>
        <v>1</v>
      </c>
      <c r="Q98" s="101">
        <f t="shared" si="74"/>
        <v>10518.29</v>
      </c>
      <c r="R98" s="102">
        <f t="shared" si="75"/>
        <v>3</v>
      </c>
      <c r="S98" s="103">
        <f t="shared" si="76"/>
        <v>31554.87</v>
      </c>
    </row>
    <row r="99" spans="1:19" ht="17.25" customHeight="1">
      <c r="A99" s="131" t="s">
        <v>192</v>
      </c>
      <c r="B99" s="33" t="s">
        <v>193</v>
      </c>
      <c r="C99" s="34" t="s">
        <v>83</v>
      </c>
      <c r="D99" s="123">
        <v>4</v>
      </c>
      <c r="E99" s="124">
        <v>20202.060000000001</v>
      </c>
      <c r="F99" s="48">
        <f t="shared" si="70"/>
        <v>80808.240000000005</v>
      </c>
      <c r="G99" s="35">
        <f>F99/$F$108</f>
        <v>6.357471318100949E-2</v>
      </c>
      <c r="H99" s="106">
        <v>1</v>
      </c>
      <c r="I99" s="128">
        <f t="shared" si="71"/>
        <v>20202.060000000001</v>
      </c>
      <c r="J99" s="106"/>
      <c r="K99" s="128">
        <f t="shared" si="71"/>
        <v>0</v>
      </c>
      <c r="L99" s="106"/>
      <c r="M99" s="128">
        <f t="shared" ref="M99:O99" si="94">ROUND(L99*$E99,2)</f>
        <v>0</v>
      </c>
      <c r="N99" s="106"/>
      <c r="O99" s="128">
        <f t="shared" si="94"/>
        <v>0</v>
      </c>
      <c r="P99" s="100">
        <f t="shared" si="73"/>
        <v>1</v>
      </c>
      <c r="Q99" s="101">
        <f t="shared" si="74"/>
        <v>20202.060000000001</v>
      </c>
      <c r="R99" s="102">
        <f t="shared" si="75"/>
        <v>3</v>
      </c>
      <c r="S99" s="103">
        <f t="shared" si="76"/>
        <v>60606.18</v>
      </c>
    </row>
    <row r="100" spans="1:19" ht="46.5" customHeight="1">
      <c r="A100" s="133" t="s">
        <v>194</v>
      </c>
      <c r="B100" s="39" t="s">
        <v>195</v>
      </c>
      <c r="C100" s="40" t="s">
        <v>83</v>
      </c>
      <c r="D100" s="126">
        <v>2</v>
      </c>
      <c r="E100" s="127">
        <v>13417.79</v>
      </c>
      <c r="F100" s="48">
        <f t="shared" si="70"/>
        <v>26835.58</v>
      </c>
      <c r="G100" s="41">
        <f>F100/$F$108</f>
        <v>2.1112504139999023E-2</v>
      </c>
      <c r="H100" s="106"/>
      <c r="I100" s="128">
        <f t="shared" si="71"/>
        <v>0</v>
      </c>
      <c r="J100" s="106"/>
      <c r="K100" s="128">
        <f t="shared" si="71"/>
        <v>0</v>
      </c>
      <c r="L100" s="106"/>
      <c r="M100" s="128">
        <f t="shared" ref="M100:O100" si="95">ROUND(L100*$E100,2)</f>
        <v>0</v>
      </c>
      <c r="N100" s="106"/>
      <c r="O100" s="128">
        <f t="shared" si="95"/>
        <v>0</v>
      </c>
      <c r="P100" s="100">
        <f t="shared" si="73"/>
        <v>0</v>
      </c>
      <c r="Q100" s="101">
        <f t="shared" si="74"/>
        <v>0</v>
      </c>
      <c r="R100" s="102">
        <f t="shared" si="75"/>
        <v>2</v>
      </c>
      <c r="S100" s="103">
        <f t="shared" si="76"/>
        <v>26835.58</v>
      </c>
    </row>
    <row r="101" spans="1:19" ht="39" customHeight="1">
      <c r="A101" s="131" t="s">
        <v>196</v>
      </c>
      <c r="B101" s="33" t="s">
        <v>197</v>
      </c>
      <c r="C101" s="34" t="s">
        <v>83</v>
      </c>
      <c r="D101" s="123">
        <v>2</v>
      </c>
      <c r="E101" s="124">
        <v>20196.02</v>
      </c>
      <c r="F101" s="48">
        <f t="shared" si="70"/>
        <v>40392.04</v>
      </c>
      <c r="G101" s="35">
        <f>F101/$F$108</f>
        <v>3.1777852825353732E-2</v>
      </c>
      <c r="H101" s="106">
        <v>1</v>
      </c>
      <c r="I101" s="128">
        <f t="shared" si="71"/>
        <v>20196.02</v>
      </c>
      <c r="J101" s="106"/>
      <c r="K101" s="128">
        <f t="shared" si="71"/>
        <v>0</v>
      </c>
      <c r="L101" s="106">
        <v>1</v>
      </c>
      <c r="M101" s="128">
        <f t="shared" ref="M101:O101" si="96">ROUND(L101*$E101,2)</f>
        <v>20196.02</v>
      </c>
      <c r="N101" s="106"/>
      <c r="O101" s="128">
        <f t="shared" si="96"/>
        <v>0</v>
      </c>
      <c r="P101" s="100">
        <f t="shared" si="73"/>
        <v>2</v>
      </c>
      <c r="Q101" s="101">
        <f t="shared" si="74"/>
        <v>40392.04</v>
      </c>
      <c r="R101" s="102">
        <f t="shared" si="75"/>
        <v>0</v>
      </c>
      <c r="S101" s="103">
        <f t="shared" si="76"/>
        <v>0</v>
      </c>
    </row>
    <row r="102" spans="1:19" ht="36.75" customHeight="1">
      <c r="A102" s="133" t="s">
        <v>198</v>
      </c>
      <c r="B102" s="39" t="s">
        <v>199</v>
      </c>
      <c r="C102" s="40" t="s">
        <v>83</v>
      </c>
      <c r="D102" s="126">
        <v>2</v>
      </c>
      <c r="E102" s="127">
        <v>13075.95</v>
      </c>
      <c r="F102" s="48">
        <f t="shared" si="70"/>
        <v>26151.9</v>
      </c>
      <c r="G102" s="41">
        <f>F102/$F$108</f>
        <v>2.0574628795756993E-2</v>
      </c>
      <c r="H102" s="106"/>
      <c r="I102" s="128">
        <f t="shared" si="71"/>
        <v>0</v>
      </c>
      <c r="J102" s="106"/>
      <c r="K102" s="128">
        <f t="shared" si="71"/>
        <v>0</v>
      </c>
      <c r="L102" s="106"/>
      <c r="M102" s="128">
        <f t="shared" ref="M102:O102" si="97">ROUND(L102*$E102,2)</f>
        <v>0</v>
      </c>
      <c r="N102" s="106"/>
      <c r="O102" s="128">
        <f t="shared" si="97"/>
        <v>0</v>
      </c>
      <c r="P102" s="100">
        <f t="shared" si="73"/>
        <v>0</v>
      </c>
      <c r="Q102" s="101">
        <f t="shared" si="74"/>
        <v>0</v>
      </c>
      <c r="R102" s="102">
        <f t="shared" si="75"/>
        <v>2</v>
      </c>
      <c r="S102" s="103">
        <f t="shared" si="76"/>
        <v>26151.9</v>
      </c>
    </row>
    <row r="103" spans="1:19" ht="44.25" customHeight="1">
      <c r="A103" s="131" t="s">
        <v>200</v>
      </c>
      <c r="B103" s="33" t="s">
        <v>201</v>
      </c>
      <c r="C103" s="34" t="s">
        <v>83</v>
      </c>
      <c r="D103" s="123">
        <v>2</v>
      </c>
      <c r="E103" s="124">
        <v>16087.26</v>
      </c>
      <c r="F103" s="48">
        <f t="shared" si="70"/>
        <v>32174.52</v>
      </c>
      <c r="G103" s="35">
        <f>F103/$F$108</f>
        <v>2.5312837907825406E-2</v>
      </c>
      <c r="H103" s="106"/>
      <c r="I103" s="128">
        <f t="shared" si="71"/>
        <v>0</v>
      </c>
      <c r="J103" s="106"/>
      <c r="K103" s="128">
        <f t="shared" si="71"/>
        <v>0</v>
      </c>
      <c r="L103" s="106"/>
      <c r="M103" s="128">
        <f t="shared" ref="M103:O103" si="98">ROUND(L103*$E103,2)</f>
        <v>0</v>
      </c>
      <c r="N103" s="106"/>
      <c r="O103" s="128">
        <f t="shared" si="98"/>
        <v>0</v>
      </c>
      <c r="P103" s="100">
        <f t="shared" si="73"/>
        <v>0</v>
      </c>
      <c r="Q103" s="101">
        <f t="shared" si="74"/>
        <v>0</v>
      </c>
      <c r="R103" s="102">
        <f t="shared" si="75"/>
        <v>2</v>
      </c>
      <c r="S103" s="103">
        <f t="shared" si="76"/>
        <v>32174.52</v>
      </c>
    </row>
    <row r="104" spans="1:19" ht="24" customHeight="1">
      <c r="A104" s="133" t="s">
        <v>202</v>
      </c>
      <c r="B104" s="39" t="s">
        <v>203</v>
      </c>
      <c r="C104" s="40" t="s">
        <v>83</v>
      </c>
      <c r="D104" s="126">
        <v>2</v>
      </c>
      <c r="E104" s="127">
        <v>19898.05</v>
      </c>
      <c r="F104" s="48">
        <f t="shared" si="70"/>
        <v>39796.1</v>
      </c>
      <c r="G104" s="41">
        <f>F104/$F$108</f>
        <v>3.1309005656140657E-2</v>
      </c>
      <c r="H104" s="106"/>
      <c r="I104" s="128">
        <f t="shared" si="71"/>
        <v>0</v>
      </c>
      <c r="J104" s="106"/>
      <c r="K104" s="128">
        <f t="shared" si="71"/>
        <v>0</v>
      </c>
      <c r="L104" s="106"/>
      <c r="M104" s="128">
        <f t="shared" ref="M104:O104" si="99">ROUND(L104*$E104,2)</f>
        <v>0</v>
      </c>
      <c r="N104" s="106"/>
      <c r="O104" s="128">
        <f t="shared" si="99"/>
        <v>0</v>
      </c>
      <c r="P104" s="100">
        <f t="shared" si="73"/>
        <v>0</v>
      </c>
      <c r="Q104" s="101">
        <f t="shared" si="74"/>
        <v>0</v>
      </c>
      <c r="R104" s="102">
        <f t="shared" si="75"/>
        <v>2</v>
      </c>
      <c r="S104" s="103">
        <f t="shared" si="76"/>
        <v>39796.1</v>
      </c>
    </row>
    <row r="105" spans="1:19" ht="36" customHeight="1">
      <c r="A105" s="131" t="s">
        <v>204</v>
      </c>
      <c r="B105" s="33" t="s">
        <v>205</v>
      </c>
      <c r="C105" s="34" t="s">
        <v>83</v>
      </c>
      <c r="D105" s="123">
        <v>2</v>
      </c>
      <c r="E105" s="124">
        <v>35384.019999999997</v>
      </c>
      <c r="F105" s="48">
        <f t="shared" si="70"/>
        <v>70768.039999999994</v>
      </c>
      <c r="G105" s="35">
        <f>F105/$F$108</f>
        <v>5.5675731155414424E-2</v>
      </c>
      <c r="H105" s="106"/>
      <c r="I105" s="128">
        <f t="shared" si="71"/>
        <v>0</v>
      </c>
      <c r="J105" s="106"/>
      <c r="K105" s="128">
        <f t="shared" si="71"/>
        <v>0</v>
      </c>
      <c r="L105" s="106"/>
      <c r="M105" s="128">
        <f t="shared" ref="M105:O105" si="100">ROUND(L105*$E105,2)</f>
        <v>0</v>
      </c>
      <c r="N105" s="106"/>
      <c r="O105" s="128">
        <f t="shared" si="100"/>
        <v>0</v>
      </c>
      <c r="P105" s="100">
        <f t="shared" si="73"/>
        <v>0</v>
      </c>
      <c r="Q105" s="101">
        <f t="shared" si="74"/>
        <v>0</v>
      </c>
      <c r="R105" s="102">
        <f t="shared" si="75"/>
        <v>2</v>
      </c>
      <c r="S105" s="103">
        <f t="shared" si="76"/>
        <v>70768.039999999994</v>
      </c>
    </row>
    <row r="106" spans="1:19" ht="33">
      <c r="A106" s="133" t="s">
        <v>206</v>
      </c>
      <c r="B106" s="39" t="s">
        <v>207</v>
      </c>
      <c r="C106" s="40" t="s">
        <v>83</v>
      </c>
      <c r="D106" s="126">
        <v>2</v>
      </c>
      <c r="E106" s="127">
        <v>35384.019999999997</v>
      </c>
      <c r="F106" s="48">
        <f t="shared" si="70"/>
        <v>70768.039999999994</v>
      </c>
      <c r="G106" s="41">
        <f>F106/$F$108</f>
        <v>5.5675731155414424E-2</v>
      </c>
      <c r="H106" s="106"/>
      <c r="I106" s="128">
        <f t="shared" si="71"/>
        <v>0</v>
      </c>
      <c r="J106" s="106"/>
      <c r="K106" s="128">
        <f t="shared" si="71"/>
        <v>0</v>
      </c>
      <c r="L106" s="106"/>
      <c r="M106" s="128">
        <f t="shared" ref="M106:O106" si="101">ROUND(L106*$E106,2)</f>
        <v>0</v>
      </c>
      <c r="N106" s="106"/>
      <c r="O106" s="128">
        <f t="shared" si="101"/>
        <v>0</v>
      </c>
      <c r="P106" s="100">
        <f t="shared" si="73"/>
        <v>0</v>
      </c>
      <c r="Q106" s="101">
        <f t="shared" si="74"/>
        <v>0</v>
      </c>
      <c r="R106" s="102">
        <f t="shared" si="75"/>
        <v>2</v>
      </c>
      <c r="S106" s="103">
        <f t="shared" si="76"/>
        <v>70768.039999999994</v>
      </c>
    </row>
    <row r="107" spans="1:19">
      <c r="E107" s="26"/>
      <c r="F107" s="26"/>
      <c r="G107" s="46">
        <f>F107/$F$108</f>
        <v>0</v>
      </c>
    </row>
    <row r="108" spans="1:19">
      <c r="A108" s="42" t="s">
        <v>208</v>
      </c>
      <c r="B108" s="42"/>
      <c r="C108" s="42"/>
      <c r="D108" s="42"/>
      <c r="E108" s="43"/>
      <c r="F108" s="44">
        <f>SUM(F16:F107)</f>
        <v>1271075.18</v>
      </c>
      <c r="G108" s="47">
        <f>F108/$F$108</f>
        <v>1</v>
      </c>
      <c r="I108" s="107">
        <f>SUM(I16:I106)</f>
        <v>40398.080000000002</v>
      </c>
      <c r="K108" s="107">
        <f>SUM(K16:K106)</f>
        <v>123839.96000000004</v>
      </c>
      <c r="M108" s="107">
        <f>SUM(M16:M106)</f>
        <v>112467.52999999998</v>
      </c>
      <c r="O108" s="107">
        <f>SUM(O16:O106)</f>
        <v>59374.63</v>
      </c>
      <c r="Q108" s="107">
        <f>SUM(Q16:Q106)</f>
        <v>336080.18</v>
      </c>
      <c r="S108" s="107">
        <f>SUM(S16:S106)</f>
        <v>934994.98999999987</v>
      </c>
    </row>
    <row r="109" spans="1:19">
      <c r="A109" s="42" t="s">
        <v>14</v>
      </c>
      <c r="B109" s="42"/>
      <c r="C109" s="42"/>
      <c r="D109" s="42"/>
      <c r="E109" s="43"/>
      <c r="F109" s="44">
        <f>F108*0.16</f>
        <v>203372.0288</v>
      </c>
      <c r="G109" s="45"/>
      <c r="I109" s="108">
        <f>ROUND(I108*0.16,2)</f>
        <v>6463.69</v>
      </c>
      <c r="K109" s="108">
        <f>ROUND(K108*0.16,2)</f>
        <v>19814.39</v>
      </c>
      <c r="M109" s="108">
        <f>ROUND(M108*0.16,2)</f>
        <v>17994.8</v>
      </c>
      <c r="O109" s="108">
        <f>ROUND(O108*0.16,2)</f>
        <v>9499.94</v>
      </c>
      <c r="Q109" s="108">
        <f>ROUND(Q108*0.16,2)</f>
        <v>53772.83</v>
      </c>
      <c r="S109" s="108">
        <f>ROUND(S108*0.16,2)</f>
        <v>149599.20000000001</v>
      </c>
    </row>
    <row r="110" spans="1:19">
      <c r="A110" s="42" t="s">
        <v>209</v>
      </c>
      <c r="B110" s="42"/>
      <c r="C110" s="42"/>
      <c r="D110" s="42"/>
      <c r="E110" s="43"/>
      <c r="F110" s="44">
        <f>F108+F109</f>
        <v>1474447.2087999999</v>
      </c>
      <c r="G110" s="45"/>
      <c r="I110" s="109">
        <f>ROUND(I108+I109,2)</f>
        <v>46861.77</v>
      </c>
      <c r="K110" s="109">
        <f>ROUND(K108+K109,2)</f>
        <v>143654.35</v>
      </c>
      <c r="M110" s="109">
        <f>ROUND(M108+M109,2)</f>
        <v>130462.33</v>
      </c>
      <c r="O110" s="109">
        <f>ROUND(O108+O109,2)</f>
        <v>68874.570000000007</v>
      </c>
      <c r="Q110" s="109">
        <f>ROUND(Q108+Q109,2)</f>
        <v>389853.01</v>
      </c>
      <c r="S110" s="109">
        <f>ROUND(S108+S109,2)</f>
        <v>1084594.19</v>
      </c>
    </row>
    <row r="111" spans="1:19">
      <c r="A111" s="28"/>
      <c r="B111" s="10"/>
      <c r="C111" s="10"/>
      <c r="D111" s="10"/>
      <c r="E111" s="129" t="s">
        <v>254</v>
      </c>
      <c r="F111" s="130">
        <f>F110*0.3</f>
        <v>442334.16263999994</v>
      </c>
    </row>
    <row r="112" spans="1:19" ht="13.5">
      <c r="H112" s="110" t="s">
        <v>231</v>
      </c>
      <c r="I112" s="111">
        <f>I110</f>
        <v>46861.77</v>
      </c>
      <c r="J112" s="110" t="s">
        <v>231</v>
      </c>
      <c r="K112" s="111">
        <f>K110</f>
        <v>143654.35</v>
      </c>
      <c r="L112" s="110" t="s">
        <v>231</v>
      </c>
      <c r="M112" s="111">
        <f>M110</f>
        <v>130462.33</v>
      </c>
      <c r="N112" s="110" t="s">
        <v>231</v>
      </c>
      <c r="O112" s="111">
        <f>O110</f>
        <v>68874.570000000007</v>
      </c>
    </row>
    <row r="113" spans="8:15" ht="13.5">
      <c r="H113" s="112" t="s">
        <v>232</v>
      </c>
      <c r="I113" s="111">
        <f>ROUND(I112*0.3,2)</f>
        <v>14058.53</v>
      </c>
      <c r="J113" s="112" t="s">
        <v>232</v>
      </c>
      <c r="K113" s="111">
        <f>ROUND(K112*0.3,2)</f>
        <v>43096.31</v>
      </c>
      <c r="L113" s="112" t="s">
        <v>232</v>
      </c>
      <c r="M113" s="111">
        <f>ROUND(M112*0.3,2)</f>
        <v>39138.699999999997</v>
      </c>
      <c r="N113" s="112" t="s">
        <v>232</v>
      </c>
      <c r="O113" s="111">
        <f>ROUND(O112*0.3,2)</f>
        <v>20662.37</v>
      </c>
    </row>
    <row r="114" spans="8:15" ht="13.5">
      <c r="H114" s="110" t="s">
        <v>233</v>
      </c>
      <c r="I114" s="111">
        <f>ROUND(I112-I113,2)</f>
        <v>32803.24</v>
      </c>
      <c r="J114" s="110" t="s">
        <v>233</v>
      </c>
      <c r="K114" s="111">
        <f>ROUND(K112-K113,2)</f>
        <v>100558.04</v>
      </c>
      <c r="L114" s="110" t="s">
        <v>233</v>
      </c>
      <c r="M114" s="111">
        <f>ROUND(M112-M113,2)</f>
        <v>91323.63</v>
      </c>
      <c r="N114" s="110" t="s">
        <v>233</v>
      </c>
      <c r="O114" s="111">
        <f>ROUND(O112-O113,2)</f>
        <v>48212.2</v>
      </c>
    </row>
    <row r="115" spans="8:15" ht="13.5">
      <c r="H115" s="110"/>
      <c r="J115" s="110"/>
      <c r="L115" s="110"/>
      <c r="N115" s="110"/>
    </row>
    <row r="116" spans="8:15" ht="13.5">
      <c r="H116" s="110" t="s">
        <v>234</v>
      </c>
      <c r="I116" s="111">
        <f>I114</f>
        <v>32803.24</v>
      </c>
      <c r="J116" s="110" t="s">
        <v>234</v>
      </c>
      <c r="K116" s="111">
        <f>K114</f>
        <v>100558.04</v>
      </c>
      <c r="L116" s="110" t="s">
        <v>234</v>
      </c>
      <c r="M116" s="111">
        <f>M114</f>
        <v>91323.63</v>
      </c>
      <c r="N116" s="110" t="s">
        <v>234</v>
      </c>
      <c r="O116" s="111">
        <f>O114</f>
        <v>48212.2</v>
      </c>
    </row>
    <row r="117" spans="8:15" ht="13.5">
      <c r="H117" s="110" t="s">
        <v>235</v>
      </c>
      <c r="I117" s="113">
        <f>I116</f>
        <v>32803.24</v>
      </c>
      <c r="J117" s="110" t="s">
        <v>235</v>
      </c>
      <c r="K117" s="113">
        <f>K116</f>
        <v>100558.04</v>
      </c>
      <c r="L117" s="110" t="s">
        <v>235</v>
      </c>
      <c r="M117" s="113">
        <f>M116</f>
        <v>91323.63</v>
      </c>
      <c r="N117" s="110" t="s">
        <v>235</v>
      </c>
      <c r="O117" s="113">
        <f>O116</f>
        <v>48212.2</v>
      </c>
    </row>
    <row r="118" spans="8:15" ht="40.5">
      <c r="H118" s="114" t="s">
        <v>236</v>
      </c>
      <c r="I118" s="113">
        <f>ROUND(I108*0.005,2)</f>
        <v>201.99</v>
      </c>
      <c r="J118" s="114" t="s">
        <v>236</v>
      </c>
      <c r="K118" s="113">
        <f>ROUND(K108*0.005,2)</f>
        <v>619.20000000000005</v>
      </c>
      <c r="L118" s="114" t="s">
        <v>236</v>
      </c>
      <c r="M118" s="113">
        <f>ROUND(M108*0.005,2)</f>
        <v>562.34</v>
      </c>
      <c r="N118" s="114" t="s">
        <v>236</v>
      </c>
      <c r="O118" s="113">
        <f>ROUND(O108*0.005,2)</f>
        <v>296.87</v>
      </c>
    </row>
    <row r="119" spans="8:15" ht="40.5">
      <c r="H119" s="114" t="s">
        <v>237</v>
      </c>
      <c r="I119" s="113">
        <f>ROUND(I108*0,2)</f>
        <v>0</v>
      </c>
      <c r="J119" s="114" t="s">
        <v>237</v>
      </c>
      <c r="K119" s="113">
        <f>ROUND(K108*0,2)</f>
        <v>0</v>
      </c>
      <c r="L119" s="114" t="s">
        <v>237</v>
      </c>
      <c r="M119" s="113">
        <f>ROUND(M108*0,2)</f>
        <v>0</v>
      </c>
      <c r="N119" s="114" t="s">
        <v>237</v>
      </c>
      <c r="O119" s="113">
        <f>ROUND(O108*0,2)</f>
        <v>0</v>
      </c>
    </row>
    <row r="120" spans="8:15" ht="40.5">
      <c r="H120" s="115" t="s">
        <v>238</v>
      </c>
      <c r="I120" s="113">
        <f>ROUND(I108*0,2)</f>
        <v>0</v>
      </c>
      <c r="J120" s="115" t="s">
        <v>238</v>
      </c>
      <c r="K120" s="113">
        <f>ROUND(K108*0,2)</f>
        <v>0</v>
      </c>
      <c r="L120" s="115" t="s">
        <v>238</v>
      </c>
      <c r="M120" s="113">
        <f>ROUND(M108*0,2)</f>
        <v>0</v>
      </c>
      <c r="N120" s="115" t="s">
        <v>238</v>
      </c>
      <c r="O120" s="113">
        <f>ROUND(O108*0,2)</f>
        <v>0</v>
      </c>
    </row>
    <row r="121" spans="8:15" ht="13.5">
      <c r="H121" s="110" t="s">
        <v>239</v>
      </c>
      <c r="I121" s="113">
        <f>ROUND(I117-(I119+I120+I118),2)</f>
        <v>32601.25</v>
      </c>
      <c r="J121" s="110" t="s">
        <v>239</v>
      </c>
      <c r="K121" s="113">
        <f>ROUND(K117-(K119+K120+K118),2)</f>
        <v>99938.84</v>
      </c>
      <c r="L121" s="110" t="s">
        <v>239</v>
      </c>
      <c r="M121" s="113">
        <f>ROUND(M117-(M119+M120+M118),2)</f>
        <v>90761.29</v>
      </c>
      <c r="N121" s="110" t="s">
        <v>239</v>
      </c>
      <c r="O121" s="113">
        <f>ROUND(O117-(O119+O120+O118),2)</f>
        <v>47915.33</v>
      </c>
    </row>
    <row r="122" spans="8:15">
      <c r="H122" s="116"/>
      <c r="J122" s="116"/>
      <c r="L122" s="116"/>
      <c r="N122" s="116"/>
    </row>
    <row r="123" spans="8:15" ht="13.5">
      <c r="H123" s="117" t="s">
        <v>240</v>
      </c>
      <c r="J123" s="117" t="s">
        <v>240</v>
      </c>
      <c r="L123" s="117" t="s">
        <v>240</v>
      </c>
      <c r="N123" s="117" t="s">
        <v>240</v>
      </c>
    </row>
    <row r="124" spans="8:15" ht="13.5">
      <c r="H124" s="117" t="s">
        <v>241</v>
      </c>
      <c r="I124" s="113">
        <f>I110</f>
        <v>46861.77</v>
      </c>
      <c r="J124" s="117" t="s">
        <v>241</v>
      </c>
      <c r="K124" s="113">
        <f>K110</f>
        <v>143654.35</v>
      </c>
      <c r="L124" s="117" t="s">
        <v>241</v>
      </c>
      <c r="M124" s="113">
        <f>M110</f>
        <v>130462.33</v>
      </c>
      <c r="N124" s="117" t="s">
        <v>241</v>
      </c>
      <c r="O124" s="113">
        <f>O110</f>
        <v>68874.570000000007</v>
      </c>
    </row>
    <row r="125" spans="8:15" ht="13.5">
      <c r="H125" s="117" t="s">
        <v>242</v>
      </c>
      <c r="I125" s="113">
        <f>ROUND(I124+G125,2)</f>
        <v>46861.77</v>
      </c>
      <c r="J125" s="117" t="s">
        <v>242</v>
      </c>
      <c r="K125" s="113">
        <f>ROUND(K124+I125,2)</f>
        <v>190516.12</v>
      </c>
      <c r="L125" s="117" t="s">
        <v>242</v>
      </c>
      <c r="M125" s="113">
        <f>ROUND(M124+K125,2)</f>
        <v>320978.45</v>
      </c>
      <c r="N125" s="117" t="s">
        <v>242</v>
      </c>
      <c r="O125" s="113">
        <f>ROUND(O124+M125,2)</f>
        <v>389853.02</v>
      </c>
    </row>
    <row r="126" spans="8:15" ht="13.5">
      <c r="H126" s="117"/>
      <c r="I126" s="113"/>
      <c r="J126" s="117"/>
      <c r="K126" s="113"/>
      <c r="L126" s="117"/>
      <c r="M126" s="113"/>
      <c r="N126" s="117"/>
      <c r="O126" s="113"/>
    </row>
    <row r="127" spans="8:15">
      <c r="H127" s="118" t="s">
        <v>243</v>
      </c>
      <c r="I127" s="113">
        <f>ROUND($F$110-I125,2)</f>
        <v>1427585.44</v>
      </c>
      <c r="J127" s="118" t="s">
        <v>243</v>
      </c>
      <c r="K127" s="113">
        <f>ROUND($F$110-K125,2)</f>
        <v>1283931.0900000001</v>
      </c>
      <c r="L127" s="118" t="s">
        <v>243</v>
      </c>
      <c r="M127" s="113">
        <f>ROUND($F$110-M125,2)</f>
        <v>1153468.76</v>
      </c>
      <c r="N127" s="118" t="s">
        <v>243</v>
      </c>
      <c r="O127" s="113">
        <f>ROUND($F$110-O125,2)</f>
        <v>1084594.19</v>
      </c>
    </row>
    <row r="129" spans="8:15" ht="13.5">
      <c r="H129" s="119" t="s">
        <v>244</v>
      </c>
      <c r="I129" s="113">
        <f>I113</f>
        <v>14058.53</v>
      </c>
      <c r="J129" s="119" t="s">
        <v>244</v>
      </c>
      <c r="K129" s="113">
        <f>K113+I129</f>
        <v>57154.84</v>
      </c>
      <c r="L129" s="119" t="s">
        <v>244</v>
      </c>
      <c r="M129" s="113">
        <f>M113+K129</f>
        <v>96293.54</v>
      </c>
      <c r="N129" s="119" t="s">
        <v>244</v>
      </c>
      <c r="O129" s="113">
        <f>O113+M129</f>
        <v>116955.90999999999</v>
      </c>
    </row>
    <row r="130" spans="8:15" ht="13.5">
      <c r="H130" s="119" t="s">
        <v>245</v>
      </c>
      <c r="I130" s="113">
        <f>$F$111-I129</f>
        <v>428275.63263999991</v>
      </c>
      <c r="J130" s="119" t="s">
        <v>245</v>
      </c>
      <c r="K130" s="113">
        <f>$F$111-K129</f>
        <v>385179.32263999991</v>
      </c>
      <c r="L130" s="119" t="s">
        <v>245</v>
      </c>
      <c r="M130" s="113">
        <f>$F$111-M129</f>
        <v>346040.62263999996</v>
      </c>
      <c r="N130" s="119" t="s">
        <v>245</v>
      </c>
      <c r="O130" s="113">
        <f>$F$111-O129</f>
        <v>325378.25263999996</v>
      </c>
    </row>
    <row r="131" spans="8:15" ht="13.5">
      <c r="H131" s="117" t="s">
        <v>246</v>
      </c>
      <c r="I131" s="120">
        <f>I132</f>
        <v>3.1782602808912451E-2</v>
      </c>
      <c r="J131" s="117" t="s">
        <v>246</v>
      </c>
      <c r="K131" s="120">
        <f>K132</f>
        <v>0.12921189640628386</v>
      </c>
      <c r="L131" s="117" t="s">
        <v>246</v>
      </c>
      <c r="M131" s="120">
        <f>M132</f>
        <v>0.21769409449473132</v>
      </c>
      <c r="N131" s="117" t="s">
        <v>246</v>
      </c>
      <c r="O131" s="120">
        <f>O132</f>
        <v>0.26440622470117969</v>
      </c>
    </row>
    <row r="132" spans="8:15" ht="13.5">
      <c r="H132" s="117" t="s">
        <v>247</v>
      </c>
      <c r="I132" s="120">
        <f>I125/$F$110</f>
        <v>3.1782602808912451E-2</v>
      </c>
      <c r="J132" s="117" t="s">
        <v>247</v>
      </c>
      <c r="K132" s="120">
        <f>K125/$F$110</f>
        <v>0.12921189640628386</v>
      </c>
      <c r="L132" s="117" t="s">
        <v>247</v>
      </c>
      <c r="M132" s="120">
        <f>M125/$F$110</f>
        <v>0.21769409449473132</v>
      </c>
      <c r="N132" s="117" t="s">
        <v>247</v>
      </c>
      <c r="O132" s="120">
        <f>O125/$F$110</f>
        <v>0.26440622470117969</v>
      </c>
    </row>
  </sheetData>
  <mergeCells count="21">
    <mergeCell ref="H6:I6"/>
    <mergeCell ref="H7:H8"/>
    <mergeCell ref="I7:I8"/>
    <mergeCell ref="P6:Q13"/>
    <mergeCell ref="R6:S13"/>
    <mergeCell ref="J6:K6"/>
    <mergeCell ref="J7:J8"/>
    <mergeCell ref="K7:K8"/>
    <mergeCell ref="L6:M6"/>
    <mergeCell ref="L7:L8"/>
    <mergeCell ref="M7:M8"/>
    <mergeCell ref="N6:O6"/>
    <mergeCell ref="N7:N8"/>
    <mergeCell ref="O7:O8"/>
    <mergeCell ref="A1:G2"/>
    <mergeCell ref="A12:D12"/>
    <mergeCell ref="A13:D13"/>
    <mergeCell ref="E13:G13"/>
    <mergeCell ref="E12:G12"/>
    <mergeCell ref="A3:G4"/>
    <mergeCell ref="B5:F5"/>
  </mergeCells>
  <pageMargins left="0.59055118110236227" right="0.23622047244094491" top="0.43307086614173229" bottom="0.59055118110236227" header="0.27559055118110237" footer="0.39370078740157483"/>
  <pageSetup paperSize="5" scale="95" orientation="landscape" r:id="rId1"/>
  <headerFooter>
    <oddHeader>&amp;R&amp;8Página &amp;P de &amp;N</oddHeader>
    <oddFooter>&amp;C&amp;8: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Resumen</vt:lpstr>
      <vt:lpstr>Presupuesto</vt:lpstr>
      <vt:lpstr>Presupuesto!Títulos_a_imprimir</vt:lpstr>
      <vt:lpstr>Resumen!Títulos_a_imprimir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Raul Avila Herrera</dc:creator>
  <cp:lastModifiedBy>Christian Ivette Hernandez Gutierrez</cp:lastModifiedBy>
  <cp:lastPrinted>2018-10-08T22:46:25Z</cp:lastPrinted>
  <dcterms:created xsi:type="dcterms:W3CDTF">2018-07-05T14:53:00Z</dcterms:created>
  <dcterms:modified xsi:type="dcterms:W3CDTF">2019-03-14T18:12:33Z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2058-10.2.0.5871</vt:lpwstr>
  </property>
</Properties>
</file>