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10"/>
  </bookViews>
  <sheets>
    <sheet name="Hoja2" sheetId="2" r:id="rId1"/>
    <sheet name="Hoja3 (2)" sheetId="1" r:id="rId2"/>
  </sheets>
  <externalReferences>
    <externalReference r:id="rId3"/>
  </externalReferences>
  <definedNames>
    <definedName name="_xlnm.Print_Area" localSheetId="0">Hoja2!$A$1:$P$157</definedName>
    <definedName name="_xlnm.Print_Titles" localSheetId="0">Hoja2!$1:$6</definedName>
    <definedName name="_xlnm.Print_Titles" localSheetId="1">#REF!</definedName>
    <definedName name="_xlnm.Print_Titles">#REF!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4" i="2" l="1"/>
  <c r="O15" i="2"/>
  <c r="O16" i="2"/>
  <c r="O25" i="2"/>
  <c r="O27" i="2"/>
  <c r="O28" i="2"/>
  <c r="O41" i="2"/>
  <c r="O129" i="2"/>
  <c r="O130" i="2"/>
  <c r="O131" i="2"/>
  <c r="O132" i="2"/>
  <c r="O133" i="2"/>
  <c r="O134" i="2"/>
  <c r="O135" i="2"/>
  <c r="O142" i="2"/>
  <c r="O143" i="2"/>
  <c r="O144" i="2"/>
  <c r="O145" i="2"/>
  <c r="O128" i="2"/>
  <c r="O9" i="2"/>
  <c r="O10" i="2"/>
  <c r="O11" i="2"/>
  <c r="O12" i="2"/>
  <c r="O13" i="2"/>
  <c r="O26" i="2"/>
  <c r="O29" i="2"/>
  <c r="O30" i="2"/>
  <c r="O40" i="2"/>
  <c r="O42" i="2"/>
  <c r="O43" i="2"/>
  <c r="O44" i="2"/>
  <c r="O57" i="2"/>
  <c r="O84" i="2"/>
  <c r="O111" i="2"/>
  <c r="O112" i="2"/>
  <c r="O113" i="2"/>
  <c r="O125" i="2"/>
  <c r="O8" i="2"/>
  <c r="L132" i="2"/>
  <c r="L131" i="2"/>
  <c r="L130" i="2"/>
  <c r="L14" i="2"/>
  <c r="L15" i="2"/>
  <c r="L16" i="2"/>
  <c r="L27" i="2"/>
  <c r="L28" i="2"/>
  <c r="L40" i="2"/>
  <c r="L41" i="2"/>
  <c r="L25" i="2"/>
  <c r="L129" i="2"/>
  <c r="L133" i="2"/>
  <c r="L134" i="2"/>
  <c r="L135" i="2"/>
  <c r="L142" i="2"/>
  <c r="L143" i="2"/>
  <c r="L144" i="2"/>
  <c r="L145" i="2"/>
  <c r="L128" i="2"/>
  <c r="L9" i="2"/>
  <c r="L10" i="2"/>
  <c r="L11" i="2"/>
  <c r="L12" i="2"/>
  <c r="L13" i="2"/>
  <c r="L26" i="2"/>
  <c r="L29" i="2"/>
  <c r="L30" i="2"/>
  <c r="L42" i="2"/>
  <c r="L43" i="2"/>
  <c r="L44" i="2"/>
  <c r="L57" i="2"/>
  <c r="L84" i="2"/>
  <c r="L111" i="2"/>
  <c r="L112" i="2"/>
  <c r="L113" i="2"/>
  <c r="L125" i="2"/>
  <c r="L8" i="2"/>
  <c r="I25" i="2"/>
  <c r="I16" i="2"/>
  <c r="I15" i="2"/>
  <c r="I14" i="2"/>
  <c r="I28" i="2"/>
  <c r="I9" i="2"/>
  <c r="I10" i="2"/>
  <c r="I11" i="2"/>
  <c r="I12" i="2"/>
  <c r="I13" i="2"/>
  <c r="I26" i="2"/>
  <c r="I27" i="2"/>
  <c r="I29" i="2"/>
  <c r="I30" i="2"/>
  <c r="I40" i="2"/>
  <c r="I41" i="2"/>
  <c r="I42" i="2"/>
  <c r="I43" i="2"/>
  <c r="I44" i="2"/>
  <c r="I57" i="2"/>
  <c r="I84" i="2"/>
  <c r="I111" i="2"/>
  <c r="I112" i="2"/>
  <c r="I113" i="2"/>
  <c r="I125" i="2"/>
  <c r="I128" i="2"/>
  <c r="I129" i="2"/>
  <c r="I130" i="2"/>
  <c r="I131" i="2"/>
  <c r="I132" i="2"/>
  <c r="I133" i="2"/>
  <c r="I134" i="2"/>
  <c r="I135" i="2"/>
  <c r="I142" i="2"/>
  <c r="I143" i="2"/>
  <c r="I144" i="2"/>
  <c r="I145" i="2"/>
  <c r="I8" i="2"/>
  <c r="O146" i="2" l="1"/>
  <c r="I146" i="2"/>
  <c r="L146" i="2"/>
  <c r="O126" i="2"/>
  <c r="L126" i="2"/>
  <c r="I126" i="2"/>
  <c r="D6" i="1"/>
  <c r="D5" i="1"/>
  <c r="O148" i="2" l="1"/>
  <c r="O149" i="2" s="1"/>
  <c r="O150" i="2" s="1"/>
  <c r="L148" i="2"/>
  <c r="L149" i="2" s="1"/>
  <c r="L150" i="2" s="1"/>
  <c r="I148" i="2"/>
  <c r="I149" i="2" s="1"/>
  <c r="I150" i="2" s="1"/>
  <c r="D8" i="1"/>
  <c r="D9" i="1" s="1"/>
  <c r="D10" i="1" s="1"/>
  <c r="P148" i="2" l="1"/>
  <c r="P132" i="2"/>
  <c r="P40" i="2"/>
  <c r="P10" i="2"/>
  <c r="M16" i="2"/>
  <c r="M129" i="2"/>
  <c r="M148" i="2"/>
  <c r="P14" i="2"/>
  <c r="P129" i="2"/>
  <c r="M9" i="2"/>
  <c r="M13" i="2"/>
  <c r="M25" i="2"/>
  <c r="M29" i="2"/>
  <c r="M42" i="2"/>
  <c r="M84" i="2"/>
  <c r="M125" i="2"/>
  <c r="M130" i="2"/>
  <c r="M8" i="2"/>
  <c r="P25" i="2"/>
  <c r="P142" i="2"/>
  <c r="P112" i="2"/>
  <c r="P15" i="2"/>
  <c r="M10" i="2"/>
  <c r="M14" i="2"/>
  <c r="M26" i="2"/>
  <c r="M30" i="2"/>
  <c r="M43" i="2"/>
  <c r="M111" i="2"/>
  <c r="M126" i="2"/>
  <c r="M131" i="2"/>
  <c r="M135" i="2"/>
  <c r="M145" i="2"/>
  <c r="P41" i="2"/>
  <c r="P133" i="2"/>
  <c r="P43" i="2"/>
  <c r="P11" i="2"/>
  <c r="M11" i="2"/>
  <c r="M15" i="2"/>
  <c r="M27" i="2"/>
  <c r="M40" i="2"/>
  <c r="M44" i="2"/>
  <c r="M112" i="2"/>
  <c r="M128" i="2"/>
  <c r="M132" i="2"/>
  <c r="M142" i="2"/>
  <c r="M12" i="2"/>
  <c r="M28" i="2"/>
  <c r="M41" i="2"/>
  <c r="M57" i="2"/>
  <c r="M113" i="2"/>
  <c r="M133" i="2"/>
  <c r="M143" i="2"/>
  <c r="M134" i="2"/>
  <c r="P57" i="2"/>
  <c r="P44" i="2"/>
  <c r="P28" i="2"/>
  <c r="P144" i="2"/>
  <c r="P125" i="2"/>
  <c r="P13" i="2"/>
  <c r="M146" i="2"/>
  <c r="P12" i="2"/>
  <c r="P145" i="2"/>
  <c r="P8" i="2"/>
  <c r="P134" i="2"/>
  <c r="P84" i="2"/>
  <c r="P9" i="2"/>
  <c r="P26" i="2"/>
  <c r="P128" i="2"/>
  <c r="P135" i="2"/>
  <c r="P111" i="2"/>
  <c r="P130" i="2"/>
  <c r="P42" i="2"/>
  <c r="P143" i="2"/>
  <c r="M144" i="2"/>
  <c r="P113" i="2"/>
  <c r="P16" i="2"/>
  <c r="P131" i="2"/>
  <c r="P30" i="2"/>
  <c r="P27" i="2"/>
  <c r="P29" i="2"/>
  <c r="P146" i="2"/>
  <c r="P126" i="2"/>
  <c r="J11" i="2"/>
  <c r="J15" i="2"/>
  <c r="J27" i="2"/>
  <c r="J40" i="2"/>
  <c r="J44" i="2"/>
  <c r="J112" i="2"/>
  <c r="J128" i="2"/>
  <c r="J132" i="2"/>
  <c r="J142" i="2"/>
  <c r="J12" i="2"/>
  <c r="J16" i="2"/>
  <c r="J28" i="2"/>
  <c r="J41" i="2"/>
  <c r="J57" i="2"/>
  <c r="J113" i="2"/>
  <c r="J129" i="2"/>
  <c r="J133" i="2"/>
  <c r="J143" i="2"/>
  <c r="J148" i="2"/>
  <c r="J9" i="2"/>
  <c r="J13" i="2"/>
  <c r="J25" i="2"/>
  <c r="J29" i="2"/>
  <c r="J42" i="2"/>
  <c r="J84" i="2"/>
  <c r="J125" i="2"/>
  <c r="J130" i="2"/>
  <c r="J134" i="2"/>
  <c r="J144" i="2"/>
  <c r="J10" i="2"/>
  <c r="J14" i="2"/>
  <c r="J26" i="2"/>
  <c r="J30" i="2"/>
  <c r="J43" i="2"/>
  <c r="J111" i="2"/>
  <c r="J131" i="2"/>
  <c r="J135" i="2"/>
  <c r="J145" i="2"/>
  <c r="J126" i="2"/>
  <c r="J8" i="2"/>
  <c r="J146" i="2"/>
</calcChain>
</file>

<file path=xl/sharedStrings.xml><?xml version="1.0" encoding="utf-8"?>
<sst xmlns="http://schemas.openxmlformats.org/spreadsheetml/2006/main" count="153" uniqueCount="91">
  <si>
    <t>RESUMEN DEL PRESUPUESTO</t>
  </si>
  <si>
    <t>Partida</t>
  </si>
  <si>
    <t>Concepto</t>
  </si>
  <si>
    <t>Importe</t>
  </si>
  <si>
    <t>A</t>
  </si>
  <si>
    <t>Red de alcantarillado</t>
  </si>
  <si>
    <t>B</t>
  </si>
  <si>
    <t>Descargas domiciliarias</t>
  </si>
  <si>
    <t>Total del presupuesto mostrado sin IVA:</t>
  </si>
  <si>
    <t>IVA 16.00%</t>
  </si>
  <si>
    <t>Total del presupuesto mostrado:</t>
  </si>
  <si>
    <t>Código</t>
  </si>
  <si>
    <t>Unidad</t>
  </si>
  <si>
    <t>Cantidad</t>
  </si>
  <si>
    <t>P. Unitario</t>
  </si>
  <si>
    <t>%</t>
  </si>
  <si>
    <t>1.1.1</t>
  </si>
  <si>
    <t>Cinta preventiva de 8 cm de ancho, fabricada en poliestireno color amarillo con impresión en color negro con la leyenda "PRECAUCIÓN". Incluye suministro, instalación y acomodo.</t>
  </si>
  <si>
    <t>m</t>
  </si>
  <si>
    <t>1.1.4</t>
  </si>
  <si>
    <t>Limpieza de terreno al final de la obra.</t>
  </si>
  <si>
    <t>1.1.2</t>
  </si>
  <si>
    <t>Trazo y nivelación del terreno con uso de equipo topográfico de presición, para líneas de conducción en zanjas, estableciendo ejes auxiliares, referencias definitivas, crucetas y mojoneras.</t>
  </si>
  <si>
    <t>2.1.2</t>
  </si>
  <si>
    <t>Corte a 5 cm de profundidad en pavimento de concreto hidráulico, con cortadora de gasolina y disco puntas de diamante. Incluye trazo, guia, limpieza, mano de obra, equipo y herramienta.</t>
  </si>
  <si>
    <t>3.1.6</t>
  </si>
  <si>
    <t>Demolicion mecánica de pavimento de concreto hidráulico en arroyo utlizando martillo hidráulico. Incluye retiro de material y disposición para carga.</t>
  </si>
  <si>
    <t>m3</t>
  </si>
  <si>
    <t>4.2.5.1</t>
  </si>
  <si>
    <t>Excavación mecánica para zanjas en material tipo II seco, zona B. Incluye afloje y extracción del material, afine de taludes, fondo y conservación hasta la instalación de la tubería a una profundidad de 0.00 a 2.00 m. Medido compacto.</t>
  </si>
  <si>
    <t>4.1.5.1</t>
  </si>
  <si>
    <t>Excavación manual para zanjas en material tipo II seco, zona B. Incluye afloje y extracción del material, afine de taludes, fondo y conservación hasta la instalación de la tubería a una profundidad de 0.00 a 2.00 m. Medido compacto.</t>
  </si>
  <si>
    <t>4.2.5.2</t>
  </si>
  <si>
    <t>Excavación mecánica para zanjas en material tipo II seco, zona B. Incluye afloje y extracción del material, afine de taludes, fondo y conservación hasta la instalación de la tubería a una profundidad de 2.00 a 4.00 m. Medido compacto.</t>
  </si>
  <si>
    <t>10.1.3</t>
  </si>
  <si>
    <t>Relleno semi-mecánico en cepa con tepetate, compactado al 90% de su PVSM en capas de 20 cm. Incluye acarreo de material e incorporación de agua para compactar, mano de obra, herramienta y equipo.</t>
  </si>
  <si>
    <t>10.1.2</t>
  </si>
  <si>
    <t>Relleno semi-mecánico en cepa con material producto de excavación, compactado al 90% de su PVSM en capas de 20 cm. Incluye limpieza, selección, acarreo de material e incorporación de agua para compactar, mano de obra, herramienta y equipo.</t>
  </si>
  <si>
    <t>10.1.6</t>
  </si>
  <si>
    <t>Relleno semi-mecánico en cepa con material calidad base, VRS mínimo de 100%, límite líquido máximo 30%, índice plástico máximo 10%, equivalente de arena mínimo 30%, compactado al 95% PVSM Porter, y espesor mínimo de 20 cm. Incluye suministro de materiales, mínimo 50% de material de banco (tepetate) y 50% de producto de trituración (polvillo de grava), acarreo de material e incorporación de agua para compactar, mano de obra, herramienta y equipo.</t>
  </si>
  <si>
    <t>10.1.5</t>
  </si>
  <si>
    <t>Relleno semi-mecánico en cepa con material (tepetate) calidad sub-base, VRS mínimo de 60%, límite líquido máximo 30%, índice plástico máximo 10%, equivalente de arena mínimo 30%, compactado al 95% PVSM Porter, en capas de 20 cm. Incluye acarreo de material e incorporación de agua para compactar, mano de obra, herramienta y equipo.</t>
  </si>
  <si>
    <t>28.2.1</t>
  </si>
  <si>
    <t>Reposición de pavimento de concreto hidráulico en arroyo f`c = 250 kg/cm2, tma = 19 mm, RN, juntas de dilatación @ 2 m. Incluye cimbra en fronteras, acabado, colado, vibrado, curado, retiro de cimbra y limpieza.</t>
  </si>
  <si>
    <t>Cama de arena para tubería. Incluye material, carga, acarreo, descarga a volteo manual, acomodo, verificación de espesores y mantenimiento hasta haber colocado la tubería y rellenado la zanja, mano de obra, herramienta y equipo.</t>
  </si>
  <si>
    <t>Carga mecánica y acarreo en camión, de material producto de la excavación y/o demolición a 1 km. de distancia.</t>
  </si>
  <si>
    <t>Carga manual y acarreo en camión, de material producto de la excavación y/o demolición a 1 km. de distancia.</t>
  </si>
  <si>
    <t>Acarreo en camión de material producto de excavación y/o demolición en los kilómetros subsecuentes al 1ro. (5 km).</t>
  </si>
  <si>
    <t>m3-km</t>
  </si>
  <si>
    <t>19.1.2.1.3</t>
  </si>
  <si>
    <t>Tubería de PVC serie 20 de 8" (200 mm) de diámetro. Incluye suministro de materiales, lubricante, prueba hidrostática NOM-001-CONAGUA-2011, acarreos locales, cortes, colocación, fijación, conexión con otros tubos, mano de obra, equipo y herramienta.</t>
  </si>
  <si>
    <t>19.2.1.1.3</t>
  </si>
  <si>
    <t>Pozo de visita tipo común de 1.26-1.50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</si>
  <si>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Pieza</t>
  </si>
  <si>
    <t>19.2.1.1.4</t>
  </si>
  <si>
    <t>Pozo de visita tipo común de 1.51-1.75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</si>
  <si>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19.2.1.1.5</t>
  </si>
  <si>
    <t>Pozo de visita tipo común de 1.76-2.00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</si>
  <si>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19.2.1.1.6</t>
  </si>
  <si>
    <t>Pozo de visita tipo común de 2.01-2.25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</si>
  <si>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19.2.1.1.7</t>
  </si>
  <si>
    <t>Pozo de visita tipo común de 2.26-2.50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</si>
  <si>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19.4.4.1</t>
  </si>
  <si>
    <t>Brocal y tapa de concreto para pozo de visita. De 60 cm de diámetro libre y 130 kg de peso. Incluye suministro, instalación, nivelación, presentación y fijación.</t>
  </si>
  <si>
    <t>Interconexión de tubería a pozo de visita tipo común de tabique a cualquier profundidad. Incluye adecuación, apertura, sellado, materiales, retiro de material sobrante, relleno seleccionado calidad subrasante, carga y acarreo de material, mano de obra, equipo y herramienta..</t>
  </si>
  <si>
    <t>pza</t>
  </si>
  <si>
    <t>TOTAL Red de alcantarillado</t>
  </si>
  <si>
    <t>19.1.2.1.2</t>
  </si>
  <si>
    <t>Tubería de PVC serie 20 de 6" (160 mm) de diámetro. Incluye suministro de materiales, lubricante, prueba hidrostática, acarreos locales, cortes, colocación, fijación, conexión con otros tubos, mano de obra, equipo y herramienta.</t>
  </si>
  <si>
    <t>19.7.122</t>
  </si>
  <si>
    <t>Bota de inserción de PVC sanitario de 160 mm de diámetro (6"). Incluye suministro de materiales, colocación, anillo, lubricante para pvc, mano de obra, fletes, acarreos, maniobras,equipo y herramienta.</t>
  </si>
  <si>
    <t>19.5.1.4</t>
  </si>
  <si>
    <t>Fabricación de registro sanitario/pluvial con medidas interiores de 40x60x100 cm (ancho-largo-alto), sin tapa y fabricado con muro de tabique rojo recocido 7-14-28 de 15 cm de espesor, asentado con mortero cemento-arena proporción 1:4, aplanado pulido con mortero 1:4 e impermeabilizante integral proporción de 2 kg por bulto de cemento. Incluye limpieza, trazo, nivelación de terreno, excavación a mano, plantilla de concreto f´c=100 kg/cm², cadena de 15x15 cm de concreto armado f´c=150 kg/cm² y 4 varillas del # 3 y estribos #2 @ 20cm, relleno con material inerte, limpieza, mano de obra, equipo y herramienta.</t>
  </si>
  <si>
    <t>19.6.1</t>
  </si>
  <si>
    <t>Tapa para registro de 40x60 cm con 5 cm de espesor, construida con concreto f´c=150 kg/cm2, armada con varilla de 3/8" (núm. 3) a cada 15 cm en ambos sentidos, con marco de ángulo de acero de 1/4" x 1-1/4" y contramarco de ángulo de acero de 1/4" x 1-1/2" y agarraderas de alambrón. Incluye armado, colado, curado, fijación de contramarco al registro y colocación de tapa en registro, mano de obra, equipo y herramienta.</t>
  </si>
  <si>
    <t>TOTAL Descargas domiciliarias</t>
  </si>
  <si>
    <t>TOTAL DEL PRESUPUESTO MOSTRADO SIN IVA:</t>
  </si>
  <si>
    <t>TOTAL DEL PRESUPUESTO MOSTRADO:</t>
  </si>
  <si>
    <t>1.1.11</t>
  </si>
  <si>
    <t>Letrero informativo de 1.00 x 2.50 m con bastidor perfil PTR de acero estructural de 3x3" cal.14 (4.59 kg/m) y 2.50 m de altura libre, sujeto con muertos de concret hecho en obra de 150 kg/cm2. Incluye suministro de materiales, colocación, primario anticorrosivo, pintura esmalte, rotulado de acuerdo a datos de la obra.</t>
  </si>
  <si>
    <t>RED DE DRENAJE SANITARIO FRACC. CAUDILLO DEL SUR</t>
  </si>
  <si>
    <t>P.U.</t>
  </si>
  <si>
    <t>IMPORTE</t>
  </si>
  <si>
    <t>I &amp; A ASOCIADOS, S.A. DE C.V.</t>
  </si>
  <si>
    <t>ASTUDILLO ESPECIALISTA, S.A. DE C.V.</t>
  </si>
  <si>
    <t>LICITANTES</t>
  </si>
  <si>
    <t>CUADRO COMPARATIVO</t>
  </si>
  <si>
    <t>JUNTA DE AGUA POTABLE, DRENAJE, ALCANTARILLADO Y SANEAMIENTO DEL MUNICIPIO DE IRAPUATO, GTO.</t>
  </si>
  <si>
    <r>
      <rPr>
        <b/>
        <i/>
        <sz val="10"/>
        <rFont val="Arial"/>
        <family val="2"/>
      </rPr>
      <t>«</t>
    </r>
    <r>
      <rPr>
        <b/>
        <i/>
        <sz val="10"/>
        <rFont val="Arial Narrow"/>
        <family val="2"/>
      </rPr>
      <t>RED DE DRENAJE COLONIA CAUDILLO DEL SUR</t>
    </r>
    <r>
      <rPr>
        <b/>
        <i/>
        <sz val="10"/>
        <rFont val="Arial"/>
        <family val="2"/>
      </rPr>
      <t>»</t>
    </r>
  </si>
  <si>
    <r>
      <t xml:space="preserve">LICITACIÓN SIMPLIFICADA No. </t>
    </r>
    <r>
      <rPr>
        <b/>
        <sz val="10"/>
        <rFont val="Arial Narrow"/>
        <family val="2"/>
      </rPr>
      <t>JAPAMI/LS/2018-011</t>
    </r>
  </si>
  <si>
    <t>TEGNOCON,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</si>
</sst>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0.000"/>
    <numFmt numFmtId="165" formatCode="&quot;$&quot;#,##0.00"/>
  </numFmts>
  <fonts count="15" x14ac:knownFonts="1">
    <font>
      <sz val="10"/>
      <name val="Arial Narrow"/>
      <family val="2"/>
    </font>
    <font>
      <b/>
      <sz val="9"/>
      <color rgb="FF000000"/>
      <name val="Arial"/>
      <family val="2"/>
    </font>
    <font>
      <b/>
      <sz val="8"/>
      <name val="Cambria"/>
      <family val="1"/>
    </font>
    <font>
      <sz val="10"/>
      <name val="Calibri"/>
      <family val="2"/>
    </font>
    <font>
      <b/>
      <sz val="10"/>
      <color rgb="FF000000"/>
      <name val="Arial"/>
      <family val="2"/>
    </font>
    <font>
      <sz val="10"/>
      <color rgb="FF000000"/>
      <name val="Arial"/>
      <family val="2"/>
    </font>
    <font>
      <sz val="8"/>
      <color rgb="FF000000"/>
      <name val="Arial"/>
      <family val="2"/>
    </font>
    <font>
      <b/>
      <sz val="8"/>
      <color rgb="FF000000"/>
      <name val="Arial"/>
      <family val="2"/>
    </font>
    <font>
      <sz val="7"/>
      <name val="Arial"/>
      <family val="2"/>
    </font>
    <font>
      <sz val="8"/>
      <name val="Arial"/>
      <family val="2"/>
    </font>
    <font>
      <b/>
      <sz val="7"/>
      <name val="Arial"/>
      <family val="2"/>
    </font>
    <font>
      <b/>
      <sz val="8"/>
      <name val="Arial"/>
      <family val="2"/>
    </font>
    <font>
      <b/>
      <sz val="10"/>
      <name val="Arial Narrow"/>
      <family val="2"/>
    </font>
    <font>
      <b/>
      <i/>
      <sz val="10"/>
      <name val="Arial Narrow"/>
      <family val="2"/>
    </font>
    <font>
      <b/>
      <i/>
      <sz val="10"/>
      <name val="Arial"/>
      <family val="2"/>
    </font>
  </fonts>
  <fills count="3">
    <fill>
      <patternFill patternType="none"/>
    </fill>
    <fill>
      <patternFill patternType="gray125"/>
    </fill>
    <fill>
      <patternFill patternType="solid">
        <fgColor rgb="FFFFFFFF"/>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hair">
        <color theme="0" tint="-0.249916074098941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0">
    <xf numFmtId="0" fontId="0" fillId="0" borderId="0" xfId="0"/>
    <xf numFmtId="0" fontId="3" fillId="0" borderId="0" xfId="0" applyFont="1"/>
    <xf numFmtId="0" fontId="3" fillId="2" borderId="0" xfId="0" applyFont="1" applyFill="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vertical="top" wrapText="1"/>
    </xf>
    <xf numFmtId="8" fontId="6" fillId="0" borderId="0" xfId="0" applyNumberFormat="1" applyFont="1" applyAlignment="1">
      <alignment vertical="center"/>
    </xf>
    <xf numFmtId="8" fontId="4" fillId="0" borderId="3" xfId="0" applyNumberFormat="1" applyFont="1" applyBorder="1" applyAlignment="1">
      <alignment horizontal="right" vertical="center"/>
    </xf>
    <xf numFmtId="0" fontId="4" fillId="0" borderId="0" xfId="0" applyFont="1" applyAlignment="1">
      <alignment vertical="center"/>
    </xf>
    <xf numFmtId="8" fontId="4" fillId="0" borderId="0" xfId="0" applyNumberFormat="1" applyFont="1" applyAlignment="1">
      <alignment horizontal="right" vertical="center"/>
    </xf>
    <xf numFmtId="0" fontId="1" fillId="0" borderId="0" xfId="0" applyFont="1" applyAlignment="1">
      <alignment vertical="center"/>
    </xf>
    <xf numFmtId="0" fontId="4" fillId="0" borderId="0" xfId="0" applyFont="1" applyAlignment="1">
      <alignment vertical="center"/>
    </xf>
    <xf numFmtId="8" fontId="4" fillId="0" borderId="0" xfId="0" applyNumberFormat="1" applyFont="1" applyAlignment="1">
      <alignment vertical="center"/>
    </xf>
    <xf numFmtId="0" fontId="1" fillId="0" borderId="0" xfId="0" applyFont="1" applyAlignment="1">
      <alignment horizontal="center" vertical="center"/>
    </xf>
    <xf numFmtId="0" fontId="2" fillId="0" borderId="4" xfId="0" applyFont="1" applyBorder="1" applyAlignment="1">
      <alignment horizontal="center"/>
    </xf>
    <xf numFmtId="0" fontId="9" fillId="0" borderId="0" xfId="0" applyFont="1" applyFill="1" applyBorder="1" applyAlignment="1">
      <alignment horizontal="justify" vertical="top"/>
    </xf>
    <xf numFmtId="0" fontId="0" fillId="0" borderId="0" xfId="0" applyBorder="1"/>
    <xf numFmtId="0" fontId="7" fillId="0" borderId="5" xfId="0" applyFont="1" applyFill="1" applyBorder="1" applyAlignment="1">
      <alignment horizontal="center" vertical="center"/>
    </xf>
    <xf numFmtId="0" fontId="7" fillId="0" borderId="5" xfId="0" applyFont="1" applyBorder="1" applyAlignment="1">
      <alignment horizontal="center" vertical="center"/>
    </xf>
    <xf numFmtId="0" fontId="0" fillId="0" borderId="6" xfId="0" applyBorder="1" applyAlignment="1">
      <alignment horizont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8" fillId="0" borderId="16" xfId="0" applyFont="1" applyFill="1" applyBorder="1" applyAlignment="1">
      <alignment horizontal="center" vertical="top"/>
    </xf>
    <xf numFmtId="0" fontId="7" fillId="0" borderId="6" xfId="0" applyFont="1" applyBorder="1" applyAlignment="1">
      <alignment horizontal="center" vertical="center"/>
    </xf>
    <xf numFmtId="0" fontId="7" fillId="0" borderId="6" xfId="0" applyFont="1" applyBorder="1" applyAlignment="1">
      <alignment vertical="center"/>
    </xf>
    <xf numFmtId="0" fontId="10" fillId="0" borderId="16" xfId="0" applyFont="1" applyFill="1" applyBorder="1" applyAlignment="1">
      <alignment horizontal="center" vertical="top"/>
    </xf>
    <xf numFmtId="0" fontId="11" fillId="0" borderId="16" xfId="0" applyFont="1" applyFill="1" applyBorder="1" applyAlignment="1">
      <alignment horizontal="justify" vertical="top"/>
    </xf>
    <xf numFmtId="165" fontId="11" fillId="0" borderId="16" xfId="0" applyNumberFormat="1" applyFont="1" applyBorder="1" applyAlignment="1">
      <alignment horizontal="right" vertical="top"/>
    </xf>
    <xf numFmtId="0" fontId="10" fillId="0" borderId="0" xfId="0" applyFont="1" applyFill="1" applyBorder="1" applyAlignment="1">
      <alignment horizontal="center" vertical="top"/>
    </xf>
    <xf numFmtId="0" fontId="11" fillId="0" borderId="0" xfId="0" applyFont="1" applyFill="1" applyBorder="1" applyAlignment="1">
      <alignment horizontal="justify" vertical="top"/>
    </xf>
    <xf numFmtId="0" fontId="8" fillId="0" borderId="17" xfId="0" applyFont="1" applyFill="1" applyBorder="1" applyAlignment="1">
      <alignment horizontal="center" vertical="top"/>
    </xf>
    <xf numFmtId="0" fontId="9" fillId="0" borderId="17" xfId="0" applyFont="1" applyFill="1" applyBorder="1" applyAlignment="1">
      <alignment horizontal="justify" vertical="top"/>
    </xf>
    <xf numFmtId="164" fontId="9" fillId="0" borderId="17" xfId="0" applyNumberFormat="1" applyFont="1" applyFill="1" applyBorder="1" applyAlignment="1">
      <alignment horizontal="right" vertical="top"/>
    </xf>
    <xf numFmtId="165" fontId="9" fillId="0" borderId="17" xfId="0" applyNumberFormat="1" applyFont="1" applyFill="1" applyBorder="1" applyAlignment="1">
      <alignment horizontal="right" vertical="top"/>
    </xf>
    <xf numFmtId="165" fontId="9" fillId="0" borderId="17" xfId="0" applyNumberFormat="1" applyFont="1" applyBorder="1" applyAlignment="1">
      <alignment horizontal="right" vertical="top"/>
    </xf>
    <xf numFmtId="10" fontId="8" fillId="0" borderId="17" xfId="0" applyNumberFormat="1" applyFont="1" applyBorder="1" applyAlignment="1">
      <alignment horizontal="right" vertical="top"/>
    </xf>
    <xf numFmtId="0" fontId="8" fillId="0" borderId="18" xfId="0" applyFont="1" applyFill="1" applyBorder="1" applyAlignment="1">
      <alignment horizontal="center" vertical="top"/>
    </xf>
    <xf numFmtId="0" fontId="9" fillId="0" borderId="18" xfId="0" applyFont="1" applyFill="1" applyBorder="1" applyAlignment="1">
      <alignment horizontal="justify" vertical="top"/>
    </xf>
    <xf numFmtId="164" fontId="9" fillId="0" borderId="18" xfId="0" applyNumberFormat="1" applyFont="1" applyFill="1" applyBorder="1" applyAlignment="1">
      <alignment horizontal="right" vertical="top"/>
    </xf>
    <xf numFmtId="165" fontId="9" fillId="0" borderId="18" xfId="0" applyNumberFormat="1" applyFont="1" applyFill="1" applyBorder="1" applyAlignment="1">
      <alignment horizontal="right" vertical="top"/>
    </xf>
    <xf numFmtId="165" fontId="9" fillId="0" borderId="18" xfId="0" applyNumberFormat="1" applyFont="1" applyBorder="1" applyAlignment="1">
      <alignment horizontal="right" vertical="top"/>
    </xf>
    <xf numFmtId="10" fontId="8" fillId="0" borderId="18" xfId="0" applyNumberFormat="1" applyFont="1" applyBorder="1" applyAlignment="1">
      <alignment horizontal="right" vertical="top"/>
    </xf>
    <xf numFmtId="0" fontId="8" fillId="0" borderId="19" xfId="0" applyFont="1" applyFill="1" applyBorder="1" applyAlignment="1">
      <alignment horizontal="center" vertical="top"/>
    </xf>
    <xf numFmtId="0" fontId="9" fillId="0" borderId="19" xfId="0" applyFont="1" applyFill="1" applyBorder="1" applyAlignment="1">
      <alignment horizontal="justify" vertical="top"/>
    </xf>
    <xf numFmtId="164" fontId="9" fillId="0" borderId="19" xfId="0" applyNumberFormat="1" applyFont="1" applyFill="1" applyBorder="1" applyAlignment="1">
      <alignment horizontal="right" vertical="top"/>
    </xf>
    <xf numFmtId="165" fontId="9" fillId="0" borderId="19" xfId="0" applyNumberFormat="1" applyFont="1" applyFill="1" applyBorder="1" applyAlignment="1">
      <alignment horizontal="right" vertical="top"/>
    </xf>
    <xf numFmtId="165" fontId="9" fillId="0" borderId="19" xfId="0" applyNumberFormat="1" applyFont="1" applyBorder="1" applyAlignment="1">
      <alignment horizontal="right" vertical="top"/>
    </xf>
    <xf numFmtId="10" fontId="8" fillId="0" borderId="19" xfId="0" applyNumberFormat="1" applyFont="1" applyBorder="1" applyAlignment="1">
      <alignment horizontal="right" vertical="top"/>
    </xf>
    <xf numFmtId="10" fontId="10" fillId="0" borderId="16" xfId="0" applyNumberFormat="1" applyFont="1" applyBorder="1" applyAlignment="1">
      <alignment horizontal="right" vertical="top"/>
    </xf>
    <xf numFmtId="0" fontId="8" fillId="0" borderId="20" xfId="0" applyFont="1" applyFill="1" applyBorder="1" applyAlignment="1">
      <alignment horizontal="center" vertical="top"/>
    </xf>
    <xf numFmtId="0" fontId="9" fillId="0" borderId="20" xfId="0" applyFont="1" applyFill="1" applyBorder="1" applyAlignment="1">
      <alignment horizontal="justify" vertical="top"/>
    </xf>
    <xf numFmtId="164" fontId="9" fillId="0" borderId="20" xfId="0" applyNumberFormat="1" applyFont="1" applyFill="1" applyBorder="1" applyAlignment="1">
      <alignment horizontal="right" vertical="top"/>
    </xf>
    <xf numFmtId="165" fontId="9" fillId="0" borderId="20" xfId="0" applyNumberFormat="1" applyFont="1" applyFill="1" applyBorder="1" applyAlignment="1">
      <alignment horizontal="right" vertical="top"/>
    </xf>
    <xf numFmtId="165" fontId="9" fillId="0" borderId="20" xfId="0" applyNumberFormat="1" applyFont="1" applyBorder="1" applyAlignment="1">
      <alignment horizontal="right" vertical="top"/>
    </xf>
    <xf numFmtId="10" fontId="8" fillId="0" borderId="20" xfId="0" applyNumberFormat="1" applyFont="1" applyBorder="1" applyAlignment="1">
      <alignment horizontal="right" vertical="top"/>
    </xf>
    <xf numFmtId="0" fontId="8" fillId="0" borderId="21" xfId="0" applyFont="1" applyFill="1" applyBorder="1" applyAlignment="1">
      <alignment horizontal="center" vertical="top"/>
    </xf>
    <xf numFmtId="0" fontId="9" fillId="0" borderId="21" xfId="0" applyFont="1" applyFill="1" applyBorder="1" applyAlignment="1">
      <alignment horizontal="justify" vertical="top"/>
    </xf>
    <xf numFmtId="164" fontId="9" fillId="0" borderId="21" xfId="0" applyNumberFormat="1" applyFont="1" applyFill="1" applyBorder="1" applyAlignment="1">
      <alignment horizontal="right" vertical="top"/>
    </xf>
    <xf numFmtId="165" fontId="9" fillId="0" borderId="21" xfId="0" applyNumberFormat="1" applyFont="1" applyFill="1" applyBorder="1" applyAlignment="1">
      <alignment horizontal="right" vertical="top"/>
    </xf>
    <xf numFmtId="165" fontId="9" fillId="0" borderId="21" xfId="0" applyNumberFormat="1" applyFont="1" applyBorder="1" applyAlignment="1">
      <alignment horizontal="right" vertical="top"/>
    </xf>
    <xf numFmtId="10" fontId="8" fillId="0" borderId="21" xfId="0" applyNumberFormat="1" applyFont="1" applyBorder="1" applyAlignment="1">
      <alignment horizontal="right" vertical="top"/>
    </xf>
    <xf numFmtId="0" fontId="10" fillId="0" borderId="13" xfId="0" applyFont="1" applyFill="1" applyBorder="1" applyAlignment="1">
      <alignment horizontal="center" vertical="top"/>
    </xf>
    <xf numFmtId="0" fontId="11" fillId="0" borderId="13" xfId="0" applyFont="1" applyFill="1" applyBorder="1" applyAlignment="1">
      <alignment horizontal="justify" vertical="top"/>
    </xf>
    <xf numFmtId="165" fontId="11" fillId="0" borderId="13" xfId="0" applyNumberFormat="1" applyFont="1" applyBorder="1" applyAlignment="1">
      <alignment horizontal="right" vertical="top"/>
    </xf>
    <xf numFmtId="0" fontId="8" fillId="0" borderId="6" xfId="0" applyFont="1" applyFill="1" applyBorder="1" applyAlignment="1">
      <alignment horizontal="center" vertical="top"/>
    </xf>
    <xf numFmtId="0" fontId="9" fillId="0" borderId="6" xfId="0" applyFont="1" applyFill="1" applyBorder="1" applyAlignment="1">
      <alignment horizontal="justify" vertical="top"/>
    </xf>
    <xf numFmtId="10" fontId="10" fillId="0" borderId="13" xfId="0" applyNumberFormat="1" applyFont="1" applyBorder="1" applyAlignment="1">
      <alignment horizontal="right" vertical="top"/>
    </xf>
    <xf numFmtId="4" fontId="0" fillId="0" borderId="0" xfId="0" applyNumberFormat="1" applyBorder="1" applyAlignment="1">
      <alignment horizontal="right" vertical="top"/>
    </xf>
    <xf numFmtId="10" fontId="0" fillId="0" borderId="0" xfId="0" applyNumberFormat="1" applyBorder="1" applyAlignment="1">
      <alignment horizontal="right" vertical="top"/>
    </xf>
    <xf numFmtId="4" fontId="9" fillId="0" borderId="17" xfId="0" applyNumberFormat="1" applyFont="1" applyFill="1" applyBorder="1" applyAlignment="1">
      <alignment horizontal="right" vertical="top"/>
    </xf>
    <xf numFmtId="4" fontId="0" fillId="0" borderId="17" xfId="0" applyNumberFormat="1" applyBorder="1" applyAlignment="1">
      <alignment horizontal="right" vertical="top"/>
    </xf>
    <xf numFmtId="10" fontId="0" fillId="0" borderId="17" xfId="0" applyNumberFormat="1" applyBorder="1" applyAlignment="1">
      <alignment horizontal="right" vertical="top"/>
    </xf>
    <xf numFmtId="4" fontId="9" fillId="0" borderId="18" xfId="0" applyNumberFormat="1" applyFont="1" applyFill="1" applyBorder="1" applyAlignment="1">
      <alignment horizontal="right" vertical="top"/>
    </xf>
    <xf numFmtId="4" fontId="0" fillId="0" borderId="18" xfId="0" applyNumberFormat="1" applyBorder="1" applyAlignment="1">
      <alignment horizontal="right" vertical="top"/>
    </xf>
    <xf numFmtId="10" fontId="0" fillId="0" borderId="18" xfId="0" applyNumberFormat="1" applyBorder="1" applyAlignment="1">
      <alignment horizontal="right" vertical="top"/>
    </xf>
    <xf numFmtId="4" fontId="0" fillId="0" borderId="19" xfId="0" applyNumberFormat="1" applyBorder="1" applyAlignment="1">
      <alignment horizontal="right" vertical="top"/>
    </xf>
    <xf numFmtId="10" fontId="0" fillId="0" borderId="19" xfId="0" applyNumberFormat="1" applyBorder="1" applyAlignment="1">
      <alignment horizontal="right" vertical="top"/>
    </xf>
    <xf numFmtId="4" fontId="0" fillId="0" borderId="13" xfId="0" applyNumberFormat="1" applyBorder="1" applyAlignment="1">
      <alignment horizontal="right" vertical="top"/>
    </xf>
    <xf numFmtId="4" fontId="0" fillId="0" borderId="6" xfId="0" applyNumberFormat="1" applyBorder="1" applyAlignment="1">
      <alignment horizontal="right" vertical="top"/>
    </xf>
    <xf numFmtId="4" fontId="12" fillId="0" borderId="13" xfId="0" applyNumberFormat="1" applyFont="1" applyBorder="1" applyAlignment="1">
      <alignment horizontal="right" vertical="top"/>
    </xf>
    <xf numFmtId="4" fontId="12" fillId="0" borderId="0" xfId="0" applyNumberFormat="1" applyFont="1" applyBorder="1" applyAlignment="1">
      <alignment horizontal="right" vertical="top"/>
    </xf>
    <xf numFmtId="10" fontId="0" fillId="0" borderId="13" xfId="0" applyNumberFormat="1" applyBorder="1" applyAlignment="1">
      <alignment horizontal="right" vertical="top"/>
    </xf>
    <xf numFmtId="10" fontId="12" fillId="0" borderId="13" xfId="0" applyNumberFormat="1" applyFont="1" applyBorder="1" applyAlignment="1">
      <alignment horizontal="right" vertical="top"/>
    </xf>
    <xf numFmtId="10" fontId="12" fillId="0" borderId="0" xfId="0" applyNumberFormat="1" applyFont="1" applyBorder="1" applyAlignment="1">
      <alignment horizontal="right" vertical="top"/>
    </xf>
    <xf numFmtId="10" fontId="0" fillId="0" borderId="6" xfId="0" applyNumberFormat="1" applyBorder="1" applyAlignment="1">
      <alignment horizontal="right" vertical="top"/>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3" fillId="0" borderId="22"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0" fillId="0" borderId="15" xfId="0" applyBorder="1" applyAlignment="1">
      <alignment horizontal="center"/>
    </xf>
    <xf numFmtId="4" fontId="0" fillId="0" borderId="20" xfId="0" applyNumberFormat="1" applyBorder="1" applyAlignment="1">
      <alignment horizontal="right" vertical="top"/>
    </xf>
    <xf numFmtId="10" fontId="0" fillId="0" borderId="20" xfId="0" applyNumberFormat="1" applyBorder="1" applyAlignment="1">
      <alignment horizontal="right" vertical="top"/>
    </xf>
    <xf numFmtId="4" fontId="0" fillId="0" borderId="21" xfId="0" applyNumberFormat="1" applyBorder="1" applyAlignment="1">
      <alignment horizontal="right" vertical="top"/>
    </xf>
    <xf numFmtId="10" fontId="0" fillId="0" borderId="21" xfId="0" applyNumberFormat="1" applyBorder="1" applyAlignment="1">
      <alignment horizontal="right" vertical="top"/>
    </xf>
    <xf numFmtId="0" fontId="8" fillId="0" borderId="13" xfId="0" applyFont="1" applyFill="1" applyBorder="1" applyAlignment="1">
      <alignment horizontal="center" vertical="top"/>
    </xf>
    <xf numFmtId="0" fontId="9" fillId="0" borderId="13" xfId="0" applyFont="1" applyFill="1" applyBorder="1" applyAlignment="1">
      <alignment horizontal="justify" vertical="top"/>
    </xf>
    <xf numFmtId="0" fontId="8" fillId="0" borderId="0" xfId="0" applyFont="1" applyFill="1" applyBorder="1" applyAlignment="1">
      <alignment horizontal="center" vertical="top"/>
    </xf>
    <xf numFmtId="0" fontId="8" fillId="0" borderId="23" xfId="0" applyFont="1" applyFill="1" applyBorder="1" applyAlignment="1">
      <alignment horizontal="center" vertical="top"/>
    </xf>
    <xf numFmtId="0" fontId="9" fillId="0" borderId="23" xfId="0" applyFont="1" applyFill="1" applyBorder="1" applyAlignment="1">
      <alignment horizontal="justify" vertical="top"/>
    </xf>
    <xf numFmtId="164" fontId="9" fillId="0" borderId="24" xfId="0" applyNumberFormat="1" applyFont="1" applyFill="1" applyBorder="1" applyAlignment="1">
      <alignment horizontal="right" vertical="top"/>
    </xf>
    <xf numFmtId="165" fontId="9" fillId="0" borderId="24" xfId="0" applyNumberFormat="1" applyFont="1" applyFill="1" applyBorder="1" applyAlignment="1">
      <alignment horizontal="right" vertical="top"/>
    </xf>
    <xf numFmtId="165" fontId="9" fillId="0" borderId="24" xfId="0" applyNumberFormat="1" applyFont="1" applyBorder="1" applyAlignment="1">
      <alignment horizontal="right" vertical="top"/>
    </xf>
    <xf numFmtId="10" fontId="8" fillId="0" borderId="24" xfId="0" applyNumberFormat="1" applyFont="1" applyBorder="1" applyAlignment="1">
      <alignment horizontal="right" vertical="top"/>
    </xf>
    <xf numFmtId="4" fontId="0" fillId="0" borderId="23" xfId="0" applyNumberFormat="1" applyBorder="1" applyAlignment="1">
      <alignment horizontal="right" vertical="top"/>
    </xf>
    <xf numFmtId="10" fontId="0" fillId="0" borderId="23" xfId="0" applyNumberFormat="1" applyBorder="1" applyAlignment="1">
      <alignment horizontal="right" vertical="top"/>
    </xf>
    <xf numFmtId="164" fontId="9" fillId="0" borderId="23" xfId="0" applyNumberFormat="1" applyFont="1" applyFill="1" applyBorder="1" applyAlignment="1">
      <alignment horizontal="right" vertical="top"/>
    </xf>
    <xf numFmtId="165" fontId="9" fillId="0" borderId="23" xfId="0" applyNumberFormat="1" applyFont="1" applyFill="1" applyBorder="1" applyAlignment="1">
      <alignment horizontal="right" vertical="top"/>
    </xf>
    <xf numFmtId="165" fontId="9" fillId="0" borderId="23" xfId="0" applyNumberFormat="1" applyFont="1" applyBorder="1" applyAlignment="1">
      <alignment horizontal="right" vertical="top"/>
    </xf>
    <xf numFmtId="10" fontId="8" fillId="0" borderId="23" xfId="0" applyNumberFormat="1" applyFont="1" applyBorder="1" applyAlignment="1">
      <alignment horizontal="right" vertical="top"/>
    </xf>
    <xf numFmtId="8" fontId="1" fillId="0" borderId="0" xfId="0" applyNumberFormat="1" applyFont="1" applyAlignment="1">
      <alignment vertical="center"/>
    </xf>
    <xf numFmtId="0" fontId="8" fillId="0" borderId="24" xfId="0" applyFont="1" applyFill="1" applyBorder="1" applyAlignment="1">
      <alignment horizontal="center" vertical="top"/>
    </xf>
    <xf numFmtId="0" fontId="9" fillId="0" borderId="24" xfId="0" applyFont="1" applyFill="1" applyBorder="1" applyAlignment="1">
      <alignment horizontal="justify" vertical="top"/>
    </xf>
    <xf numFmtId="4" fontId="0" fillId="0" borderId="24" xfId="0" applyNumberFormat="1" applyBorder="1" applyAlignment="1">
      <alignment horizontal="right" vertical="top"/>
    </xf>
    <xf numFmtId="10" fontId="0" fillId="0" borderId="24" xfId="0" applyNumberFormat="1" applyBorder="1" applyAlignment="1">
      <alignment horizontal="right" vertical="top"/>
    </xf>
    <xf numFmtId="4" fontId="0" fillId="0" borderId="25" xfId="0" applyNumberFormat="1" applyBorder="1" applyAlignment="1">
      <alignment horizontal="right" vertical="top"/>
    </xf>
    <xf numFmtId="10" fontId="0" fillId="0" borderId="25" xfId="0" applyNumberFormat="1" applyBorder="1" applyAlignment="1">
      <alignment horizontal="right" vertical="top"/>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152400</xdr:colOff>
      <xdr:row>152</xdr:row>
      <xdr:rowOff>159445</xdr:rowOff>
    </xdr:from>
    <xdr:to>
      <xdr:col>1</xdr:col>
      <xdr:colOff>2260267</xdr:colOff>
      <xdr:row>155</xdr:row>
      <xdr:rowOff>90087</xdr:rowOff>
    </xdr:to>
    <xdr:sp macro="" textlink="">
      <xdr:nvSpPr>
        <xdr:cNvPr id="6" name="5 CuadroTexto"/>
        <xdr:cNvSpPr txBox="1"/>
      </xdr:nvSpPr>
      <xdr:spPr>
        <a:xfrm>
          <a:off x="838200" y="56014045"/>
          <a:ext cx="2107867" cy="416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Humberto</a:t>
          </a:r>
          <a:r>
            <a:rPr lang="es-ES" sz="800" b="1" baseline="0">
              <a:latin typeface="Arial" pitchFamily="34" charset="0"/>
              <a:cs typeface="Arial" pitchFamily="34" charset="0"/>
            </a:rPr>
            <a:t> Javier Rósiles Álvarez</a:t>
          </a:r>
        </a:p>
        <a:p>
          <a:pPr algn="ctr"/>
          <a:r>
            <a:rPr lang="es-ES" sz="800" b="1" baseline="0">
              <a:latin typeface="Arial" pitchFamily="34" charset="0"/>
              <a:cs typeface="Arial" pitchFamily="34" charset="0"/>
            </a:rPr>
            <a:t>Director General</a:t>
          </a:r>
          <a:r>
            <a:rPr lang="es-ES" sz="1050" b="1" baseline="0">
              <a:latin typeface="Arial" pitchFamily="34" charset="0"/>
              <a:cs typeface="Arial" pitchFamily="34" charset="0"/>
            </a:rPr>
            <a:t> </a:t>
          </a:r>
          <a:endParaRPr lang="es-ES" sz="1050" b="1">
            <a:latin typeface="Arial" pitchFamily="34" charset="0"/>
            <a:cs typeface="Arial" pitchFamily="34" charset="0"/>
          </a:endParaRPr>
        </a:p>
      </xdr:txBody>
    </xdr:sp>
    <xdr:clientData/>
  </xdr:twoCellAnchor>
  <xdr:twoCellAnchor>
    <xdr:from>
      <xdr:col>2</xdr:col>
      <xdr:colOff>622299</xdr:colOff>
      <xdr:row>152</xdr:row>
      <xdr:rowOff>160752</xdr:rowOff>
    </xdr:from>
    <xdr:to>
      <xdr:col>5</xdr:col>
      <xdr:colOff>611182</xdr:colOff>
      <xdr:row>155</xdr:row>
      <xdr:rowOff>57780</xdr:rowOff>
    </xdr:to>
    <xdr:sp macro="" textlink="">
      <xdr:nvSpPr>
        <xdr:cNvPr id="7" name="6 CuadroTexto"/>
        <xdr:cNvSpPr txBox="1"/>
      </xdr:nvSpPr>
      <xdr:spPr>
        <a:xfrm>
          <a:off x="3679824" y="56015352"/>
          <a:ext cx="2046283" cy="38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Esteban</a:t>
          </a:r>
          <a:r>
            <a:rPr lang="es-ES" sz="800" b="1" baseline="0">
              <a:latin typeface="Arial" pitchFamily="34" charset="0"/>
              <a:cs typeface="Arial" pitchFamily="34" charset="0"/>
            </a:rPr>
            <a:t> Jesús Banda Gallardo </a:t>
          </a:r>
        </a:p>
        <a:p>
          <a:pPr algn="ctr"/>
          <a:r>
            <a:rPr lang="es-ES" sz="800" b="1" baseline="0">
              <a:latin typeface="Arial" pitchFamily="34" charset="0"/>
              <a:cs typeface="Arial" pitchFamily="34" charset="0"/>
            </a:rPr>
            <a:t>Gerente de Ingeniería y Diseño</a:t>
          </a:r>
          <a:endParaRPr lang="es-ES" sz="800" b="1">
            <a:latin typeface="Arial" pitchFamily="34" charset="0"/>
            <a:cs typeface="Arial" pitchFamily="34" charset="0"/>
          </a:endParaRPr>
        </a:p>
      </xdr:txBody>
    </xdr:sp>
    <xdr:clientData/>
  </xdr:twoCellAnchor>
  <xdr:twoCellAnchor>
    <xdr:from>
      <xdr:col>6</xdr:col>
      <xdr:colOff>672017</xdr:colOff>
      <xdr:row>152</xdr:row>
      <xdr:rowOff>152400</xdr:rowOff>
    </xdr:from>
    <xdr:to>
      <xdr:col>9</xdr:col>
      <xdr:colOff>336716</xdr:colOff>
      <xdr:row>155</xdr:row>
      <xdr:rowOff>32937</xdr:rowOff>
    </xdr:to>
    <xdr:sp macro="" textlink="">
      <xdr:nvSpPr>
        <xdr:cNvPr id="8" name="7 CuadroTexto"/>
        <xdr:cNvSpPr txBox="1"/>
      </xdr:nvSpPr>
      <xdr:spPr>
        <a:xfrm>
          <a:off x="6596567" y="56007000"/>
          <a:ext cx="1884024" cy="366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Hugo Zaragoza Panales</a:t>
          </a:r>
          <a:endParaRPr lang="es-ES" sz="800" b="1" baseline="0">
            <a:latin typeface="Arial" pitchFamily="34" charset="0"/>
            <a:cs typeface="Arial" pitchFamily="34" charset="0"/>
          </a:endParaRPr>
        </a:p>
        <a:p>
          <a:pPr algn="ctr"/>
          <a:r>
            <a:rPr lang="es-ES" sz="800" b="1" baseline="0">
              <a:latin typeface="Arial" pitchFamily="34" charset="0"/>
              <a:cs typeface="Arial" pitchFamily="34" charset="0"/>
            </a:rPr>
            <a:t>Director de Construcción de Obra</a:t>
          </a:r>
          <a:endParaRPr lang="es-ES" sz="800" b="1">
            <a:latin typeface="Arial" pitchFamily="34" charset="0"/>
            <a:cs typeface="Arial" pitchFamily="34" charset="0"/>
          </a:endParaRPr>
        </a:p>
      </xdr:txBody>
    </xdr:sp>
    <xdr:clientData/>
  </xdr:twoCellAnchor>
  <xdr:twoCellAnchor>
    <xdr:from>
      <xdr:col>10</xdr:col>
      <xdr:colOff>392723</xdr:colOff>
      <xdr:row>153</xdr:row>
      <xdr:rowOff>4363</xdr:rowOff>
    </xdr:from>
    <xdr:to>
      <xdr:col>14</xdr:col>
      <xdr:colOff>523875</xdr:colOff>
      <xdr:row>155</xdr:row>
      <xdr:rowOff>30307</xdr:rowOff>
    </xdr:to>
    <xdr:sp macro="" textlink="">
      <xdr:nvSpPr>
        <xdr:cNvPr id="9" name="8 CuadroTexto"/>
        <xdr:cNvSpPr txBox="1"/>
      </xdr:nvSpPr>
      <xdr:spPr>
        <a:xfrm>
          <a:off x="9222398" y="56020888"/>
          <a:ext cx="2874352" cy="3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Arq.</a:t>
          </a:r>
          <a:r>
            <a:rPr lang="es-ES" sz="800" b="1" baseline="0">
              <a:latin typeface="Arial" pitchFamily="34" charset="0"/>
              <a:cs typeface="Arial" pitchFamily="34" charset="0"/>
            </a:rPr>
            <a:t> Luis Javier Manzano Cervantes </a:t>
          </a:r>
        </a:p>
        <a:p>
          <a:pPr algn="ctr"/>
          <a:r>
            <a:rPr lang="es-ES" sz="800" b="1" baseline="0">
              <a:latin typeface="Arial" pitchFamily="34" charset="0"/>
              <a:cs typeface="Arial" pitchFamily="34" charset="0"/>
            </a:rPr>
            <a:t>Jefe del Área de Administración de Obra</a:t>
          </a:r>
        </a:p>
      </xdr:txBody>
    </xdr:sp>
    <xdr:clientData/>
  </xdr:twoCellAnchor>
  <xdr:twoCellAnchor>
    <xdr:from>
      <xdr:col>1</xdr:col>
      <xdr:colOff>247650</xdr:colOff>
      <xdr:row>136</xdr:row>
      <xdr:rowOff>140395</xdr:rowOff>
    </xdr:from>
    <xdr:to>
      <xdr:col>1</xdr:col>
      <xdr:colOff>2355517</xdr:colOff>
      <xdr:row>139</xdr:row>
      <xdr:rowOff>71037</xdr:rowOff>
    </xdr:to>
    <xdr:sp macro="" textlink="">
      <xdr:nvSpPr>
        <xdr:cNvPr id="10" name="9 CuadroTexto"/>
        <xdr:cNvSpPr txBox="1"/>
      </xdr:nvSpPr>
      <xdr:spPr>
        <a:xfrm>
          <a:off x="933450" y="49194145"/>
          <a:ext cx="2107867" cy="416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Humberto</a:t>
          </a:r>
          <a:r>
            <a:rPr lang="es-ES" sz="800" b="1" baseline="0">
              <a:latin typeface="Arial" pitchFamily="34" charset="0"/>
              <a:cs typeface="Arial" pitchFamily="34" charset="0"/>
            </a:rPr>
            <a:t> Javier Rósiles Álvarez</a:t>
          </a:r>
        </a:p>
        <a:p>
          <a:pPr algn="ctr"/>
          <a:r>
            <a:rPr lang="es-ES" sz="800" b="1" baseline="0">
              <a:latin typeface="Arial" pitchFamily="34" charset="0"/>
              <a:cs typeface="Arial" pitchFamily="34" charset="0"/>
            </a:rPr>
            <a:t>Director General</a:t>
          </a:r>
          <a:r>
            <a:rPr lang="es-ES" sz="1050" b="1" baseline="0">
              <a:latin typeface="Arial" pitchFamily="34" charset="0"/>
              <a:cs typeface="Arial" pitchFamily="34" charset="0"/>
            </a:rPr>
            <a:t> </a:t>
          </a:r>
          <a:endParaRPr lang="es-ES" sz="1050" b="1">
            <a:latin typeface="Arial" pitchFamily="34" charset="0"/>
            <a:cs typeface="Arial" pitchFamily="34" charset="0"/>
          </a:endParaRPr>
        </a:p>
      </xdr:txBody>
    </xdr:sp>
    <xdr:clientData/>
  </xdr:twoCellAnchor>
  <xdr:twoCellAnchor>
    <xdr:from>
      <xdr:col>3</xdr:col>
      <xdr:colOff>31749</xdr:colOff>
      <xdr:row>136</xdr:row>
      <xdr:rowOff>141702</xdr:rowOff>
    </xdr:from>
    <xdr:to>
      <xdr:col>5</xdr:col>
      <xdr:colOff>706432</xdr:colOff>
      <xdr:row>139</xdr:row>
      <xdr:rowOff>38730</xdr:rowOff>
    </xdr:to>
    <xdr:sp macro="" textlink="">
      <xdr:nvSpPr>
        <xdr:cNvPr id="11" name="10 CuadroTexto"/>
        <xdr:cNvSpPr txBox="1"/>
      </xdr:nvSpPr>
      <xdr:spPr>
        <a:xfrm>
          <a:off x="3775074" y="49195452"/>
          <a:ext cx="2046283" cy="38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Esteban</a:t>
          </a:r>
          <a:r>
            <a:rPr lang="es-ES" sz="800" b="1" baseline="0">
              <a:latin typeface="Arial" pitchFamily="34" charset="0"/>
              <a:cs typeface="Arial" pitchFamily="34" charset="0"/>
            </a:rPr>
            <a:t> Jesús Banda Gallardo </a:t>
          </a:r>
        </a:p>
        <a:p>
          <a:pPr algn="ctr"/>
          <a:r>
            <a:rPr lang="es-ES" sz="800" b="1" baseline="0">
              <a:latin typeface="Arial" pitchFamily="34" charset="0"/>
              <a:cs typeface="Arial" pitchFamily="34" charset="0"/>
            </a:rPr>
            <a:t>Gerente de Ingeniería y Diseño</a:t>
          </a:r>
          <a:endParaRPr lang="es-ES" sz="800" b="1">
            <a:latin typeface="Arial" pitchFamily="34" charset="0"/>
            <a:cs typeface="Arial" pitchFamily="34" charset="0"/>
          </a:endParaRPr>
        </a:p>
      </xdr:txBody>
    </xdr:sp>
    <xdr:clientData/>
  </xdr:twoCellAnchor>
  <xdr:twoCellAnchor>
    <xdr:from>
      <xdr:col>6</xdr:col>
      <xdr:colOff>452942</xdr:colOff>
      <xdr:row>136</xdr:row>
      <xdr:rowOff>133350</xdr:rowOff>
    </xdr:from>
    <xdr:to>
      <xdr:col>9</xdr:col>
      <xdr:colOff>117641</xdr:colOff>
      <xdr:row>139</xdr:row>
      <xdr:rowOff>13887</xdr:rowOff>
    </xdr:to>
    <xdr:sp macro="" textlink="">
      <xdr:nvSpPr>
        <xdr:cNvPr id="12" name="11 CuadroTexto"/>
        <xdr:cNvSpPr txBox="1"/>
      </xdr:nvSpPr>
      <xdr:spPr>
        <a:xfrm>
          <a:off x="6377492" y="49187100"/>
          <a:ext cx="1884024" cy="366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Hugo Zaragoza Panales</a:t>
          </a:r>
          <a:endParaRPr lang="es-ES" sz="800" b="1" baseline="0">
            <a:latin typeface="Arial" pitchFamily="34" charset="0"/>
            <a:cs typeface="Arial" pitchFamily="34" charset="0"/>
          </a:endParaRPr>
        </a:p>
        <a:p>
          <a:pPr algn="ctr"/>
          <a:r>
            <a:rPr lang="es-ES" sz="800" b="1" baseline="0">
              <a:latin typeface="Arial" pitchFamily="34" charset="0"/>
              <a:cs typeface="Arial" pitchFamily="34" charset="0"/>
            </a:rPr>
            <a:t>Director de Construcción de Obra</a:t>
          </a:r>
          <a:endParaRPr lang="es-ES" sz="800" b="1">
            <a:latin typeface="Arial" pitchFamily="34" charset="0"/>
            <a:cs typeface="Arial" pitchFamily="34" charset="0"/>
          </a:endParaRPr>
        </a:p>
      </xdr:txBody>
    </xdr:sp>
    <xdr:clientData/>
  </xdr:twoCellAnchor>
  <xdr:twoCellAnchor>
    <xdr:from>
      <xdr:col>10</xdr:col>
      <xdr:colOff>487973</xdr:colOff>
      <xdr:row>136</xdr:row>
      <xdr:rowOff>147238</xdr:rowOff>
    </xdr:from>
    <xdr:to>
      <xdr:col>14</xdr:col>
      <xdr:colOff>619125</xdr:colOff>
      <xdr:row>139</xdr:row>
      <xdr:rowOff>11257</xdr:rowOff>
    </xdr:to>
    <xdr:sp macro="" textlink="">
      <xdr:nvSpPr>
        <xdr:cNvPr id="13" name="12 CuadroTexto"/>
        <xdr:cNvSpPr txBox="1"/>
      </xdr:nvSpPr>
      <xdr:spPr>
        <a:xfrm>
          <a:off x="9317648" y="49200988"/>
          <a:ext cx="2874352" cy="3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Arq.</a:t>
          </a:r>
          <a:r>
            <a:rPr lang="es-ES" sz="800" b="1" baseline="0">
              <a:latin typeface="Arial" pitchFamily="34" charset="0"/>
              <a:cs typeface="Arial" pitchFamily="34" charset="0"/>
            </a:rPr>
            <a:t> Luis Javier Manzano Cervantes </a:t>
          </a:r>
        </a:p>
        <a:p>
          <a:pPr algn="ctr"/>
          <a:r>
            <a:rPr lang="es-ES" sz="800" b="1" baseline="0">
              <a:latin typeface="Arial" pitchFamily="34" charset="0"/>
              <a:cs typeface="Arial" pitchFamily="34" charset="0"/>
            </a:rPr>
            <a:t>Jefe del Área de Administración de Obra</a:t>
          </a:r>
        </a:p>
      </xdr:txBody>
    </xdr:sp>
    <xdr:clientData/>
  </xdr:twoCellAnchor>
  <xdr:twoCellAnchor>
    <xdr:from>
      <xdr:col>1</xdr:col>
      <xdr:colOff>333375</xdr:colOff>
      <xdr:row>104</xdr:row>
      <xdr:rowOff>73720</xdr:rowOff>
    </xdr:from>
    <xdr:to>
      <xdr:col>2</xdr:col>
      <xdr:colOff>69517</xdr:colOff>
      <xdr:row>107</xdr:row>
      <xdr:rowOff>0</xdr:rowOff>
    </xdr:to>
    <xdr:sp macro="" textlink="">
      <xdr:nvSpPr>
        <xdr:cNvPr id="14" name="13 CuadroTexto"/>
        <xdr:cNvSpPr txBox="1"/>
      </xdr:nvSpPr>
      <xdr:spPr>
        <a:xfrm>
          <a:off x="1019175" y="35039995"/>
          <a:ext cx="2107867" cy="412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Humberto</a:t>
          </a:r>
          <a:r>
            <a:rPr lang="es-ES" sz="800" b="1" baseline="0">
              <a:latin typeface="Arial" pitchFamily="34" charset="0"/>
              <a:cs typeface="Arial" pitchFamily="34" charset="0"/>
            </a:rPr>
            <a:t> Javier Rósiles Álvarez</a:t>
          </a:r>
        </a:p>
        <a:p>
          <a:pPr algn="ctr"/>
          <a:r>
            <a:rPr lang="es-ES" sz="800" b="1" baseline="0">
              <a:latin typeface="Arial" pitchFamily="34" charset="0"/>
              <a:cs typeface="Arial" pitchFamily="34" charset="0"/>
            </a:rPr>
            <a:t>Director General</a:t>
          </a:r>
          <a:r>
            <a:rPr lang="es-ES" sz="1050" b="1" baseline="0">
              <a:latin typeface="Arial" pitchFamily="34" charset="0"/>
              <a:cs typeface="Arial" pitchFamily="34" charset="0"/>
            </a:rPr>
            <a:t> </a:t>
          </a:r>
          <a:endParaRPr lang="es-ES" sz="1050" b="1">
            <a:latin typeface="Arial" pitchFamily="34" charset="0"/>
            <a:cs typeface="Arial" pitchFamily="34" charset="0"/>
          </a:endParaRPr>
        </a:p>
      </xdr:txBody>
    </xdr:sp>
    <xdr:clientData/>
  </xdr:twoCellAnchor>
  <xdr:twoCellAnchor>
    <xdr:from>
      <xdr:col>3</xdr:col>
      <xdr:colOff>117474</xdr:colOff>
      <xdr:row>104</xdr:row>
      <xdr:rowOff>75027</xdr:rowOff>
    </xdr:from>
    <xdr:to>
      <xdr:col>5</xdr:col>
      <xdr:colOff>792157</xdr:colOff>
      <xdr:row>106</xdr:row>
      <xdr:rowOff>133980</xdr:rowOff>
    </xdr:to>
    <xdr:sp macro="" textlink="">
      <xdr:nvSpPr>
        <xdr:cNvPr id="15" name="14 CuadroTexto"/>
        <xdr:cNvSpPr txBox="1"/>
      </xdr:nvSpPr>
      <xdr:spPr>
        <a:xfrm>
          <a:off x="3860799" y="35041302"/>
          <a:ext cx="2046283" cy="38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Esteban</a:t>
          </a:r>
          <a:r>
            <a:rPr lang="es-ES" sz="800" b="1" baseline="0">
              <a:latin typeface="Arial" pitchFamily="34" charset="0"/>
              <a:cs typeface="Arial" pitchFamily="34" charset="0"/>
            </a:rPr>
            <a:t> Jesús Banda Gallardo </a:t>
          </a:r>
        </a:p>
        <a:p>
          <a:pPr algn="ctr"/>
          <a:r>
            <a:rPr lang="es-ES" sz="800" b="1" baseline="0">
              <a:latin typeface="Arial" pitchFamily="34" charset="0"/>
              <a:cs typeface="Arial" pitchFamily="34" charset="0"/>
            </a:rPr>
            <a:t>Gerente de Ingeniería y Diseño</a:t>
          </a:r>
          <a:endParaRPr lang="es-ES" sz="800" b="1">
            <a:latin typeface="Arial" pitchFamily="34" charset="0"/>
            <a:cs typeface="Arial" pitchFamily="34" charset="0"/>
          </a:endParaRPr>
        </a:p>
      </xdr:txBody>
    </xdr:sp>
    <xdr:clientData/>
  </xdr:twoCellAnchor>
  <xdr:twoCellAnchor>
    <xdr:from>
      <xdr:col>6</xdr:col>
      <xdr:colOff>538667</xdr:colOff>
      <xdr:row>104</xdr:row>
      <xdr:rowOff>66675</xdr:rowOff>
    </xdr:from>
    <xdr:to>
      <xdr:col>9</xdr:col>
      <xdr:colOff>203366</xdr:colOff>
      <xdr:row>106</xdr:row>
      <xdr:rowOff>109137</xdr:rowOff>
    </xdr:to>
    <xdr:sp macro="" textlink="">
      <xdr:nvSpPr>
        <xdr:cNvPr id="16" name="15 CuadroTexto"/>
        <xdr:cNvSpPr txBox="1"/>
      </xdr:nvSpPr>
      <xdr:spPr>
        <a:xfrm>
          <a:off x="6463217" y="35032950"/>
          <a:ext cx="1884024" cy="366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Hugo Zaragoza Panales</a:t>
          </a:r>
          <a:endParaRPr lang="es-ES" sz="800" b="1" baseline="0">
            <a:latin typeface="Arial" pitchFamily="34" charset="0"/>
            <a:cs typeface="Arial" pitchFamily="34" charset="0"/>
          </a:endParaRPr>
        </a:p>
        <a:p>
          <a:pPr algn="ctr"/>
          <a:r>
            <a:rPr lang="es-ES" sz="800" b="1" baseline="0">
              <a:latin typeface="Arial" pitchFamily="34" charset="0"/>
              <a:cs typeface="Arial" pitchFamily="34" charset="0"/>
            </a:rPr>
            <a:t>Director de Construcción de Obra</a:t>
          </a:r>
          <a:endParaRPr lang="es-ES" sz="800" b="1">
            <a:latin typeface="Arial" pitchFamily="34" charset="0"/>
            <a:cs typeface="Arial" pitchFamily="34" charset="0"/>
          </a:endParaRPr>
        </a:p>
      </xdr:txBody>
    </xdr:sp>
    <xdr:clientData/>
  </xdr:twoCellAnchor>
  <xdr:twoCellAnchor>
    <xdr:from>
      <xdr:col>10</xdr:col>
      <xdr:colOff>573698</xdr:colOff>
      <xdr:row>104</xdr:row>
      <xdr:rowOff>80563</xdr:rowOff>
    </xdr:from>
    <xdr:to>
      <xdr:col>14</xdr:col>
      <xdr:colOff>704850</xdr:colOff>
      <xdr:row>106</xdr:row>
      <xdr:rowOff>106507</xdr:rowOff>
    </xdr:to>
    <xdr:sp macro="" textlink="">
      <xdr:nvSpPr>
        <xdr:cNvPr id="17" name="16 CuadroTexto"/>
        <xdr:cNvSpPr txBox="1"/>
      </xdr:nvSpPr>
      <xdr:spPr>
        <a:xfrm>
          <a:off x="9403373" y="35046838"/>
          <a:ext cx="2874352" cy="3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Arq.</a:t>
          </a:r>
          <a:r>
            <a:rPr lang="es-ES" sz="800" b="1" baseline="0">
              <a:latin typeface="Arial" pitchFamily="34" charset="0"/>
              <a:cs typeface="Arial" pitchFamily="34" charset="0"/>
            </a:rPr>
            <a:t> Luis Javier Manzano Cervantes </a:t>
          </a:r>
        </a:p>
        <a:p>
          <a:pPr algn="ctr"/>
          <a:r>
            <a:rPr lang="es-ES" sz="800" b="1" baseline="0">
              <a:latin typeface="Arial" pitchFamily="34" charset="0"/>
              <a:cs typeface="Arial" pitchFamily="34" charset="0"/>
            </a:rPr>
            <a:t>Jefe del Área de Administración de Obra</a:t>
          </a:r>
        </a:p>
      </xdr:txBody>
    </xdr:sp>
    <xdr:clientData/>
  </xdr:twoCellAnchor>
  <xdr:twoCellAnchor>
    <xdr:from>
      <xdr:col>1</xdr:col>
      <xdr:colOff>85725</xdr:colOff>
      <xdr:row>33</xdr:row>
      <xdr:rowOff>7045</xdr:rowOff>
    </xdr:from>
    <xdr:to>
      <xdr:col>1</xdr:col>
      <xdr:colOff>2193592</xdr:colOff>
      <xdr:row>35</xdr:row>
      <xdr:rowOff>99612</xdr:rowOff>
    </xdr:to>
    <xdr:sp macro="" textlink="">
      <xdr:nvSpPr>
        <xdr:cNvPr id="38" name="37 CuadroTexto"/>
        <xdr:cNvSpPr txBox="1"/>
      </xdr:nvSpPr>
      <xdr:spPr>
        <a:xfrm>
          <a:off x="771525" y="14294545"/>
          <a:ext cx="2107867" cy="416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Humberto</a:t>
          </a:r>
          <a:r>
            <a:rPr lang="es-ES" sz="800" b="1" baseline="0">
              <a:latin typeface="Arial" pitchFamily="34" charset="0"/>
              <a:cs typeface="Arial" pitchFamily="34" charset="0"/>
            </a:rPr>
            <a:t> Javier Rósiles Álvarez</a:t>
          </a:r>
        </a:p>
        <a:p>
          <a:pPr algn="ctr"/>
          <a:r>
            <a:rPr lang="es-ES" sz="800" b="1" baseline="0">
              <a:latin typeface="Arial" pitchFamily="34" charset="0"/>
              <a:cs typeface="Arial" pitchFamily="34" charset="0"/>
            </a:rPr>
            <a:t>Director General</a:t>
          </a:r>
          <a:r>
            <a:rPr lang="es-ES" sz="1050" b="1" baseline="0">
              <a:latin typeface="Arial" pitchFamily="34" charset="0"/>
              <a:cs typeface="Arial" pitchFamily="34" charset="0"/>
            </a:rPr>
            <a:t> </a:t>
          </a:r>
          <a:endParaRPr lang="es-ES" sz="1050" b="1">
            <a:latin typeface="Arial" pitchFamily="34" charset="0"/>
            <a:cs typeface="Arial" pitchFamily="34" charset="0"/>
          </a:endParaRPr>
        </a:p>
      </xdr:txBody>
    </xdr:sp>
    <xdr:clientData/>
  </xdr:twoCellAnchor>
  <xdr:twoCellAnchor>
    <xdr:from>
      <xdr:col>2</xdr:col>
      <xdr:colOff>555624</xdr:colOff>
      <xdr:row>33</xdr:row>
      <xdr:rowOff>8352</xdr:rowOff>
    </xdr:from>
    <xdr:to>
      <xdr:col>5</xdr:col>
      <xdr:colOff>544507</xdr:colOff>
      <xdr:row>35</xdr:row>
      <xdr:rowOff>67305</xdr:rowOff>
    </xdr:to>
    <xdr:sp macro="" textlink="">
      <xdr:nvSpPr>
        <xdr:cNvPr id="39" name="38 CuadroTexto"/>
        <xdr:cNvSpPr txBox="1"/>
      </xdr:nvSpPr>
      <xdr:spPr>
        <a:xfrm>
          <a:off x="3613149" y="14295852"/>
          <a:ext cx="2046283" cy="38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Esteban</a:t>
          </a:r>
          <a:r>
            <a:rPr lang="es-ES" sz="800" b="1" baseline="0">
              <a:latin typeface="Arial" pitchFamily="34" charset="0"/>
              <a:cs typeface="Arial" pitchFamily="34" charset="0"/>
            </a:rPr>
            <a:t> Jesús Banda Gallardo </a:t>
          </a:r>
        </a:p>
        <a:p>
          <a:pPr algn="ctr"/>
          <a:r>
            <a:rPr lang="es-ES" sz="800" b="1" baseline="0">
              <a:latin typeface="Arial" pitchFamily="34" charset="0"/>
              <a:cs typeface="Arial" pitchFamily="34" charset="0"/>
            </a:rPr>
            <a:t>Gerente de Ingeniería y Diseño</a:t>
          </a:r>
          <a:endParaRPr lang="es-ES" sz="800" b="1">
            <a:latin typeface="Arial" pitchFamily="34" charset="0"/>
            <a:cs typeface="Arial" pitchFamily="34" charset="0"/>
          </a:endParaRPr>
        </a:p>
      </xdr:txBody>
    </xdr:sp>
    <xdr:clientData/>
  </xdr:twoCellAnchor>
  <xdr:twoCellAnchor>
    <xdr:from>
      <xdr:col>6</xdr:col>
      <xdr:colOff>291017</xdr:colOff>
      <xdr:row>33</xdr:row>
      <xdr:rowOff>0</xdr:rowOff>
    </xdr:from>
    <xdr:to>
      <xdr:col>8</xdr:col>
      <xdr:colOff>803441</xdr:colOff>
      <xdr:row>35</xdr:row>
      <xdr:rowOff>42462</xdr:rowOff>
    </xdr:to>
    <xdr:sp macro="" textlink="">
      <xdr:nvSpPr>
        <xdr:cNvPr id="40" name="39 CuadroTexto"/>
        <xdr:cNvSpPr txBox="1"/>
      </xdr:nvSpPr>
      <xdr:spPr>
        <a:xfrm>
          <a:off x="6215567" y="14287500"/>
          <a:ext cx="1884024" cy="366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Hugo Zaragoza Panales</a:t>
          </a:r>
          <a:endParaRPr lang="es-ES" sz="800" b="1" baseline="0">
            <a:latin typeface="Arial" pitchFamily="34" charset="0"/>
            <a:cs typeface="Arial" pitchFamily="34" charset="0"/>
          </a:endParaRPr>
        </a:p>
        <a:p>
          <a:pPr algn="ctr"/>
          <a:r>
            <a:rPr lang="es-ES" sz="800" b="1" baseline="0">
              <a:latin typeface="Arial" pitchFamily="34" charset="0"/>
              <a:cs typeface="Arial" pitchFamily="34" charset="0"/>
            </a:rPr>
            <a:t>Director de Construcción de Obra</a:t>
          </a:r>
          <a:endParaRPr lang="es-ES" sz="800" b="1">
            <a:latin typeface="Arial" pitchFamily="34" charset="0"/>
            <a:cs typeface="Arial" pitchFamily="34" charset="0"/>
          </a:endParaRPr>
        </a:p>
      </xdr:txBody>
    </xdr:sp>
    <xdr:clientData/>
  </xdr:twoCellAnchor>
  <xdr:twoCellAnchor>
    <xdr:from>
      <xdr:col>10</xdr:col>
      <xdr:colOff>240323</xdr:colOff>
      <xdr:row>33</xdr:row>
      <xdr:rowOff>13888</xdr:rowOff>
    </xdr:from>
    <xdr:to>
      <xdr:col>14</xdr:col>
      <xdr:colOff>371475</xdr:colOff>
      <xdr:row>35</xdr:row>
      <xdr:rowOff>39832</xdr:rowOff>
    </xdr:to>
    <xdr:sp macro="" textlink="">
      <xdr:nvSpPr>
        <xdr:cNvPr id="41" name="40 CuadroTexto"/>
        <xdr:cNvSpPr txBox="1"/>
      </xdr:nvSpPr>
      <xdr:spPr>
        <a:xfrm>
          <a:off x="9069998" y="15111013"/>
          <a:ext cx="2874352" cy="3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Arq.</a:t>
          </a:r>
          <a:r>
            <a:rPr lang="es-ES" sz="800" b="1" baseline="0">
              <a:latin typeface="Arial" pitchFamily="34" charset="0"/>
              <a:cs typeface="Arial" pitchFamily="34" charset="0"/>
            </a:rPr>
            <a:t> Luis Javier Manzano Cervantes </a:t>
          </a:r>
        </a:p>
        <a:p>
          <a:pPr algn="ctr"/>
          <a:r>
            <a:rPr lang="es-ES" sz="800" b="1" baseline="0">
              <a:latin typeface="Arial" pitchFamily="34" charset="0"/>
              <a:cs typeface="Arial" pitchFamily="34" charset="0"/>
            </a:rPr>
            <a:t>Jefe del Área de Administración de Obra</a:t>
          </a:r>
        </a:p>
      </xdr:txBody>
    </xdr:sp>
    <xdr:clientData/>
  </xdr:twoCellAnchor>
  <xdr:twoCellAnchor>
    <xdr:from>
      <xdr:col>1</xdr:col>
      <xdr:colOff>228600</xdr:colOff>
      <xdr:row>50</xdr:row>
      <xdr:rowOff>45145</xdr:rowOff>
    </xdr:from>
    <xdr:to>
      <xdr:col>1</xdr:col>
      <xdr:colOff>2336467</xdr:colOff>
      <xdr:row>52</xdr:row>
      <xdr:rowOff>137712</xdr:rowOff>
    </xdr:to>
    <xdr:sp macro="" textlink="">
      <xdr:nvSpPr>
        <xdr:cNvPr id="46" name="45 CuadroTexto"/>
        <xdr:cNvSpPr txBox="1"/>
      </xdr:nvSpPr>
      <xdr:spPr>
        <a:xfrm>
          <a:off x="914400" y="21143020"/>
          <a:ext cx="2107867" cy="416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Humberto</a:t>
          </a:r>
          <a:r>
            <a:rPr lang="es-ES" sz="800" b="1" baseline="0">
              <a:latin typeface="Arial" pitchFamily="34" charset="0"/>
              <a:cs typeface="Arial" pitchFamily="34" charset="0"/>
            </a:rPr>
            <a:t> Javier Rósiles Álvarez</a:t>
          </a:r>
        </a:p>
        <a:p>
          <a:pPr algn="ctr"/>
          <a:r>
            <a:rPr lang="es-ES" sz="800" b="1" baseline="0">
              <a:latin typeface="Arial" pitchFamily="34" charset="0"/>
              <a:cs typeface="Arial" pitchFamily="34" charset="0"/>
            </a:rPr>
            <a:t>Director General</a:t>
          </a:r>
          <a:r>
            <a:rPr lang="es-ES" sz="1050" b="1" baseline="0">
              <a:latin typeface="Arial" pitchFamily="34" charset="0"/>
              <a:cs typeface="Arial" pitchFamily="34" charset="0"/>
            </a:rPr>
            <a:t> </a:t>
          </a:r>
          <a:endParaRPr lang="es-ES" sz="1050" b="1">
            <a:latin typeface="Arial" pitchFamily="34" charset="0"/>
            <a:cs typeface="Arial" pitchFamily="34" charset="0"/>
          </a:endParaRPr>
        </a:p>
      </xdr:txBody>
    </xdr:sp>
    <xdr:clientData/>
  </xdr:twoCellAnchor>
  <xdr:twoCellAnchor>
    <xdr:from>
      <xdr:col>3</xdr:col>
      <xdr:colOff>12699</xdr:colOff>
      <xdr:row>50</xdr:row>
      <xdr:rowOff>46452</xdr:rowOff>
    </xdr:from>
    <xdr:to>
      <xdr:col>5</xdr:col>
      <xdr:colOff>687382</xdr:colOff>
      <xdr:row>52</xdr:row>
      <xdr:rowOff>105405</xdr:rowOff>
    </xdr:to>
    <xdr:sp macro="" textlink="">
      <xdr:nvSpPr>
        <xdr:cNvPr id="47" name="46 CuadroTexto"/>
        <xdr:cNvSpPr txBox="1"/>
      </xdr:nvSpPr>
      <xdr:spPr>
        <a:xfrm>
          <a:off x="3756024" y="21144327"/>
          <a:ext cx="2046283" cy="38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Esteban</a:t>
          </a:r>
          <a:r>
            <a:rPr lang="es-ES" sz="800" b="1" baseline="0">
              <a:latin typeface="Arial" pitchFamily="34" charset="0"/>
              <a:cs typeface="Arial" pitchFamily="34" charset="0"/>
            </a:rPr>
            <a:t> Jesús Banda Gallardo </a:t>
          </a:r>
        </a:p>
        <a:p>
          <a:pPr algn="ctr"/>
          <a:r>
            <a:rPr lang="es-ES" sz="800" b="1" baseline="0">
              <a:latin typeface="Arial" pitchFamily="34" charset="0"/>
              <a:cs typeface="Arial" pitchFamily="34" charset="0"/>
            </a:rPr>
            <a:t>Gerente de Ingeniería y Diseño</a:t>
          </a:r>
          <a:endParaRPr lang="es-ES" sz="800" b="1">
            <a:latin typeface="Arial" pitchFamily="34" charset="0"/>
            <a:cs typeface="Arial" pitchFamily="34" charset="0"/>
          </a:endParaRPr>
        </a:p>
      </xdr:txBody>
    </xdr:sp>
    <xdr:clientData/>
  </xdr:twoCellAnchor>
  <xdr:twoCellAnchor>
    <xdr:from>
      <xdr:col>6</xdr:col>
      <xdr:colOff>433892</xdr:colOff>
      <xdr:row>50</xdr:row>
      <xdr:rowOff>38100</xdr:rowOff>
    </xdr:from>
    <xdr:to>
      <xdr:col>9</xdr:col>
      <xdr:colOff>98591</xdr:colOff>
      <xdr:row>52</xdr:row>
      <xdr:rowOff>80562</xdr:rowOff>
    </xdr:to>
    <xdr:sp macro="" textlink="">
      <xdr:nvSpPr>
        <xdr:cNvPr id="48" name="47 CuadroTexto"/>
        <xdr:cNvSpPr txBox="1"/>
      </xdr:nvSpPr>
      <xdr:spPr>
        <a:xfrm>
          <a:off x="6358442" y="21135975"/>
          <a:ext cx="1884024" cy="366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Hugo Zaragoza Panales</a:t>
          </a:r>
          <a:endParaRPr lang="es-ES" sz="800" b="1" baseline="0">
            <a:latin typeface="Arial" pitchFamily="34" charset="0"/>
            <a:cs typeface="Arial" pitchFamily="34" charset="0"/>
          </a:endParaRPr>
        </a:p>
        <a:p>
          <a:pPr algn="ctr"/>
          <a:r>
            <a:rPr lang="es-ES" sz="800" b="1" baseline="0">
              <a:latin typeface="Arial" pitchFamily="34" charset="0"/>
              <a:cs typeface="Arial" pitchFamily="34" charset="0"/>
            </a:rPr>
            <a:t>Director de Construcción de Obra</a:t>
          </a:r>
          <a:endParaRPr lang="es-ES" sz="800" b="1">
            <a:latin typeface="Arial" pitchFamily="34" charset="0"/>
            <a:cs typeface="Arial" pitchFamily="34" charset="0"/>
          </a:endParaRPr>
        </a:p>
      </xdr:txBody>
    </xdr:sp>
    <xdr:clientData/>
  </xdr:twoCellAnchor>
  <xdr:twoCellAnchor>
    <xdr:from>
      <xdr:col>10</xdr:col>
      <xdr:colOff>468923</xdr:colOff>
      <xdr:row>50</xdr:row>
      <xdr:rowOff>51988</xdr:rowOff>
    </xdr:from>
    <xdr:to>
      <xdr:col>14</xdr:col>
      <xdr:colOff>600075</xdr:colOff>
      <xdr:row>52</xdr:row>
      <xdr:rowOff>77932</xdr:rowOff>
    </xdr:to>
    <xdr:sp macro="" textlink="">
      <xdr:nvSpPr>
        <xdr:cNvPr id="49" name="48 CuadroTexto"/>
        <xdr:cNvSpPr txBox="1"/>
      </xdr:nvSpPr>
      <xdr:spPr>
        <a:xfrm>
          <a:off x="9298598" y="21149863"/>
          <a:ext cx="2874352" cy="3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Arq.</a:t>
          </a:r>
          <a:r>
            <a:rPr lang="es-ES" sz="800" b="1" baseline="0">
              <a:latin typeface="Arial" pitchFamily="34" charset="0"/>
              <a:cs typeface="Arial" pitchFamily="34" charset="0"/>
            </a:rPr>
            <a:t> Luis Javier Manzano Cervantes </a:t>
          </a:r>
        </a:p>
        <a:p>
          <a:pPr algn="ctr"/>
          <a:r>
            <a:rPr lang="es-ES" sz="800" b="1" baseline="0">
              <a:latin typeface="Arial" pitchFamily="34" charset="0"/>
              <a:cs typeface="Arial" pitchFamily="34" charset="0"/>
            </a:rPr>
            <a:t>Jefe del Área de Administración de Obra</a:t>
          </a:r>
        </a:p>
      </xdr:txBody>
    </xdr:sp>
    <xdr:clientData/>
  </xdr:twoCellAnchor>
  <xdr:twoCellAnchor>
    <xdr:from>
      <xdr:col>1</xdr:col>
      <xdr:colOff>276225</xdr:colOff>
      <xdr:row>18</xdr:row>
      <xdr:rowOff>159445</xdr:rowOff>
    </xdr:from>
    <xdr:to>
      <xdr:col>2</xdr:col>
      <xdr:colOff>12367</xdr:colOff>
      <xdr:row>21</xdr:row>
      <xdr:rowOff>90087</xdr:rowOff>
    </xdr:to>
    <xdr:sp macro="" textlink="">
      <xdr:nvSpPr>
        <xdr:cNvPr id="50" name="49 CuadroTexto"/>
        <xdr:cNvSpPr txBox="1"/>
      </xdr:nvSpPr>
      <xdr:spPr>
        <a:xfrm>
          <a:off x="962025" y="7274620"/>
          <a:ext cx="2107867" cy="416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Humberto</a:t>
          </a:r>
          <a:r>
            <a:rPr lang="es-ES" sz="800" b="1" baseline="0">
              <a:latin typeface="Arial" pitchFamily="34" charset="0"/>
              <a:cs typeface="Arial" pitchFamily="34" charset="0"/>
            </a:rPr>
            <a:t> Javier Rósiles Álvarez</a:t>
          </a:r>
        </a:p>
        <a:p>
          <a:pPr algn="ctr"/>
          <a:r>
            <a:rPr lang="es-ES" sz="800" b="1" baseline="0">
              <a:latin typeface="Arial" pitchFamily="34" charset="0"/>
              <a:cs typeface="Arial" pitchFamily="34" charset="0"/>
            </a:rPr>
            <a:t>Director General</a:t>
          </a:r>
          <a:r>
            <a:rPr lang="es-ES" sz="1050" b="1" baseline="0">
              <a:latin typeface="Arial" pitchFamily="34" charset="0"/>
              <a:cs typeface="Arial" pitchFamily="34" charset="0"/>
            </a:rPr>
            <a:t> </a:t>
          </a:r>
          <a:endParaRPr lang="es-ES" sz="1050" b="1">
            <a:latin typeface="Arial" pitchFamily="34" charset="0"/>
            <a:cs typeface="Arial" pitchFamily="34" charset="0"/>
          </a:endParaRPr>
        </a:p>
      </xdr:txBody>
    </xdr:sp>
    <xdr:clientData/>
  </xdr:twoCellAnchor>
  <xdr:twoCellAnchor>
    <xdr:from>
      <xdr:col>3</xdr:col>
      <xdr:colOff>60324</xdr:colOff>
      <xdr:row>18</xdr:row>
      <xdr:rowOff>160752</xdr:rowOff>
    </xdr:from>
    <xdr:to>
      <xdr:col>5</xdr:col>
      <xdr:colOff>735007</xdr:colOff>
      <xdr:row>21</xdr:row>
      <xdr:rowOff>57780</xdr:rowOff>
    </xdr:to>
    <xdr:sp macro="" textlink="">
      <xdr:nvSpPr>
        <xdr:cNvPr id="51" name="50 CuadroTexto"/>
        <xdr:cNvSpPr txBox="1"/>
      </xdr:nvSpPr>
      <xdr:spPr>
        <a:xfrm>
          <a:off x="3803649" y="7275927"/>
          <a:ext cx="2046283" cy="38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Esteban</a:t>
          </a:r>
          <a:r>
            <a:rPr lang="es-ES" sz="800" b="1" baseline="0">
              <a:latin typeface="Arial" pitchFamily="34" charset="0"/>
              <a:cs typeface="Arial" pitchFamily="34" charset="0"/>
            </a:rPr>
            <a:t> Jesús Banda Gallardo </a:t>
          </a:r>
        </a:p>
        <a:p>
          <a:pPr algn="ctr"/>
          <a:r>
            <a:rPr lang="es-ES" sz="800" b="1" baseline="0">
              <a:latin typeface="Arial" pitchFamily="34" charset="0"/>
              <a:cs typeface="Arial" pitchFamily="34" charset="0"/>
            </a:rPr>
            <a:t>Gerente de Ingeniería y Diseño</a:t>
          </a:r>
          <a:endParaRPr lang="es-ES" sz="800" b="1">
            <a:latin typeface="Arial" pitchFamily="34" charset="0"/>
            <a:cs typeface="Arial" pitchFamily="34" charset="0"/>
          </a:endParaRPr>
        </a:p>
      </xdr:txBody>
    </xdr:sp>
    <xdr:clientData/>
  </xdr:twoCellAnchor>
  <xdr:twoCellAnchor>
    <xdr:from>
      <xdr:col>6</xdr:col>
      <xdr:colOff>481517</xdr:colOff>
      <xdr:row>18</xdr:row>
      <xdr:rowOff>152400</xdr:rowOff>
    </xdr:from>
    <xdr:to>
      <xdr:col>9</xdr:col>
      <xdr:colOff>146216</xdr:colOff>
      <xdr:row>21</xdr:row>
      <xdr:rowOff>32937</xdr:rowOff>
    </xdr:to>
    <xdr:sp macro="" textlink="">
      <xdr:nvSpPr>
        <xdr:cNvPr id="52" name="51 CuadroTexto"/>
        <xdr:cNvSpPr txBox="1"/>
      </xdr:nvSpPr>
      <xdr:spPr>
        <a:xfrm>
          <a:off x="6406067" y="7267575"/>
          <a:ext cx="1884024" cy="366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Hugo Zaragoza Panales</a:t>
          </a:r>
          <a:endParaRPr lang="es-ES" sz="800" b="1" baseline="0">
            <a:latin typeface="Arial" pitchFamily="34" charset="0"/>
            <a:cs typeface="Arial" pitchFamily="34" charset="0"/>
          </a:endParaRPr>
        </a:p>
        <a:p>
          <a:pPr algn="ctr"/>
          <a:r>
            <a:rPr lang="es-ES" sz="800" b="1" baseline="0">
              <a:latin typeface="Arial" pitchFamily="34" charset="0"/>
              <a:cs typeface="Arial" pitchFamily="34" charset="0"/>
            </a:rPr>
            <a:t>Director de Construcción de Obra</a:t>
          </a:r>
          <a:endParaRPr lang="es-ES" sz="800" b="1">
            <a:latin typeface="Arial" pitchFamily="34" charset="0"/>
            <a:cs typeface="Arial" pitchFamily="34" charset="0"/>
          </a:endParaRPr>
        </a:p>
      </xdr:txBody>
    </xdr:sp>
    <xdr:clientData/>
  </xdr:twoCellAnchor>
  <xdr:twoCellAnchor>
    <xdr:from>
      <xdr:col>10</xdr:col>
      <xdr:colOff>430823</xdr:colOff>
      <xdr:row>19</xdr:row>
      <xdr:rowOff>4363</xdr:rowOff>
    </xdr:from>
    <xdr:to>
      <xdr:col>14</xdr:col>
      <xdr:colOff>561975</xdr:colOff>
      <xdr:row>21</xdr:row>
      <xdr:rowOff>30307</xdr:rowOff>
    </xdr:to>
    <xdr:sp macro="" textlink="">
      <xdr:nvSpPr>
        <xdr:cNvPr id="53" name="52 CuadroTexto"/>
        <xdr:cNvSpPr txBox="1"/>
      </xdr:nvSpPr>
      <xdr:spPr>
        <a:xfrm>
          <a:off x="9260498" y="7281463"/>
          <a:ext cx="2874352" cy="3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Arq.</a:t>
          </a:r>
          <a:r>
            <a:rPr lang="es-ES" sz="800" b="1" baseline="0">
              <a:latin typeface="Arial" pitchFamily="34" charset="0"/>
              <a:cs typeface="Arial" pitchFamily="34" charset="0"/>
            </a:rPr>
            <a:t> Luis Javier Manzano Cervantes </a:t>
          </a:r>
        </a:p>
        <a:p>
          <a:pPr algn="ctr"/>
          <a:r>
            <a:rPr lang="es-ES" sz="800" b="1" baseline="0">
              <a:latin typeface="Arial" pitchFamily="34" charset="0"/>
              <a:cs typeface="Arial" pitchFamily="34" charset="0"/>
            </a:rPr>
            <a:t>Jefe del Área de Administración de Obra</a:t>
          </a:r>
        </a:p>
      </xdr:txBody>
    </xdr:sp>
    <xdr:clientData/>
  </xdr:twoCellAnchor>
  <xdr:twoCellAnchor>
    <xdr:from>
      <xdr:col>1</xdr:col>
      <xdr:colOff>0</xdr:colOff>
      <xdr:row>75</xdr:row>
      <xdr:rowOff>7045</xdr:rowOff>
    </xdr:from>
    <xdr:to>
      <xdr:col>1</xdr:col>
      <xdr:colOff>2107867</xdr:colOff>
      <xdr:row>77</xdr:row>
      <xdr:rowOff>99612</xdr:rowOff>
    </xdr:to>
    <xdr:sp macro="" textlink="">
      <xdr:nvSpPr>
        <xdr:cNvPr id="54" name="53 CuadroTexto"/>
        <xdr:cNvSpPr txBox="1"/>
      </xdr:nvSpPr>
      <xdr:spPr>
        <a:xfrm>
          <a:off x="685800" y="27724795"/>
          <a:ext cx="2107867" cy="416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Humberto</a:t>
          </a:r>
          <a:r>
            <a:rPr lang="es-ES" sz="800" b="1" baseline="0">
              <a:latin typeface="Arial" pitchFamily="34" charset="0"/>
              <a:cs typeface="Arial" pitchFamily="34" charset="0"/>
            </a:rPr>
            <a:t> Javier Rósiles Álvarez</a:t>
          </a:r>
        </a:p>
        <a:p>
          <a:pPr algn="ctr"/>
          <a:r>
            <a:rPr lang="es-ES" sz="800" b="1" baseline="0">
              <a:latin typeface="Arial" pitchFamily="34" charset="0"/>
              <a:cs typeface="Arial" pitchFamily="34" charset="0"/>
            </a:rPr>
            <a:t>Director General</a:t>
          </a:r>
          <a:r>
            <a:rPr lang="es-ES" sz="1050" b="1" baseline="0">
              <a:latin typeface="Arial" pitchFamily="34" charset="0"/>
              <a:cs typeface="Arial" pitchFamily="34" charset="0"/>
            </a:rPr>
            <a:t> </a:t>
          </a:r>
          <a:endParaRPr lang="es-ES" sz="1050" b="1">
            <a:latin typeface="Arial" pitchFamily="34" charset="0"/>
            <a:cs typeface="Arial" pitchFamily="34" charset="0"/>
          </a:endParaRPr>
        </a:p>
      </xdr:txBody>
    </xdr:sp>
    <xdr:clientData/>
  </xdr:twoCellAnchor>
  <xdr:twoCellAnchor>
    <xdr:from>
      <xdr:col>2</xdr:col>
      <xdr:colOff>469899</xdr:colOff>
      <xdr:row>75</xdr:row>
      <xdr:rowOff>8352</xdr:rowOff>
    </xdr:from>
    <xdr:to>
      <xdr:col>5</xdr:col>
      <xdr:colOff>458782</xdr:colOff>
      <xdr:row>77</xdr:row>
      <xdr:rowOff>67305</xdr:rowOff>
    </xdr:to>
    <xdr:sp macro="" textlink="">
      <xdr:nvSpPr>
        <xdr:cNvPr id="55" name="54 CuadroTexto"/>
        <xdr:cNvSpPr txBox="1"/>
      </xdr:nvSpPr>
      <xdr:spPr>
        <a:xfrm>
          <a:off x="3527424" y="27726102"/>
          <a:ext cx="2046283" cy="38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Esteban</a:t>
          </a:r>
          <a:r>
            <a:rPr lang="es-ES" sz="800" b="1" baseline="0">
              <a:latin typeface="Arial" pitchFamily="34" charset="0"/>
              <a:cs typeface="Arial" pitchFamily="34" charset="0"/>
            </a:rPr>
            <a:t> Jesús Banda Gallardo </a:t>
          </a:r>
        </a:p>
        <a:p>
          <a:pPr algn="ctr"/>
          <a:r>
            <a:rPr lang="es-ES" sz="800" b="1" baseline="0">
              <a:latin typeface="Arial" pitchFamily="34" charset="0"/>
              <a:cs typeface="Arial" pitchFamily="34" charset="0"/>
            </a:rPr>
            <a:t>Gerente de Ingeniería y Diseño</a:t>
          </a:r>
          <a:endParaRPr lang="es-ES" sz="800" b="1">
            <a:latin typeface="Arial" pitchFamily="34" charset="0"/>
            <a:cs typeface="Arial" pitchFamily="34" charset="0"/>
          </a:endParaRPr>
        </a:p>
      </xdr:txBody>
    </xdr:sp>
    <xdr:clientData/>
  </xdr:twoCellAnchor>
  <xdr:twoCellAnchor>
    <xdr:from>
      <xdr:col>6</xdr:col>
      <xdr:colOff>205292</xdr:colOff>
      <xdr:row>75</xdr:row>
      <xdr:rowOff>0</xdr:rowOff>
    </xdr:from>
    <xdr:to>
      <xdr:col>8</xdr:col>
      <xdr:colOff>717716</xdr:colOff>
      <xdr:row>77</xdr:row>
      <xdr:rowOff>42462</xdr:rowOff>
    </xdr:to>
    <xdr:sp macro="" textlink="">
      <xdr:nvSpPr>
        <xdr:cNvPr id="56" name="55 CuadroTexto"/>
        <xdr:cNvSpPr txBox="1"/>
      </xdr:nvSpPr>
      <xdr:spPr>
        <a:xfrm>
          <a:off x="6129842" y="27717750"/>
          <a:ext cx="1884024" cy="366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Hugo Zaragoza Panales</a:t>
          </a:r>
          <a:endParaRPr lang="es-ES" sz="800" b="1" baseline="0">
            <a:latin typeface="Arial" pitchFamily="34" charset="0"/>
            <a:cs typeface="Arial" pitchFamily="34" charset="0"/>
          </a:endParaRPr>
        </a:p>
        <a:p>
          <a:pPr algn="ctr"/>
          <a:r>
            <a:rPr lang="es-ES" sz="800" b="1" baseline="0">
              <a:latin typeface="Arial" pitchFamily="34" charset="0"/>
              <a:cs typeface="Arial" pitchFamily="34" charset="0"/>
            </a:rPr>
            <a:t>Director de Construcción de Obra</a:t>
          </a:r>
          <a:endParaRPr lang="es-ES" sz="800" b="1">
            <a:latin typeface="Arial" pitchFamily="34" charset="0"/>
            <a:cs typeface="Arial" pitchFamily="34" charset="0"/>
          </a:endParaRPr>
        </a:p>
      </xdr:txBody>
    </xdr:sp>
    <xdr:clientData/>
  </xdr:twoCellAnchor>
  <xdr:twoCellAnchor>
    <xdr:from>
      <xdr:col>10</xdr:col>
      <xdr:colOff>240323</xdr:colOff>
      <xdr:row>75</xdr:row>
      <xdr:rowOff>13888</xdr:rowOff>
    </xdr:from>
    <xdr:to>
      <xdr:col>14</xdr:col>
      <xdr:colOff>371475</xdr:colOff>
      <xdr:row>77</xdr:row>
      <xdr:rowOff>39832</xdr:rowOff>
    </xdr:to>
    <xdr:sp macro="" textlink="">
      <xdr:nvSpPr>
        <xdr:cNvPr id="57" name="56 CuadroTexto"/>
        <xdr:cNvSpPr txBox="1"/>
      </xdr:nvSpPr>
      <xdr:spPr>
        <a:xfrm>
          <a:off x="9069998" y="27731638"/>
          <a:ext cx="2874352" cy="3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Arq.</a:t>
          </a:r>
          <a:r>
            <a:rPr lang="es-ES" sz="800" b="1" baseline="0">
              <a:latin typeface="Arial" pitchFamily="34" charset="0"/>
              <a:cs typeface="Arial" pitchFamily="34" charset="0"/>
            </a:rPr>
            <a:t> Luis Javier Manzano Cervantes </a:t>
          </a:r>
        </a:p>
        <a:p>
          <a:pPr algn="ctr"/>
          <a:r>
            <a:rPr lang="es-ES" sz="800" b="1" baseline="0">
              <a:latin typeface="Arial" pitchFamily="34" charset="0"/>
              <a:cs typeface="Arial" pitchFamily="34" charset="0"/>
            </a:rPr>
            <a:t>Jefe del Área de Administración de Obra</a:t>
          </a:r>
        </a:p>
      </xdr:txBody>
    </xdr:sp>
    <xdr:clientData/>
  </xdr:twoCellAnchor>
  <xdr:twoCellAnchor>
    <xdr:from>
      <xdr:col>1</xdr:col>
      <xdr:colOff>0</xdr:colOff>
      <xdr:row>118</xdr:row>
      <xdr:rowOff>7045</xdr:rowOff>
    </xdr:from>
    <xdr:to>
      <xdr:col>1</xdr:col>
      <xdr:colOff>2107867</xdr:colOff>
      <xdr:row>120</xdr:row>
      <xdr:rowOff>95250</xdr:rowOff>
    </xdr:to>
    <xdr:sp macro="" textlink="">
      <xdr:nvSpPr>
        <xdr:cNvPr id="58" name="57 CuadroTexto"/>
        <xdr:cNvSpPr txBox="1"/>
      </xdr:nvSpPr>
      <xdr:spPr>
        <a:xfrm>
          <a:off x="685800" y="41936095"/>
          <a:ext cx="2107867" cy="412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Humberto</a:t>
          </a:r>
          <a:r>
            <a:rPr lang="es-ES" sz="800" b="1" baseline="0">
              <a:latin typeface="Arial" pitchFamily="34" charset="0"/>
              <a:cs typeface="Arial" pitchFamily="34" charset="0"/>
            </a:rPr>
            <a:t> Javier Rósiles Álvarez</a:t>
          </a:r>
        </a:p>
        <a:p>
          <a:pPr algn="ctr"/>
          <a:r>
            <a:rPr lang="es-ES" sz="800" b="1" baseline="0">
              <a:latin typeface="Arial" pitchFamily="34" charset="0"/>
              <a:cs typeface="Arial" pitchFamily="34" charset="0"/>
            </a:rPr>
            <a:t>Director General</a:t>
          </a:r>
          <a:r>
            <a:rPr lang="es-ES" sz="1050" b="1" baseline="0">
              <a:latin typeface="Arial" pitchFamily="34" charset="0"/>
              <a:cs typeface="Arial" pitchFamily="34" charset="0"/>
            </a:rPr>
            <a:t> </a:t>
          </a:r>
          <a:endParaRPr lang="es-ES" sz="1050" b="1">
            <a:latin typeface="Arial" pitchFamily="34" charset="0"/>
            <a:cs typeface="Arial" pitchFamily="34" charset="0"/>
          </a:endParaRPr>
        </a:p>
      </xdr:txBody>
    </xdr:sp>
    <xdr:clientData/>
  </xdr:twoCellAnchor>
  <xdr:twoCellAnchor>
    <xdr:from>
      <xdr:col>2</xdr:col>
      <xdr:colOff>469899</xdr:colOff>
      <xdr:row>118</xdr:row>
      <xdr:rowOff>8352</xdr:rowOff>
    </xdr:from>
    <xdr:to>
      <xdr:col>5</xdr:col>
      <xdr:colOff>458782</xdr:colOff>
      <xdr:row>120</xdr:row>
      <xdr:rowOff>67305</xdr:rowOff>
    </xdr:to>
    <xdr:sp macro="" textlink="">
      <xdr:nvSpPr>
        <xdr:cNvPr id="59" name="58 CuadroTexto"/>
        <xdr:cNvSpPr txBox="1"/>
      </xdr:nvSpPr>
      <xdr:spPr>
        <a:xfrm>
          <a:off x="3527424" y="41937402"/>
          <a:ext cx="2046283" cy="38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Esteban</a:t>
          </a:r>
          <a:r>
            <a:rPr lang="es-ES" sz="800" b="1" baseline="0">
              <a:latin typeface="Arial" pitchFamily="34" charset="0"/>
              <a:cs typeface="Arial" pitchFamily="34" charset="0"/>
            </a:rPr>
            <a:t> Jesús Banda Gallardo </a:t>
          </a:r>
        </a:p>
        <a:p>
          <a:pPr algn="ctr"/>
          <a:r>
            <a:rPr lang="es-ES" sz="800" b="1" baseline="0">
              <a:latin typeface="Arial" pitchFamily="34" charset="0"/>
              <a:cs typeface="Arial" pitchFamily="34" charset="0"/>
            </a:rPr>
            <a:t>Gerente de Ingeniería y Diseño</a:t>
          </a:r>
          <a:endParaRPr lang="es-ES" sz="800" b="1">
            <a:latin typeface="Arial" pitchFamily="34" charset="0"/>
            <a:cs typeface="Arial" pitchFamily="34" charset="0"/>
          </a:endParaRPr>
        </a:p>
      </xdr:txBody>
    </xdr:sp>
    <xdr:clientData/>
  </xdr:twoCellAnchor>
  <xdr:twoCellAnchor>
    <xdr:from>
      <xdr:col>6</xdr:col>
      <xdr:colOff>205292</xdr:colOff>
      <xdr:row>118</xdr:row>
      <xdr:rowOff>0</xdr:rowOff>
    </xdr:from>
    <xdr:to>
      <xdr:col>8</xdr:col>
      <xdr:colOff>717716</xdr:colOff>
      <xdr:row>120</xdr:row>
      <xdr:rowOff>42462</xdr:rowOff>
    </xdr:to>
    <xdr:sp macro="" textlink="">
      <xdr:nvSpPr>
        <xdr:cNvPr id="60" name="59 CuadroTexto"/>
        <xdr:cNvSpPr txBox="1"/>
      </xdr:nvSpPr>
      <xdr:spPr>
        <a:xfrm>
          <a:off x="6129842" y="41929050"/>
          <a:ext cx="1884024" cy="366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Ing. Hugo Zaragoza Panales</a:t>
          </a:r>
          <a:endParaRPr lang="es-ES" sz="800" b="1" baseline="0">
            <a:latin typeface="Arial" pitchFamily="34" charset="0"/>
            <a:cs typeface="Arial" pitchFamily="34" charset="0"/>
          </a:endParaRPr>
        </a:p>
        <a:p>
          <a:pPr algn="ctr"/>
          <a:r>
            <a:rPr lang="es-ES" sz="800" b="1" baseline="0">
              <a:latin typeface="Arial" pitchFamily="34" charset="0"/>
              <a:cs typeface="Arial" pitchFamily="34" charset="0"/>
            </a:rPr>
            <a:t>Director de Construcción de Obra</a:t>
          </a:r>
          <a:endParaRPr lang="es-ES" sz="800" b="1">
            <a:latin typeface="Arial" pitchFamily="34" charset="0"/>
            <a:cs typeface="Arial" pitchFamily="34" charset="0"/>
          </a:endParaRPr>
        </a:p>
      </xdr:txBody>
    </xdr:sp>
    <xdr:clientData/>
  </xdr:twoCellAnchor>
  <xdr:twoCellAnchor>
    <xdr:from>
      <xdr:col>10</xdr:col>
      <xdr:colOff>240323</xdr:colOff>
      <xdr:row>118</xdr:row>
      <xdr:rowOff>13888</xdr:rowOff>
    </xdr:from>
    <xdr:to>
      <xdr:col>14</xdr:col>
      <xdr:colOff>371475</xdr:colOff>
      <xdr:row>120</xdr:row>
      <xdr:rowOff>39832</xdr:rowOff>
    </xdr:to>
    <xdr:sp macro="" textlink="">
      <xdr:nvSpPr>
        <xdr:cNvPr id="61" name="60 CuadroTexto"/>
        <xdr:cNvSpPr txBox="1"/>
      </xdr:nvSpPr>
      <xdr:spPr>
        <a:xfrm>
          <a:off x="9069998" y="41942938"/>
          <a:ext cx="2874352" cy="3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800" b="1">
              <a:latin typeface="Arial" pitchFamily="34" charset="0"/>
              <a:cs typeface="Arial" pitchFamily="34" charset="0"/>
            </a:rPr>
            <a:t>Arq.</a:t>
          </a:r>
          <a:r>
            <a:rPr lang="es-ES" sz="800" b="1" baseline="0">
              <a:latin typeface="Arial" pitchFamily="34" charset="0"/>
              <a:cs typeface="Arial" pitchFamily="34" charset="0"/>
            </a:rPr>
            <a:t> Luis Javier Manzano Cervantes </a:t>
          </a:r>
        </a:p>
        <a:p>
          <a:pPr algn="ctr"/>
          <a:r>
            <a:rPr lang="es-ES" sz="800" b="1" baseline="0">
              <a:latin typeface="Arial" pitchFamily="34" charset="0"/>
              <a:cs typeface="Arial" pitchFamily="34" charset="0"/>
            </a:rPr>
            <a:t>Jefe del Área de Administración de Obra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ENAJE%20CAUDILLO%20DEL%20SUR%20ok/CALCULO_DRENAJE_CAUDILLO%20DEL%20SUR%20ok%20comple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OGRAMA"/>
      <sheetName val="DATOS"/>
      <sheetName val="HIDRAULICO"/>
      <sheetName val="VOLUMETRIA"/>
      <sheetName val="DESCARGAS"/>
      <sheetName val="CATALOGO"/>
      <sheetName val="Hoja2"/>
      <sheetName val="Hoja3 (2)"/>
      <sheetName val="Hoja1"/>
    </sheetNames>
    <sheetDataSet>
      <sheetData sheetId="0"/>
      <sheetData sheetId="1"/>
      <sheetData sheetId="2"/>
      <sheetData sheetId="3"/>
      <sheetData sheetId="4"/>
      <sheetData sheetId="5"/>
      <sheetData sheetId="6">
        <row r="28">
          <cell r="F28">
            <v>818847.29022843752</v>
          </cell>
        </row>
        <row r="42">
          <cell r="F42">
            <v>1304039.1267296092</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8"/>
  <sheetViews>
    <sheetView tabSelected="1" view="pageBreakPreview" topLeftCell="A144" zoomScaleNormal="130" zoomScaleSheetLayoutView="100" workbookViewId="0">
      <selection activeCell="I157" sqref="I157"/>
    </sheetView>
  </sheetViews>
  <sheetFormatPr baseColWidth="10" defaultRowHeight="12.75" x14ac:dyDescent="0.2"/>
  <cols>
    <col min="2" max="2" width="41.5" customWidth="1"/>
    <col min="6" max="6" width="14.1640625" bestFit="1" customWidth="1"/>
    <col min="9" max="9" width="14.83203125" bestFit="1" customWidth="1"/>
    <col min="11" max="11" width="10.33203125" customWidth="1"/>
    <col min="12" max="12" width="15.6640625" customWidth="1"/>
    <col min="13" max="13" width="10" customWidth="1"/>
    <col min="15" max="15" width="14.33203125" bestFit="1" customWidth="1"/>
  </cols>
  <sheetData>
    <row r="1" spans="1:16" x14ac:dyDescent="0.2">
      <c r="A1" s="97" t="s">
        <v>87</v>
      </c>
      <c r="B1" s="98"/>
      <c r="C1" s="98"/>
      <c r="D1" s="98"/>
      <c r="E1" s="98"/>
      <c r="F1" s="98"/>
      <c r="G1" s="98"/>
      <c r="H1" s="98"/>
      <c r="I1" s="98"/>
      <c r="J1" s="98"/>
      <c r="K1" s="98"/>
      <c r="L1" s="98"/>
      <c r="M1" s="98"/>
      <c r="N1" s="98"/>
      <c r="O1" s="98"/>
      <c r="P1" s="99"/>
    </row>
    <row r="2" spans="1:16" x14ac:dyDescent="0.2">
      <c r="A2" s="100" t="s">
        <v>88</v>
      </c>
      <c r="B2" s="101"/>
      <c r="C2" s="101"/>
      <c r="D2" s="101"/>
      <c r="E2" s="101"/>
      <c r="F2" s="101"/>
      <c r="G2" s="101"/>
      <c r="H2" s="101"/>
      <c r="I2" s="101"/>
      <c r="J2" s="101"/>
      <c r="K2" s="101"/>
      <c r="L2" s="101"/>
      <c r="M2" s="101"/>
      <c r="N2" s="101"/>
      <c r="O2" s="101"/>
      <c r="P2" s="102"/>
    </row>
    <row r="3" spans="1:16" x14ac:dyDescent="0.2">
      <c r="A3" s="103" t="s">
        <v>89</v>
      </c>
      <c r="B3" s="22"/>
      <c r="C3" s="22"/>
      <c r="D3" s="22"/>
      <c r="E3" s="22"/>
      <c r="F3" s="22"/>
      <c r="G3" s="22"/>
      <c r="H3" s="22"/>
      <c r="I3" s="22"/>
      <c r="J3" s="22"/>
      <c r="K3" s="22"/>
      <c r="L3" s="22"/>
      <c r="M3" s="22"/>
      <c r="N3" s="22"/>
      <c r="O3" s="22"/>
      <c r="P3" s="28"/>
    </row>
    <row r="4" spans="1:16" x14ac:dyDescent="0.2">
      <c r="A4" s="30" t="s">
        <v>86</v>
      </c>
      <c r="B4" s="31"/>
      <c r="C4" s="31"/>
      <c r="D4" s="31"/>
      <c r="E4" s="31"/>
      <c r="F4" s="31"/>
      <c r="G4" s="32"/>
      <c r="H4" s="25" t="s">
        <v>85</v>
      </c>
      <c r="I4" s="26"/>
      <c r="J4" s="26"/>
      <c r="K4" s="26"/>
      <c r="L4" s="26"/>
      <c r="M4" s="26"/>
      <c r="N4" s="26"/>
      <c r="O4" s="26"/>
      <c r="P4" s="27"/>
    </row>
    <row r="5" spans="1:16" x14ac:dyDescent="0.2">
      <c r="A5" s="33"/>
      <c r="B5" s="23"/>
      <c r="C5" s="23"/>
      <c r="D5" s="23"/>
      <c r="E5" s="23"/>
      <c r="F5" s="23"/>
      <c r="G5" s="29"/>
      <c r="H5" s="24" t="s">
        <v>83</v>
      </c>
      <c r="I5" s="24"/>
      <c r="J5" s="24"/>
      <c r="K5" s="24" t="s">
        <v>84</v>
      </c>
      <c r="L5" s="24"/>
      <c r="M5" s="24"/>
      <c r="N5" s="24" t="s">
        <v>90</v>
      </c>
      <c r="O5" s="24"/>
      <c r="P5" s="24"/>
    </row>
    <row r="6" spans="1:16" x14ac:dyDescent="0.2">
      <c r="A6" s="21" t="s">
        <v>11</v>
      </c>
      <c r="B6" s="21" t="s">
        <v>2</v>
      </c>
      <c r="C6" s="21" t="s">
        <v>12</v>
      </c>
      <c r="D6" s="21" t="s">
        <v>13</v>
      </c>
      <c r="E6" s="21" t="s">
        <v>14</v>
      </c>
      <c r="F6" s="21" t="s">
        <v>3</v>
      </c>
      <c r="G6" s="21" t="s">
        <v>15</v>
      </c>
      <c r="H6" s="20" t="s">
        <v>81</v>
      </c>
      <c r="I6" s="20" t="s">
        <v>82</v>
      </c>
      <c r="J6" s="20" t="s">
        <v>15</v>
      </c>
      <c r="K6" s="20" t="s">
        <v>81</v>
      </c>
      <c r="L6" s="20" t="s">
        <v>82</v>
      </c>
      <c r="M6" s="20" t="s">
        <v>15</v>
      </c>
      <c r="N6" s="20" t="s">
        <v>81</v>
      </c>
      <c r="O6" s="20" t="s">
        <v>82</v>
      </c>
      <c r="P6" s="20" t="s">
        <v>15</v>
      </c>
    </row>
    <row r="7" spans="1:16" x14ac:dyDescent="0.2">
      <c r="A7" s="35" t="s">
        <v>4</v>
      </c>
      <c r="B7" s="36" t="s">
        <v>5</v>
      </c>
      <c r="C7" s="36"/>
      <c r="D7" s="36"/>
      <c r="E7" s="36"/>
      <c r="F7" s="36"/>
      <c r="G7" s="36"/>
    </row>
    <row r="8" spans="1:16" ht="78.75" x14ac:dyDescent="0.2">
      <c r="A8" s="42" t="s">
        <v>78</v>
      </c>
      <c r="B8" s="43" t="s">
        <v>79</v>
      </c>
      <c r="C8" s="42" t="s">
        <v>53</v>
      </c>
      <c r="D8" s="44">
        <v>1</v>
      </c>
      <c r="E8" s="45">
        <v>3360</v>
      </c>
      <c r="F8" s="46">
        <v>3360</v>
      </c>
      <c r="G8" s="47">
        <v>1.6000000000000001E-3</v>
      </c>
      <c r="H8" s="81">
        <v>3776.56</v>
      </c>
      <c r="I8" s="82">
        <f>D8*H8</f>
        <v>3776.56</v>
      </c>
      <c r="J8" s="83">
        <f>I8/$I$148</f>
        <v>1.7813653394893785E-3</v>
      </c>
      <c r="K8" s="81">
        <v>6280.81</v>
      </c>
      <c r="L8" s="82">
        <f>D8*K8</f>
        <v>6280.81</v>
      </c>
      <c r="M8" s="83">
        <f>L8/$L$148</f>
        <v>2.818007159386546E-3</v>
      </c>
      <c r="N8" s="81">
        <v>5865.51</v>
      </c>
      <c r="O8" s="82">
        <f>D8*N8</f>
        <v>5865.51</v>
      </c>
      <c r="P8" s="83">
        <f>O8/$L$148</f>
        <v>2.6316747638367314E-3</v>
      </c>
    </row>
    <row r="9" spans="1:16" ht="45" x14ac:dyDescent="0.2">
      <c r="A9" s="48" t="s">
        <v>16</v>
      </c>
      <c r="B9" s="49" t="s">
        <v>17</v>
      </c>
      <c r="C9" s="48" t="s">
        <v>18</v>
      </c>
      <c r="D9" s="50">
        <v>2741.9999999999991</v>
      </c>
      <c r="E9" s="51">
        <v>2.5299999999999998</v>
      </c>
      <c r="F9" s="52">
        <v>6937.2599999999975</v>
      </c>
      <c r="G9" s="53">
        <v>3.2678432273077636E-3</v>
      </c>
      <c r="H9" s="84">
        <v>0.86</v>
      </c>
      <c r="I9" s="85">
        <f t="shared" ref="I9:I145" si="0">D9*H9</f>
        <v>2358.119999999999</v>
      </c>
      <c r="J9" s="86">
        <f>I9/$I$148</f>
        <v>1.1123014686266579E-3</v>
      </c>
      <c r="K9" s="84">
        <v>5.36</v>
      </c>
      <c r="L9" s="85">
        <f t="shared" ref="L9:L125" si="1">D9*K9</f>
        <v>14697.119999999995</v>
      </c>
      <c r="M9" s="86">
        <f>L9/$L$148</f>
        <v>6.5941477902313845E-3</v>
      </c>
      <c r="N9" s="84">
        <v>1.55</v>
      </c>
      <c r="O9" s="85">
        <f t="shared" ref="O9:O125" si="2">D9*N9</f>
        <v>4250.0999999999985</v>
      </c>
      <c r="P9" s="86">
        <f>O9/$L$148</f>
        <v>1.9068897527721354E-3</v>
      </c>
    </row>
    <row r="10" spans="1:16" x14ac:dyDescent="0.2">
      <c r="A10" s="48" t="s">
        <v>19</v>
      </c>
      <c r="B10" s="49" t="s">
        <v>20</v>
      </c>
      <c r="C10" s="48" t="s">
        <v>18</v>
      </c>
      <c r="D10" s="50">
        <v>1370.9999999999995</v>
      </c>
      <c r="E10" s="51">
        <v>4.0199999999999996</v>
      </c>
      <c r="F10" s="52">
        <v>5511.4199999999973</v>
      </c>
      <c r="G10" s="53">
        <v>2.5961916548966815E-3</v>
      </c>
      <c r="H10" s="85">
        <v>4.6500000000000004</v>
      </c>
      <c r="I10" s="85">
        <f t="shared" si="0"/>
        <v>6375.1499999999987</v>
      </c>
      <c r="J10" s="86">
        <f>I10/$I$148</f>
        <v>3.0070940866941632E-3</v>
      </c>
      <c r="K10" s="85">
        <v>10.7</v>
      </c>
      <c r="L10" s="85">
        <f t="shared" si="1"/>
        <v>14669.699999999993</v>
      </c>
      <c r="M10" s="86">
        <f>L10/$L$148</f>
        <v>6.5818452756973697E-3</v>
      </c>
      <c r="N10" s="85">
        <v>7.19</v>
      </c>
      <c r="O10" s="85">
        <f t="shared" si="2"/>
        <v>9857.489999999998</v>
      </c>
      <c r="P10" s="86">
        <f>O10/$L$148</f>
        <v>4.4227539749779532E-3</v>
      </c>
    </row>
    <row r="11" spans="1:16" ht="56.25" x14ac:dyDescent="0.2">
      <c r="A11" s="48" t="s">
        <v>21</v>
      </c>
      <c r="B11" s="49" t="s">
        <v>22</v>
      </c>
      <c r="C11" s="48" t="s">
        <v>18</v>
      </c>
      <c r="D11" s="50">
        <v>1370.9999999999995</v>
      </c>
      <c r="E11" s="51">
        <v>5.16</v>
      </c>
      <c r="F11" s="52">
        <v>7074.3599999999979</v>
      </c>
      <c r="G11" s="53">
        <v>3.3324251092703679E-3</v>
      </c>
      <c r="H11" s="85">
        <v>4.2300000000000004</v>
      </c>
      <c r="I11" s="85">
        <f t="shared" si="0"/>
        <v>5799.329999999999</v>
      </c>
      <c r="J11" s="86">
        <f>I11/$I$148</f>
        <v>2.7354855885411422E-3</v>
      </c>
      <c r="K11" s="85">
        <v>7.1</v>
      </c>
      <c r="L11" s="85">
        <f t="shared" si="1"/>
        <v>9734.0999999999967</v>
      </c>
      <c r="M11" s="86">
        <f>L11/$L$148</f>
        <v>4.3673926595748907E-3</v>
      </c>
      <c r="N11" s="85">
        <v>2.64</v>
      </c>
      <c r="O11" s="85">
        <f t="shared" si="2"/>
        <v>3619.4399999999991</v>
      </c>
      <c r="P11" s="86">
        <f>O11/$L$148</f>
        <v>1.6239319184898186E-3</v>
      </c>
    </row>
    <row r="12" spans="1:16" ht="45" x14ac:dyDescent="0.2">
      <c r="A12" s="48" t="s">
        <v>23</v>
      </c>
      <c r="B12" s="49" t="s">
        <v>24</v>
      </c>
      <c r="C12" s="48" t="s">
        <v>18</v>
      </c>
      <c r="D12" s="50">
        <v>5.32</v>
      </c>
      <c r="E12" s="51">
        <v>22.3</v>
      </c>
      <c r="F12" s="52">
        <v>118.63600000000001</v>
      </c>
      <c r="G12" s="53">
        <v>5.5884289923526581E-5</v>
      </c>
      <c r="H12" s="85">
        <v>9.8800000000000008</v>
      </c>
      <c r="I12" s="85">
        <f t="shared" si="0"/>
        <v>52.561600000000006</v>
      </c>
      <c r="J12" s="86">
        <f>I12/$I$148</f>
        <v>2.479277766753472E-5</v>
      </c>
      <c r="K12" s="85">
        <v>37.4</v>
      </c>
      <c r="L12" s="85">
        <f t="shared" si="1"/>
        <v>198.96799999999999</v>
      </c>
      <c r="M12" s="86">
        <f>L12/$L$148</f>
        <v>8.9270850175187958E-5</v>
      </c>
      <c r="N12" s="85">
        <v>21.85</v>
      </c>
      <c r="O12" s="85">
        <f t="shared" si="2"/>
        <v>116.24200000000002</v>
      </c>
      <c r="P12" s="86">
        <f>O12/$L$148</f>
        <v>5.2154226639782282E-5</v>
      </c>
    </row>
    <row r="13" spans="1:16" ht="35.25" customHeight="1" x14ac:dyDescent="0.2">
      <c r="A13" s="48" t="s">
        <v>25</v>
      </c>
      <c r="B13" s="49" t="s">
        <v>26</v>
      </c>
      <c r="C13" s="48" t="s">
        <v>27</v>
      </c>
      <c r="D13" s="50">
        <v>1.5960000000000001</v>
      </c>
      <c r="E13" s="51">
        <v>521</v>
      </c>
      <c r="F13" s="52">
        <v>831.51600000000008</v>
      </c>
      <c r="G13" s="53">
        <v>3.9169123385861905E-4</v>
      </c>
      <c r="H13" s="85">
        <v>458.15</v>
      </c>
      <c r="I13" s="85">
        <f t="shared" si="0"/>
        <v>731.20740000000001</v>
      </c>
      <c r="J13" s="86">
        <f>I13/$I$148</f>
        <v>3.4490317069982887E-4</v>
      </c>
      <c r="K13" s="85">
        <v>368.07</v>
      </c>
      <c r="L13" s="85">
        <f t="shared" si="1"/>
        <v>587.43971999999997</v>
      </c>
      <c r="M13" s="86">
        <f>L13/$L$148</f>
        <v>2.6356621783942322E-4</v>
      </c>
      <c r="N13" s="85">
        <v>176.15</v>
      </c>
      <c r="O13" s="85">
        <f t="shared" si="2"/>
        <v>281.1354</v>
      </c>
      <c r="P13" s="86">
        <f>O13/$L$148</f>
        <v>1.2613684699218738E-4</v>
      </c>
    </row>
    <row r="14" spans="1:16" ht="58.5" customHeight="1" x14ac:dyDescent="0.2">
      <c r="A14" s="48" t="s">
        <v>28</v>
      </c>
      <c r="B14" s="49" t="s">
        <v>29</v>
      </c>
      <c r="C14" s="48" t="s">
        <v>27</v>
      </c>
      <c r="D14" s="50">
        <v>1372.697532199285</v>
      </c>
      <c r="E14" s="51">
        <v>33.42</v>
      </c>
      <c r="F14" s="52">
        <v>45875.551526100106</v>
      </c>
      <c r="G14" s="53">
        <v>2.1609988720845782E-2</v>
      </c>
      <c r="H14" s="85">
        <v>37.590000000000003</v>
      </c>
      <c r="I14" s="85">
        <f>1372.698*H14</f>
        <v>51599.717820000005</v>
      </c>
      <c r="J14" s="86">
        <f>I14/$I$148</f>
        <v>2.4339067524938154E-2</v>
      </c>
      <c r="K14" s="85">
        <v>47.02</v>
      </c>
      <c r="L14" s="85">
        <f>1372.698*K14</f>
        <v>64544.25996000001</v>
      </c>
      <c r="M14" s="86">
        <f>L14/$L$148</f>
        <v>2.8959033415210205E-2</v>
      </c>
      <c r="N14" s="85">
        <v>47.82</v>
      </c>
      <c r="O14" s="85">
        <f>1372.698*N14</f>
        <v>65642.418360000011</v>
      </c>
      <c r="P14" s="86">
        <f>O14/$L$148</f>
        <v>2.9451743469063207E-2</v>
      </c>
    </row>
    <row r="15" spans="1:16" ht="56.25" x14ac:dyDescent="0.2">
      <c r="A15" s="61" t="s">
        <v>30</v>
      </c>
      <c r="B15" s="62" t="s">
        <v>31</v>
      </c>
      <c r="C15" s="61" t="s">
        <v>27</v>
      </c>
      <c r="D15" s="63">
        <v>72.247238536804488</v>
      </c>
      <c r="E15" s="64">
        <v>139.38999999999999</v>
      </c>
      <c r="F15" s="65">
        <v>10070.542579645176</v>
      </c>
      <c r="G15" s="66">
        <v>4.7437971712474313E-3</v>
      </c>
      <c r="H15" s="104">
        <v>114.47</v>
      </c>
      <c r="I15" s="104">
        <f>72.247*H15</f>
        <v>8270.1140899999991</v>
      </c>
      <c r="J15" s="105">
        <f>I15/$I$148</f>
        <v>3.9009295744139483E-3</v>
      </c>
      <c r="K15" s="104">
        <v>161.76</v>
      </c>
      <c r="L15" s="104">
        <f>72.247*K15</f>
        <v>11686.674719999999</v>
      </c>
      <c r="M15" s="105">
        <f>L15/$L$148</f>
        <v>5.2434531581725535E-3</v>
      </c>
      <c r="N15" s="104">
        <v>136.16</v>
      </c>
      <c r="O15" s="104">
        <f>72.247*N15</f>
        <v>9837.1515199999994</v>
      </c>
      <c r="P15" s="105">
        <f>O15/$L$148</f>
        <v>4.4136287216665114E-3</v>
      </c>
    </row>
    <row r="16" spans="1:16" ht="57.75" customHeight="1" x14ac:dyDescent="0.2">
      <c r="A16" s="61" t="s">
        <v>32</v>
      </c>
      <c r="B16" s="62" t="s">
        <v>33</v>
      </c>
      <c r="C16" s="61" t="s">
        <v>27</v>
      </c>
      <c r="D16" s="63">
        <v>11.670268119972199</v>
      </c>
      <c r="E16" s="64">
        <v>35.81</v>
      </c>
      <c r="F16" s="65">
        <v>417.91230137620539</v>
      </c>
      <c r="G16" s="66">
        <v>1.9686041515826625E-4</v>
      </c>
      <c r="H16" s="104">
        <v>49.28</v>
      </c>
      <c r="I16" s="104">
        <f>11.67*H16</f>
        <v>575.09760000000006</v>
      </c>
      <c r="J16" s="105">
        <f>I16/$I$148</f>
        <v>2.7126774934425164E-4</v>
      </c>
      <c r="K16" s="104">
        <v>53.36</v>
      </c>
      <c r="L16" s="104">
        <f>11.67*K16</f>
        <v>622.71119999999996</v>
      </c>
      <c r="M16" s="105">
        <f>L16/$L$148</f>
        <v>2.7939145107560762E-4</v>
      </c>
      <c r="N16" s="104">
        <v>56.32</v>
      </c>
      <c r="O16" s="104">
        <f>11.67*N16</f>
        <v>657.25440000000003</v>
      </c>
      <c r="P16" s="105">
        <f>O16/$L$148</f>
        <v>2.9488992737215563E-4</v>
      </c>
    </row>
    <row r="17" spans="1:16" x14ac:dyDescent="0.2">
      <c r="A17" s="108"/>
      <c r="B17" s="109"/>
      <c r="C17" s="108"/>
      <c r="D17" s="108"/>
      <c r="E17" s="108"/>
      <c r="F17" s="108"/>
      <c r="G17" s="108"/>
      <c r="H17" s="89"/>
      <c r="I17" s="89"/>
      <c r="J17" s="93"/>
      <c r="K17" s="89"/>
      <c r="L17" s="89"/>
      <c r="M17" s="93"/>
      <c r="N17" s="89"/>
      <c r="O17" s="89"/>
      <c r="P17" s="93"/>
    </row>
    <row r="18" spans="1:16" x14ac:dyDescent="0.2">
      <c r="A18" s="110"/>
      <c r="B18" s="18"/>
      <c r="C18" s="110"/>
      <c r="D18" s="110"/>
      <c r="E18" s="110"/>
      <c r="F18" s="110"/>
      <c r="G18" s="110"/>
      <c r="H18" s="79"/>
      <c r="I18" s="79"/>
      <c r="J18" s="80"/>
      <c r="K18" s="79"/>
      <c r="L18" s="79"/>
      <c r="M18" s="80"/>
      <c r="N18" s="79"/>
      <c r="O18" s="79"/>
      <c r="P18" s="80"/>
    </row>
    <row r="19" spans="1:16" x14ac:dyDescent="0.2">
      <c r="A19" s="110"/>
      <c r="B19" s="18"/>
      <c r="C19" s="110"/>
      <c r="D19" s="110"/>
      <c r="E19" s="110"/>
      <c r="F19" s="110"/>
      <c r="G19" s="110"/>
      <c r="H19" s="79"/>
      <c r="I19" s="79"/>
      <c r="J19" s="80"/>
      <c r="K19" s="79"/>
      <c r="L19" s="79"/>
      <c r="M19" s="80"/>
      <c r="N19" s="79"/>
      <c r="O19" s="79"/>
      <c r="P19" s="80"/>
    </row>
    <row r="20" spans="1:16" x14ac:dyDescent="0.2">
      <c r="A20" s="110"/>
      <c r="B20" s="18"/>
      <c r="C20" s="110"/>
      <c r="D20" s="110"/>
      <c r="E20" s="110"/>
      <c r="F20" s="110"/>
      <c r="G20" s="110"/>
      <c r="H20" s="79"/>
      <c r="I20" s="79"/>
      <c r="J20" s="80"/>
      <c r="K20" s="79"/>
      <c r="L20" s="79"/>
      <c r="M20" s="80"/>
      <c r="N20" s="79"/>
      <c r="O20" s="79"/>
      <c r="P20" s="80"/>
    </row>
    <row r="21" spans="1:16" x14ac:dyDescent="0.2">
      <c r="A21" s="110"/>
      <c r="B21" s="18"/>
      <c r="C21" s="110"/>
      <c r="D21" s="110"/>
      <c r="E21" s="110"/>
      <c r="F21" s="110"/>
      <c r="G21" s="110"/>
      <c r="H21" s="79"/>
      <c r="I21" s="79"/>
      <c r="J21" s="80"/>
      <c r="K21" s="79"/>
      <c r="L21" s="79"/>
      <c r="M21" s="80"/>
      <c r="N21" s="79"/>
      <c r="O21" s="79"/>
      <c r="P21" s="80"/>
    </row>
    <row r="22" spans="1:16" x14ac:dyDescent="0.2">
      <c r="A22" s="110"/>
      <c r="B22" s="18"/>
      <c r="C22" s="110"/>
      <c r="D22" s="110"/>
      <c r="E22" s="110"/>
      <c r="F22" s="110"/>
      <c r="G22" s="110"/>
      <c r="H22" s="79"/>
      <c r="I22" s="79"/>
      <c r="J22" s="80"/>
      <c r="K22" s="79"/>
      <c r="L22" s="79"/>
      <c r="M22" s="80"/>
      <c r="N22" s="79"/>
      <c r="O22" s="79"/>
      <c r="P22" s="80"/>
    </row>
    <row r="23" spans="1:16" x14ac:dyDescent="0.2">
      <c r="A23" s="110"/>
      <c r="B23" s="18"/>
      <c r="C23" s="110"/>
      <c r="D23" s="110"/>
      <c r="E23" s="110"/>
      <c r="F23" s="110"/>
      <c r="G23" s="110"/>
      <c r="H23" s="79"/>
      <c r="I23" s="79"/>
      <c r="J23" s="80"/>
      <c r="K23" s="79"/>
      <c r="L23" s="79"/>
      <c r="M23" s="80"/>
      <c r="N23" s="79"/>
      <c r="O23" s="79"/>
      <c r="P23" s="80"/>
    </row>
    <row r="24" spans="1:16" x14ac:dyDescent="0.2">
      <c r="A24" s="76"/>
      <c r="B24" s="77"/>
      <c r="C24" s="76"/>
      <c r="D24" s="76"/>
      <c r="E24" s="76"/>
      <c r="F24" s="76"/>
      <c r="G24" s="76"/>
      <c r="H24" s="90"/>
      <c r="I24" s="90"/>
      <c r="J24" s="96"/>
      <c r="K24" s="90"/>
      <c r="L24" s="90"/>
      <c r="M24" s="96"/>
      <c r="N24" s="90"/>
      <c r="O24" s="90"/>
      <c r="P24" s="96"/>
    </row>
    <row r="25" spans="1:16" ht="56.25" x14ac:dyDescent="0.2">
      <c r="A25" s="111" t="s">
        <v>34</v>
      </c>
      <c r="B25" s="112" t="s">
        <v>35</v>
      </c>
      <c r="C25" s="111" t="s">
        <v>27</v>
      </c>
      <c r="D25" s="119">
        <v>436.77876471928397</v>
      </c>
      <c r="E25" s="120">
        <v>184.88</v>
      </c>
      <c r="F25" s="121">
        <v>80751.65802130122</v>
      </c>
      <c r="G25" s="122">
        <v>3.8038614490271655E-2</v>
      </c>
      <c r="H25" s="117">
        <v>180.38</v>
      </c>
      <c r="I25" s="117">
        <f>436.779*H25</f>
        <v>78786.196020000003</v>
      </c>
      <c r="J25" s="118">
        <f>I25/$I$148</f>
        <v>3.7162655649650482E-2</v>
      </c>
      <c r="K25" s="117">
        <v>147.22</v>
      </c>
      <c r="L25" s="117">
        <f>436.779*K25</f>
        <v>64302.604379999997</v>
      </c>
      <c r="M25" s="118">
        <f>L25/$L$148</f>
        <v>2.8850609954773454E-2</v>
      </c>
      <c r="N25" s="117">
        <v>266.19</v>
      </c>
      <c r="O25" s="117">
        <f>436.779*N25</f>
        <v>116266.20200999999</v>
      </c>
      <c r="P25" s="118">
        <f>O25/$L$148</f>
        <v>5.216508534072236E-2</v>
      </c>
    </row>
    <row r="26" spans="1:16" ht="67.5" x14ac:dyDescent="0.2">
      <c r="A26" s="48" t="s">
        <v>36</v>
      </c>
      <c r="B26" s="49" t="s">
        <v>37</v>
      </c>
      <c r="C26" s="48" t="s">
        <v>27</v>
      </c>
      <c r="D26" s="50">
        <v>912.19600601680588</v>
      </c>
      <c r="E26" s="51">
        <v>70.040000000000006</v>
      </c>
      <c r="F26" s="52">
        <v>63890.208261417087</v>
      </c>
      <c r="G26" s="53">
        <v>3.0095914576987806E-2</v>
      </c>
      <c r="H26" s="85">
        <v>73.599999999999994</v>
      </c>
      <c r="I26" s="85">
        <f t="shared" si="0"/>
        <v>67137.626042836913</v>
      </c>
      <c r="J26" s="86">
        <f>I26/$I$148</f>
        <v>3.1668142438703244E-2</v>
      </c>
      <c r="K26" s="85">
        <v>59.02</v>
      </c>
      <c r="L26" s="85">
        <f t="shared" si="1"/>
        <v>53837.808275111885</v>
      </c>
      <c r="M26" s="86">
        <f>L26/$L$148</f>
        <v>2.4155376323268102E-2</v>
      </c>
      <c r="N26" s="85">
        <v>107.39</v>
      </c>
      <c r="O26" s="85">
        <f t="shared" si="2"/>
        <v>97960.729086144784</v>
      </c>
      <c r="P26" s="86">
        <f>O26/$L$148</f>
        <v>4.3951980063635397E-2</v>
      </c>
    </row>
    <row r="27" spans="1:16" ht="112.5" x14ac:dyDescent="0.2">
      <c r="A27" s="48" t="s">
        <v>38</v>
      </c>
      <c r="B27" s="49" t="s">
        <v>39</v>
      </c>
      <c r="C27" s="48" t="s">
        <v>27</v>
      </c>
      <c r="D27" s="50">
        <v>0.31920000000000004</v>
      </c>
      <c r="E27" s="51">
        <v>262.26</v>
      </c>
      <c r="F27" s="52">
        <v>83.713392000000013</v>
      </c>
      <c r="G27" s="53">
        <v>3.9433759305858518E-5</v>
      </c>
      <c r="H27" s="85">
        <v>375.22</v>
      </c>
      <c r="I27" s="85">
        <f t="shared" si="0"/>
        <v>119.77022400000003</v>
      </c>
      <c r="J27" s="86">
        <f>I27/$I$148</f>
        <v>5.6494409128010399E-5</v>
      </c>
      <c r="K27" s="85">
        <v>323.58999999999997</v>
      </c>
      <c r="L27" s="85">
        <f>0.319*K27</f>
        <v>103.22520999999999</v>
      </c>
      <c r="M27" s="86">
        <f>L27/$L$148</f>
        <v>4.6313991477083318E-5</v>
      </c>
      <c r="N27" s="85">
        <v>344.2</v>
      </c>
      <c r="O27" s="85">
        <f>0.319*N27</f>
        <v>109.7998</v>
      </c>
      <c r="P27" s="86">
        <f>O27/$L$148</f>
        <v>4.9263808728366385E-5</v>
      </c>
    </row>
    <row r="28" spans="1:16" ht="90" x14ac:dyDescent="0.2">
      <c r="A28" s="48" t="s">
        <v>40</v>
      </c>
      <c r="B28" s="49" t="s">
        <v>41</v>
      </c>
      <c r="C28" s="48" t="s">
        <v>27</v>
      </c>
      <c r="D28" s="50">
        <v>0.31920000000000004</v>
      </c>
      <c r="E28" s="51">
        <v>196.98</v>
      </c>
      <c r="F28" s="52">
        <v>62.876016000000007</v>
      </c>
      <c r="G28" s="53">
        <v>2.9618172455075157E-5</v>
      </c>
      <c r="H28" s="85">
        <v>289.2</v>
      </c>
      <c r="I28" s="85">
        <f>0.319*H28</f>
        <v>92.254800000000003</v>
      </c>
      <c r="J28" s="86">
        <f>I28/$I$148</f>
        <v>4.3515660580402464E-5</v>
      </c>
      <c r="K28" s="85">
        <v>147.22</v>
      </c>
      <c r="L28" s="85">
        <f>0.319*K28</f>
        <v>46.963180000000001</v>
      </c>
      <c r="M28" s="86">
        <f>L28/$L$148</f>
        <v>2.1070941083643518E-5</v>
      </c>
      <c r="N28" s="85">
        <v>260.12</v>
      </c>
      <c r="O28" s="85">
        <f>0.319*N28</f>
        <v>82.978279999999998</v>
      </c>
      <c r="P28" s="86">
        <f>O28/$L$148</f>
        <v>3.7229813847828775E-5</v>
      </c>
    </row>
    <row r="29" spans="1:16" ht="56.25" x14ac:dyDescent="0.2">
      <c r="A29" s="48" t="s">
        <v>42</v>
      </c>
      <c r="B29" s="49" t="s">
        <v>43</v>
      </c>
      <c r="C29" s="48" t="s">
        <v>27</v>
      </c>
      <c r="D29" s="50">
        <v>1.5960000000000001</v>
      </c>
      <c r="E29" s="51">
        <v>2398.02</v>
      </c>
      <c r="F29" s="52">
        <v>3827.23992</v>
      </c>
      <c r="G29" s="53">
        <v>1.8028472411087246E-3</v>
      </c>
      <c r="H29" s="85">
        <v>2313.23</v>
      </c>
      <c r="I29" s="85">
        <f t="shared" si="0"/>
        <v>3691.9150800000002</v>
      </c>
      <c r="J29" s="86">
        <f>I29/$I$148</f>
        <v>1.741439182708644E-3</v>
      </c>
      <c r="K29" s="85">
        <v>305.58999999999997</v>
      </c>
      <c r="L29" s="85">
        <f t="shared" si="1"/>
        <v>487.72163999999998</v>
      </c>
      <c r="M29" s="86">
        <f>L29/$L$148</f>
        <v>2.188257682222114E-4</v>
      </c>
      <c r="N29" s="85">
        <v>2236.11</v>
      </c>
      <c r="O29" s="85">
        <f t="shared" si="2"/>
        <v>3568.8315600000005</v>
      </c>
      <c r="P29" s="86">
        <f>O29/$L$148</f>
        <v>1.6012254608441677E-3</v>
      </c>
    </row>
    <row r="30" spans="1:16" ht="67.5" x14ac:dyDescent="0.2">
      <c r="A30" s="61">
        <v>9.1</v>
      </c>
      <c r="B30" s="62" t="s">
        <v>44</v>
      </c>
      <c r="C30" s="61" t="s">
        <v>27</v>
      </c>
      <c r="D30" s="63">
        <v>95.97</v>
      </c>
      <c r="E30" s="64">
        <v>387.88</v>
      </c>
      <c r="F30" s="65">
        <v>37224.8436</v>
      </c>
      <c r="G30" s="66">
        <v>1.75350142629584E-2</v>
      </c>
      <c r="H30" s="104">
        <v>204.48</v>
      </c>
      <c r="I30" s="104">
        <f t="shared" si="0"/>
        <v>19623.945599999999</v>
      </c>
      <c r="J30" s="105">
        <f>I30/$I$148</f>
        <v>9.2564176170549638E-3</v>
      </c>
      <c r="K30" s="104">
        <v>282.74</v>
      </c>
      <c r="L30" s="104">
        <f t="shared" si="1"/>
        <v>27134.557800000002</v>
      </c>
      <c r="M30" s="105">
        <f>L30/$L$148</f>
        <v>1.2174445357714699E-2</v>
      </c>
      <c r="N30" s="104">
        <v>282.73</v>
      </c>
      <c r="O30" s="104">
        <f t="shared" si="2"/>
        <v>27133.598100000003</v>
      </c>
      <c r="P30" s="105">
        <f>O30/$L$148</f>
        <v>1.2174014769706008E-2</v>
      </c>
    </row>
    <row r="31" spans="1:16" x14ac:dyDescent="0.2">
      <c r="A31" s="108"/>
      <c r="B31" s="109"/>
      <c r="C31" s="108"/>
      <c r="D31" s="108"/>
      <c r="E31" s="108"/>
      <c r="F31" s="108"/>
      <c r="G31" s="108"/>
      <c r="H31" s="89"/>
      <c r="I31" s="89"/>
      <c r="J31" s="93"/>
      <c r="K31" s="89"/>
      <c r="L31" s="89"/>
      <c r="M31" s="93"/>
      <c r="N31" s="89"/>
      <c r="O31" s="89"/>
      <c r="P31" s="93"/>
    </row>
    <row r="32" spans="1:16" x14ac:dyDescent="0.2">
      <c r="A32" s="110"/>
      <c r="B32" s="18"/>
      <c r="C32" s="110"/>
      <c r="D32" s="110"/>
      <c r="E32" s="110"/>
      <c r="F32" s="110"/>
      <c r="G32" s="110"/>
      <c r="H32" s="79"/>
      <c r="I32" s="79"/>
      <c r="J32" s="80"/>
      <c r="K32" s="79"/>
      <c r="L32" s="79"/>
      <c r="M32" s="80"/>
      <c r="N32" s="79"/>
      <c r="O32" s="79"/>
      <c r="P32" s="80"/>
    </row>
    <row r="33" spans="1:16" x14ac:dyDescent="0.2">
      <c r="A33" s="110"/>
      <c r="B33" s="18"/>
      <c r="C33" s="110"/>
      <c r="D33" s="110"/>
      <c r="E33" s="110"/>
      <c r="F33" s="110"/>
      <c r="G33" s="110"/>
      <c r="H33" s="79"/>
      <c r="I33" s="79"/>
      <c r="J33" s="80"/>
      <c r="K33" s="79"/>
      <c r="L33" s="79"/>
      <c r="M33" s="80"/>
      <c r="N33" s="79"/>
      <c r="O33" s="79"/>
      <c r="P33" s="80"/>
    </row>
    <row r="34" spans="1:16" x14ac:dyDescent="0.2">
      <c r="A34" s="110"/>
      <c r="B34" s="18"/>
      <c r="C34" s="110"/>
      <c r="D34" s="110"/>
      <c r="E34" s="110"/>
      <c r="F34" s="110"/>
      <c r="G34" s="110"/>
      <c r="H34" s="79"/>
      <c r="I34" s="79"/>
      <c r="J34" s="80"/>
      <c r="K34" s="79"/>
      <c r="L34" s="79"/>
      <c r="M34" s="80"/>
      <c r="N34" s="79"/>
      <c r="O34" s="79"/>
      <c r="P34" s="80"/>
    </row>
    <row r="35" spans="1:16" x14ac:dyDescent="0.2">
      <c r="A35" s="110"/>
      <c r="B35" s="18"/>
      <c r="C35" s="110"/>
      <c r="D35" s="110"/>
      <c r="E35" s="110"/>
      <c r="F35" s="110"/>
      <c r="G35" s="110"/>
      <c r="H35" s="79"/>
      <c r="I35" s="79"/>
      <c r="J35" s="80"/>
      <c r="K35" s="79"/>
      <c r="L35" s="79"/>
      <c r="M35" s="80"/>
      <c r="N35" s="79"/>
      <c r="O35" s="79"/>
      <c r="P35" s="80"/>
    </row>
    <row r="36" spans="1:16" x14ac:dyDescent="0.2">
      <c r="A36" s="110"/>
      <c r="B36" s="18"/>
      <c r="C36" s="110"/>
      <c r="D36" s="110"/>
      <c r="E36" s="110"/>
      <c r="F36" s="110"/>
      <c r="G36" s="110"/>
      <c r="H36" s="79"/>
      <c r="I36" s="79"/>
      <c r="J36" s="80"/>
      <c r="K36" s="79"/>
      <c r="L36" s="79"/>
      <c r="M36" s="80"/>
      <c r="N36" s="79"/>
      <c r="O36" s="79"/>
      <c r="P36" s="80"/>
    </row>
    <row r="37" spans="1:16" x14ac:dyDescent="0.2">
      <c r="A37" s="110"/>
      <c r="B37" s="18"/>
      <c r="C37" s="110"/>
      <c r="D37" s="110"/>
      <c r="E37" s="110"/>
      <c r="F37" s="110"/>
      <c r="G37" s="110"/>
      <c r="H37" s="79"/>
      <c r="I37" s="79"/>
      <c r="J37" s="80"/>
      <c r="K37" s="79"/>
      <c r="L37" s="79"/>
      <c r="M37" s="80"/>
      <c r="N37" s="79"/>
      <c r="O37" s="79"/>
      <c r="P37" s="80"/>
    </row>
    <row r="38" spans="1:16" x14ac:dyDescent="0.2">
      <c r="A38" s="110"/>
      <c r="B38" s="18"/>
      <c r="C38" s="110"/>
      <c r="D38" s="110"/>
      <c r="E38" s="110"/>
      <c r="F38" s="110"/>
      <c r="G38" s="110"/>
      <c r="H38" s="79"/>
      <c r="I38" s="79"/>
      <c r="J38" s="80"/>
      <c r="K38" s="79"/>
      <c r="L38" s="79"/>
      <c r="M38" s="80"/>
      <c r="N38" s="79"/>
      <c r="O38" s="79"/>
      <c r="P38" s="80"/>
    </row>
    <row r="39" spans="1:16" x14ac:dyDescent="0.2">
      <c r="A39" s="76"/>
      <c r="B39" s="77"/>
      <c r="C39" s="76"/>
      <c r="D39" s="76"/>
      <c r="E39" s="76"/>
      <c r="F39" s="76"/>
      <c r="G39" s="76"/>
      <c r="H39" s="90"/>
      <c r="I39" s="90"/>
      <c r="J39" s="96"/>
      <c r="K39" s="90"/>
      <c r="L39" s="90"/>
      <c r="M39" s="96"/>
      <c r="N39" s="90"/>
      <c r="O39" s="90"/>
      <c r="P39" s="96"/>
    </row>
    <row r="40" spans="1:16" ht="33.75" x14ac:dyDescent="0.2">
      <c r="A40" s="111">
        <v>8.1</v>
      </c>
      <c r="B40" s="112" t="s">
        <v>45</v>
      </c>
      <c r="C40" s="111" t="s">
        <v>27</v>
      </c>
      <c r="D40" s="119">
        <v>657.94472442831534</v>
      </c>
      <c r="E40" s="120">
        <v>20.350000000000001</v>
      </c>
      <c r="F40" s="121">
        <v>13389.175142116219</v>
      </c>
      <c r="G40" s="122">
        <v>6.3070614777883428E-3</v>
      </c>
      <c r="H40" s="117">
        <v>22.29</v>
      </c>
      <c r="I40" s="117">
        <f t="shared" si="0"/>
        <v>14665.587907507148</v>
      </c>
      <c r="J40" s="118">
        <f>I40/$I$148</f>
        <v>6.9176102012592925E-3</v>
      </c>
      <c r="K40" s="117">
        <v>44.22</v>
      </c>
      <c r="L40" s="117">
        <f>657.945*K40</f>
        <v>29094.3279</v>
      </c>
      <c r="M40" s="118">
        <f>L40/$L$148</f>
        <v>1.3053734203031095E-2</v>
      </c>
      <c r="N40" s="117">
        <v>21.93</v>
      </c>
      <c r="O40" s="117">
        <f t="shared" si="2"/>
        <v>14428.727806712955</v>
      </c>
      <c r="P40" s="118">
        <f>O40/$L$148</f>
        <v>6.47372842995678E-3</v>
      </c>
    </row>
    <row r="41" spans="1:16" ht="33.75" x14ac:dyDescent="0.2">
      <c r="A41" s="48">
        <v>8.1999999999999993</v>
      </c>
      <c r="B41" s="49" t="s">
        <v>46</v>
      </c>
      <c r="C41" s="48" t="s">
        <v>27</v>
      </c>
      <c r="D41" s="50">
        <v>34.628669706753442</v>
      </c>
      <c r="E41" s="51">
        <v>90.65</v>
      </c>
      <c r="F41" s="52">
        <v>3139.0889089171997</v>
      </c>
      <c r="G41" s="53">
        <v>1.4786890546010947E-3</v>
      </c>
      <c r="H41" s="85">
        <v>74.28</v>
      </c>
      <c r="I41" s="85">
        <f t="shared" si="0"/>
        <v>2572.2175858176456</v>
      </c>
      <c r="J41" s="86">
        <f>I41/$I$148</f>
        <v>1.213289144883333E-3</v>
      </c>
      <c r="K41" s="85">
        <v>109.31</v>
      </c>
      <c r="L41" s="85">
        <f>34.629*K41</f>
        <v>3785.2959899999996</v>
      </c>
      <c r="M41" s="86">
        <f>L41/$L$148</f>
        <v>1.6983464235054368E-3</v>
      </c>
      <c r="N41" s="85">
        <v>81.599999999999994</v>
      </c>
      <c r="O41" s="85">
        <f>34.629*N41</f>
        <v>2825.7263999999996</v>
      </c>
      <c r="P41" s="86">
        <f>O41/$L$148</f>
        <v>1.2678169257894396E-3</v>
      </c>
    </row>
    <row r="42" spans="1:16" ht="33.75" x14ac:dyDescent="0.2">
      <c r="A42" s="48">
        <v>8.3000000000000007</v>
      </c>
      <c r="B42" s="49" t="s">
        <v>47</v>
      </c>
      <c r="C42" s="48" t="s">
        <v>48</v>
      </c>
      <c r="D42" s="50">
        <v>3462.8669706753444</v>
      </c>
      <c r="E42" s="51">
        <v>5.13</v>
      </c>
      <c r="F42" s="52">
        <v>17764.507559564518</v>
      </c>
      <c r="G42" s="53">
        <v>8.3680913955914149E-3</v>
      </c>
      <c r="H42" s="85">
        <v>5.21</v>
      </c>
      <c r="I42" s="85">
        <f t="shared" si="0"/>
        <v>18041.536917218546</v>
      </c>
      <c r="J42" s="86">
        <f>I42/$I$148</f>
        <v>8.5100113689312949E-3</v>
      </c>
      <c r="K42" s="85">
        <v>7.88</v>
      </c>
      <c r="L42" s="85">
        <f t="shared" si="1"/>
        <v>27287.391728921713</v>
      </c>
      <c r="M42" s="86">
        <f>L42/$L$148</f>
        <v>1.2243017262596164E-2</v>
      </c>
      <c r="N42" s="85">
        <v>6.74</v>
      </c>
      <c r="O42" s="85">
        <f t="shared" si="2"/>
        <v>23339.723382351822</v>
      </c>
      <c r="P42" s="86">
        <f>O42/$L$148</f>
        <v>1.0471819333743419E-2</v>
      </c>
    </row>
    <row r="43" spans="1:16" ht="67.5" x14ac:dyDescent="0.2">
      <c r="A43" s="61" t="s">
        <v>49</v>
      </c>
      <c r="B43" s="62" t="s">
        <v>50</v>
      </c>
      <c r="C43" s="61" t="s">
        <v>18</v>
      </c>
      <c r="D43" s="63">
        <v>1370.9999999999995</v>
      </c>
      <c r="E43" s="64">
        <v>178.73</v>
      </c>
      <c r="F43" s="65">
        <v>245038.8299999999</v>
      </c>
      <c r="G43" s="66">
        <v>0.11542719763176215</v>
      </c>
      <c r="H43" s="104">
        <v>280.81</v>
      </c>
      <c r="I43" s="104">
        <f t="shared" si="0"/>
        <v>384990.50999999989</v>
      </c>
      <c r="J43" s="105">
        <f>I43/$I$148</f>
        <v>0.18159614849130923</v>
      </c>
      <c r="K43" s="104">
        <v>218.27</v>
      </c>
      <c r="L43" s="104">
        <f t="shared" si="1"/>
        <v>299248.16999999993</v>
      </c>
      <c r="M43" s="105">
        <f>L43/$L$148</f>
        <v>0.13426349236695936</v>
      </c>
      <c r="N43" s="104">
        <v>165.32</v>
      </c>
      <c r="O43" s="104">
        <f t="shared" si="2"/>
        <v>226653.71999999991</v>
      </c>
      <c r="P43" s="105">
        <f>O43/$L$148</f>
        <v>0.10169258513815788</v>
      </c>
    </row>
    <row r="44" spans="1:16" ht="214.5" customHeight="1" x14ac:dyDescent="0.2">
      <c r="A44" s="61" t="s">
        <v>51</v>
      </c>
      <c r="B44" s="62" t="s">
        <v>52</v>
      </c>
      <c r="C44" s="61" t="s">
        <v>53</v>
      </c>
      <c r="D44" s="63">
        <v>6</v>
      </c>
      <c r="E44" s="64">
        <v>8374.14</v>
      </c>
      <c r="F44" s="65">
        <v>50244.84</v>
      </c>
      <c r="G44" s="66">
        <v>2.3668171598175976E-2</v>
      </c>
      <c r="H44" s="104">
        <v>8086.06</v>
      </c>
      <c r="I44" s="104">
        <f t="shared" si="0"/>
        <v>48516.36</v>
      </c>
      <c r="J44" s="105">
        <f>I44/$I$148</f>
        <v>2.2884678676411578E-2</v>
      </c>
      <c r="K44" s="104">
        <v>5990.23</v>
      </c>
      <c r="L44" s="104">
        <f t="shared" si="1"/>
        <v>35941.379999999997</v>
      </c>
      <c r="M44" s="105">
        <f>L44/$L$148</f>
        <v>1.6125796857130278E-2</v>
      </c>
      <c r="N44" s="104">
        <v>11040.81</v>
      </c>
      <c r="O44" s="104">
        <f t="shared" si="2"/>
        <v>66244.86</v>
      </c>
      <c r="P44" s="105">
        <f>O44/$L$148</f>
        <v>2.9722040589121375E-2</v>
      </c>
    </row>
    <row r="45" spans="1:16" x14ac:dyDescent="0.2">
      <c r="A45" s="108"/>
      <c r="B45" s="109"/>
      <c r="C45" s="108"/>
      <c r="D45" s="108"/>
      <c r="E45" s="108"/>
      <c r="F45" s="108"/>
      <c r="G45" s="108"/>
      <c r="H45" s="89"/>
      <c r="I45" s="89"/>
      <c r="J45" s="93"/>
      <c r="K45" s="89"/>
      <c r="L45" s="89"/>
      <c r="M45" s="93"/>
      <c r="N45" s="89"/>
      <c r="O45" s="89"/>
      <c r="P45" s="93"/>
    </row>
    <row r="46" spans="1:16" x14ac:dyDescent="0.2">
      <c r="A46" s="110"/>
      <c r="B46" s="18"/>
      <c r="C46" s="110"/>
      <c r="D46" s="110"/>
      <c r="E46" s="110"/>
      <c r="F46" s="110"/>
      <c r="G46" s="110"/>
      <c r="H46" s="79"/>
      <c r="I46" s="79"/>
      <c r="J46" s="80"/>
      <c r="K46" s="79"/>
      <c r="L46" s="79"/>
      <c r="M46" s="80"/>
      <c r="N46" s="79"/>
      <c r="O46" s="79"/>
      <c r="P46" s="80"/>
    </row>
    <row r="47" spans="1:16" x14ac:dyDescent="0.2">
      <c r="A47" s="110"/>
      <c r="B47" s="18"/>
      <c r="C47" s="110"/>
      <c r="D47" s="110"/>
      <c r="E47" s="110"/>
      <c r="F47" s="110"/>
      <c r="G47" s="110"/>
      <c r="H47" s="79"/>
      <c r="I47" s="79"/>
      <c r="J47" s="80"/>
      <c r="K47" s="79"/>
      <c r="L47" s="79"/>
      <c r="M47" s="80"/>
      <c r="N47" s="79"/>
      <c r="O47" s="79"/>
      <c r="P47" s="80"/>
    </row>
    <row r="48" spans="1:16" x14ac:dyDescent="0.2">
      <c r="A48" s="110"/>
      <c r="B48" s="18"/>
      <c r="C48" s="110"/>
      <c r="D48" s="110"/>
      <c r="E48" s="110"/>
      <c r="F48" s="110"/>
      <c r="G48" s="110"/>
      <c r="H48" s="79"/>
      <c r="I48" s="79"/>
      <c r="J48" s="80"/>
      <c r="K48" s="79"/>
      <c r="L48" s="79"/>
      <c r="M48" s="80"/>
      <c r="N48" s="79"/>
      <c r="O48" s="79"/>
      <c r="P48" s="80"/>
    </row>
    <row r="49" spans="1:16" x14ac:dyDescent="0.2">
      <c r="A49" s="110"/>
      <c r="B49" s="18"/>
      <c r="C49" s="110"/>
      <c r="D49" s="110"/>
      <c r="E49" s="110"/>
      <c r="F49" s="110"/>
      <c r="G49" s="110"/>
      <c r="H49" s="79"/>
      <c r="I49" s="79"/>
      <c r="J49" s="80"/>
      <c r="K49" s="79"/>
      <c r="L49" s="79"/>
      <c r="M49" s="80"/>
      <c r="N49" s="79"/>
      <c r="O49" s="79"/>
      <c r="P49" s="80"/>
    </row>
    <row r="50" spans="1:16" x14ac:dyDescent="0.2">
      <c r="A50" s="110"/>
      <c r="B50" s="18"/>
      <c r="C50" s="110"/>
      <c r="D50" s="110"/>
      <c r="E50" s="110"/>
      <c r="F50" s="110"/>
      <c r="G50" s="110"/>
      <c r="H50" s="79"/>
      <c r="I50" s="79"/>
      <c r="J50" s="80"/>
      <c r="K50" s="79"/>
      <c r="L50" s="79"/>
      <c r="M50" s="80"/>
      <c r="N50" s="79"/>
      <c r="O50" s="79"/>
      <c r="P50" s="80"/>
    </row>
    <row r="51" spans="1:16" x14ac:dyDescent="0.2">
      <c r="A51" s="110"/>
      <c r="B51" s="18"/>
      <c r="C51" s="110"/>
      <c r="D51" s="110"/>
      <c r="E51" s="110"/>
      <c r="F51" s="110"/>
      <c r="G51" s="110"/>
      <c r="H51" s="79"/>
      <c r="I51" s="79"/>
      <c r="J51" s="80"/>
      <c r="K51" s="79"/>
      <c r="L51" s="79"/>
      <c r="M51" s="80"/>
      <c r="N51" s="79"/>
      <c r="O51" s="79"/>
      <c r="P51" s="80"/>
    </row>
    <row r="52" spans="1:16" x14ac:dyDescent="0.2">
      <c r="A52" s="110"/>
      <c r="B52" s="18"/>
      <c r="C52" s="110"/>
      <c r="D52" s="110"/>
      <c r="E52" s="110"/>
      <c r="F52" s="110"/>
      <c r="G52" s="110"/>
      <c r="H52" s="79"/>
      <c r="I52" s="79"/>
      <c r="J52" s="80"/>
      <c r="K52" s="79"/>
      <c r="L52" s="79"/>
      <c r="M52" s="80"/>
      <c r="N52" s="79"/>
      <c r="O52" s="79"/>
      <c r="P52" s="80"/>
    </row>
    <row r="53" spans="1:16" x14ac:dyDescent="0.2">
      <c r="A53" s="110"/>
      <c r="B53" s="18"/>
      <c r="C53" s="110"/>
      <c r="D53" s="110"/>
      <c r="E53" s="110"/>
      <c r="F53" s="110"/>
      <c r="G53" s="110"/>
      <c r="H53" s="79"/>
      <c r="I53" s="79"/>
      <c r="J53" s="80"/>
      <c r="K53" s="79"/>
      <c r="L53" s="79"/>
      <c r="M53" s="80"/>
      <c r="N53" s="79"/>
      <c r="O53" s="79"/>
      <c r="P53" s="80"/>
    </row>
    <row r="54" spans="1:16" x14ac:dyDescent="0.2">
      <c r="A54" s="110"/>
      <c r="B54" s="18"/>
      <c r="C54" s="110"/>
      <c r="D54" s="110"/>
      <c r="E54" s="110"/>
      <c r="F54" s="110"/>
      <c r="G54" s="110"/>
      <c r="H54" s="79"/>
      <c r="I54" s="79"/>
      <c r="J54" s="80"/>
      <c r="K54" s="79"/>
      <c r="L54" s="79"/>
      <c r="M54" s="80"/>
      <c r="N54" s="79"/>
      <c r="O54" s="79"/>
      <c r="P54" s="80"/>
    </row>
    <row r="55" spans="1:16" x14ac:dyDescent="0.2">
      <c r="A55" s="110"/>
      <c r="B55" s="18"/>
      <c r="C55" s="110"/>
      <c r="D55" s="110"/>
      <c r="E55" s="110"/>
      <c r="F55" s="110"/>
      <c r="G55" s="110"/>
      <c r="H55" s="79"/>
      <c r="I55" s="79"/>
      <c r="J55" s="80"/>
      <c r="K55" s="79"/>
      <c r="L55" s="79"/>
      <c r="M55" s="80"/>
      <c r="N55" s="79"/>
      <c r="O55" s="79"/>
      <c r="P55" s="80"/>
    </row>
    <row r="56" spans="1:16" x14ac:dyDescent="0.2">
      <c r="A56" s="76"/>
      <c r="B56" s="77"/>
      <c r="C56" s="76"/>
      <c r="D56" s="76"/>
      <c r="E56" s="76"/>
      <c r="F56" s="76"/>
      <c r="G56" s="76"/>
      <c r="H56" s="90"/>
      <c r="I56" s="90"/>
      <c r="J56" s="96"/>
      <c r="K56" s="90"/>
      <c r="L56" s="90"/>
      <c r="M56" s="96"/>
      <c r="N56" s="90"/>
      <c r="O56" s="90"/>
      <c r="P56" s="96"/>
    </row>
    <row r="57" spans="1:16" ht="215.25" customHeight="1" x14ac:dyDescent="0.2">
      <c r="A57" s="111" t="s">
        <v>54</v>
      </c>
      <c r="B57" s="112" t="s">
        <v>55</v>
      </c>
      <c r="C57" s="111" t="s">
        <v>53</v>
      </c>
      <c r="D57" s="119">
        <v>10</v>
      </c>
      <c r="E57" s="120">
        <v>8887.77</v>
      </c>
      <c r="F57" s="121">
        <v>88877.7</v>
      </c>
      <c r="G57" s="122">
        <v>4.3449192223939344E-2</v>
      </c>
      <c r="H57" s="117">
        <v>9254.56</v>
      </c>
      <c r="I57" s="117">
        <f t="shared" si="0"/>
        <v>92545.599999999991</v>
      </c>
      <c r="J57" s="118">
        <f>I57/$I$148</f>
        <v>4.3652828013390016E-2</v>
      </c>
      <c r="K57" s="117">
        <v>6876.46</v>
      </c>
      <c r="L57" s="117">
        <f t="shared" si="1"/>
        <v>68764.600000000006</v>
      </c>
      <c r="M57" s="118">
        <f>L57/$L$148</f>
        <v>3.0852570785034429E-2</v>
      </c>
      <c r="N57" s="117">
        <v>13160.19</v>
      </c>
      <c r="O57" s="117">
        <f t="shared" si="2"/>
        <v>131601.9</v>
      </c>
      <c r="P57" s="118">
        <f>O57/$L$148</f>
        <v>5.9045743524939028E-2</v>
      </c>
    </row>
    <row r="58" spans="1:16" x14ac:dyDescent="0.2">
      <c r="A58" s="108"/>
      <c r="B58" s="109"/>
      <c r="C58" s="108"/>
      <c r="D58" s="108"/>
      <c r="E58" s="108"/>
      <c r="F58" s="108"/>
      <c r="G58" s="108"/>
      <c r="H58" s="89"/>
      <c r="I58" s="89"/>
      <c r="J58" s="93"/>
      <c r="K58" s="89"/>
      <c r="L58" s="89"/>
      <c r="M58" s="93"/>
      <c r="N58" s="89"/>
      <c r="O58" s="89"/>
      <c r="P58" s="93"/>
    </row>
    <row r="59" spans="1:16" x14ac:dyDescent="0.2">
      <c r="A59" s="110"/>
      <c r="B59" s="18"/>
      <c r="C59" s="110"/>
      <c r="D59" s="110"/>
      <c r="E59" s="110"/>
      <c r="F59" s="110"/>
      <c r="G59" s="110"/>
      <c r="H59" s="79"/>
      <c r="I59" s="79"/>
      <c r="J59" s="80"/>
      <c r="K59" s="79"/>
      <c r="L59" s="79"/>
      <c r="M59" s="80"/>
      <c r="N59" s="79"/>
      <c r="O59" s="79"/>
      <c r="P59" s="80"/>
    </row>
    <row r="60" spans="1:16" x14ac:dyDescent="0.2">
      <c r="A60" s="110"/>
      <c r="B60" s="18"/>
      <c r="C60" s="110"/>
      <c r="D60" s="110"/>
      <c r="E60" s="110"/>
      <c r="F60" s="110"/>
      <c r="G60" s="110"/>
      <c r="H60" s="79"/>
      <c r="I60" s="79"/>
      <c r="J60" s="80"/>
      <c r="K60" s="79"/>
      <c r="L60" s="79"/>
      <c r="M60" s="80"/>
      <c r="N60" s="79"/>
      <c r="O60" s="79"/>
      <c r="P60" s="80"/>
    </row>
    <row r="61" spans="1:16" x14ac:dyDescent="0.2">
      <c r="A61" s="110"/>
      <c r="B61" s="18"/>
      <c r="C61" s="110"/>
      <c r="D61" s="110"/>
      <c r="E61" s="110"/>
      <c r="F61" s="110"/>
      <c r="G61" s="110"/>
      <c r="H61" s="79"/>
      <c r="I61" s="79"/>
      <c r="J61" s="80"/>
      <c r="K61" s="79"/>
      <c r="L61" s="79"/>
      <c r="M61" s="80"/>
      <c r="N61" s="79"/>
      <c r="O61" s="79"/>
      <c r="P61" s="80"/>
    </row>
    <row r="62" spans="1:16" x14ac:dyDescent="0.2">
      <c r="A62" s="110"/>
      <c r="B62" s="18"/>
      <c r="C62" s="110"/>
      <c r="D62" s="110"/>
      <c r="E62" s="110"/>
      <c r="F62" s="110"/>
      <c r="G62" s="110"/>
      <c r="H62" s="79"/>
      <c r="I62" s="79"/>
      <c r="J62" s="80"/>
      <c r="K62" s="79"/>
      <c r="L62" s="79"/>
      <c r="M62" s="80"/>
      <c r="N62" s="79"/>
      <c r="O62" s="79"/>
      <c r="P62" s="80"/>
    </row>
    <row r="63" spans="1:16" x14ac:dyDescent="0.2">
      <c r="A63" s="110"/>
      <c r="B63" s="18"/>
      <c r="C63" s="110"/>
      <c r="D63" s="110"/>
      <c r="E63" s="110"/>
      <c r="F63" s="110"/>
      <c r="G63" s="110"/>
      <c r="H63" s="79"/>
      <c r="I63" s="79"/>
      <c r="J63" s="80"/>
      <c r="K63" s="79"/>
      <c r="L63" s="79"/>
      <c r="M63" s="80"/>
      <c r="N63" s="79"/>
      <c r="O63" s="79"/>
      <c r="P63" s="80"/>
    </row>
    <row r="64" spans="1:16" x14ac:dyDescent="0.2">
      <c r="A64" s="110"/>
      <c r="B64" s="18"/>
      <c r="C64" s="110"/>
      <c r="D64" s="110"/>
      <c r="E64" s="110"/>
      <c r="F64" s="110"/>
      <c r="G64" s="110"/>
      <c r="H64" s="79"/>
      <c r="I64" s="79"/>
      <c r="J64" s="80"/>
      <c r="K64" s="79"/>
      <c r="L64" s="79"/>
      <c r="M64" s="80"/>
      <c r="N64" s="79"/>
      <c r="O64" s="79"/>
      <c r="P64" s="80"/>
    </row>
    <row r="65" spans="1:16" x14ac:dyDescent="0.2">
      <c r="A65" s="110"/>
      <c r="B65" s="18"/>
      <c r="C65" s="110"/>
      <c r="D65" s="110"/>
      <c r="E65" s="110"/>
      <c r="F65" s="110"/>
      <c r="G65" s="110"/>
      <c r="H65" s="79"/>
      <c r="I65" s="79"/>
      <c r="J65" s="80"/>
      <c r="K65" s="79"/>
      <c r="L65" s="79"/>
      <c r="M65" s="80"/>
      <c r="N65" s="79"/>
      <c r="O65" s="79"/>
      <c r="P65" s="80"/>
    </row>
    <row r="66" spans="1:16" x14ac:dyDescent="0.2">
      <c r="A66" s="110"/>
      <c r="B66" s="18"/>
      <c r="C66" s="110"/>
      <c r="D66" s="110"/>
      <c r="E66" s="110"/>
      <c r="F66" s="110"/>
      <c r="G66" s="110"/>
      <c r="H66" s="79"/>
      <c r="I66" s="79"/>
      <c r="J66" s="80"/>
      <c r="K66" s="79"/>
      <c r="L66" s="79"/>
      <c r="M66" s="80"/>
      <c r="N66" s="79"/>
      <c r="O66" s="79"/>
      <c r="P66" s="80"/>
    </row>
    <row r="67" spans="1:16" x14ac:dyDescent="0.2">
      <c r="A67" s="110"/>
      <c r="B67" s="18"/>
      <c r="C67" s="110"/>
      <c r="D67" s="110"/>
      <c r="E67" s="110"/>
      <c r="F67" s="110"/>
      <c r="G67" s="110"/>
      <c r="H67" s="79"/>
      <c r="I67" s="79"/>
      <c r="J67" s="80"/>
      <c r="K67" s="79"/>
      <c r="L67" s="79"/>
      <c r="M67" s="80"/>
      <c r="N67" s="79"/>
      <c r="O67" s="79"/>
      <c r="P67" s="80"/>
    </row>
    <row r="68" spans="1:16" x14ac:dyDescent="0.2">
      <c r="A68" s="110"/>
      <c r="B68" s="18"/>
      <c r="C68" s="110"/>
      <c r="D68" s="110"/>
      <c r="E68" s="110"/>
      <c r="F68" s="110"/>
      <c r="G68" s="110"/>
      <c r="H68" s="79"/>
      <c r="I68" s="79"/>
      <c r="J68" s="80"/>
      <c r="K68" s="79"/>
      <c r="L68" s="79"/>
      <c r="M68" s="80"/>
      <c r="N68" s="79"/>
      <c r="O68" s="79"/>
      <c r="P68" s="80"/>
    </row>
    <row r="69" spans="1:16" x14ac:dyDescent="0.2">
      <c r="A69" s="110"/>
      <c r="B69" s="18"/>
      <c r="C69" s="110"/>
      <c r="D69" s="110"/>
      <c r="E69" s="110"/>
      <c r="F69" s="110"/>
      <c r="G69" s="110"/>
      <c r="H69" s="79"/>
      <c r="I69" s="79"/>
      <c r="J69" s="80"/>
      <c r="K69" s="79"/>
      <c r="L69" s="79"/>
      <c r="M69" s="80"/>
      <c r="N69" s="79"/>
      <c r="O69" s="79"/>
      <c r="P69" s="80"/>
    </row>
    <row r="70" spans="1:16" x14ac:dyDescent="0.2">
      <c r="A70" s="110"/>
      <c r="B70" s="18"/>
      <c r="C70" s="110"/>
      <c r="D70" s="110"/>
      <c r="E70" s="110"/>
      <c r="F70" s="110"/>
      <c r="G70" s="110"/>
      <c r="H70" s="79"/>
      <c r="I70" s="79"/>
      <c r="J70" s="80"/>
      <c r="K70" s="79"/>
      <c r="L70" s="79"/>
      <c r="M70" s="80"/>
      <c r="N70" s="79"/>
      <c r="O70" s="79"/>
      <c r="P70" s="80"/>
    </row>
    <row r="71" spans="1:16" x14ac:dyDescent="0.2">
      <c r="A71" s="110"/>
      <c r="B71" s="18"/>
      <c r="C71" s="110"/>
      <c r="D71" s="110"/>
      <c r="E71" s="110"/>
      <c r="F71" s="110"/>
      <c r="G71" s="110"/>
      <c r="H71" s="79"/>
      <c r="I71" s="79"/>
      <c r="J71" s="80"/>
      <c r="K71" s="79"/>
      <c r="L71" s="79"/>
      <c r="M71" s="80"/>
      <c r="N71" s="79"/>
      <c r="O71" s="79"/>
      <c r="P71" s="80"/>
    </row>
    <row r="72" spans="1:16" x14ac:dyDescent="0.2">
      <c r="A72" s="110"/>
      <c r="B72" s="18"/>
      <c r="C72" s="110"/>
      <c r="D72" s="110"/>
      <c r="E72" s="110"/>
      <c r="F72" s="110"/>
      <c r="G72" s="110"/>
      <c r="H72" s="79"/>
      <c r="I72" s="79"/>
      <c r="J72" s="80"/>
      <c r="K72" s="79"/>
      <c r="L72" s="79"/>
      <c r="M72" s="80"/>
      <c r="N72" s="79"/>
      <c r="O72" s="79"/>
      <c r="P72" s="80"/>
    </row>
    <row r="73" spans="1:16" x14ac:dyDescent="0.2">
      <c r="A73" s="110"/>
      <c r="B73" s="18"/>
      <c r="C73" s="110"/>
      <c r="D73" s="110"/>
      <c r="E73" s="110"/>
      <c r="F73" s="110"/>
      <c r="G73" s="110"/>
      <c r="H73" s="79"/>
      <c r="I73" s="79"/>
      <c r="J73" s="80"/>
      <c r="K73" s="79"/>
      <c r="L73" s="79"/>
      <c r="M73" s="80"/>
      <c r="N73" s="79"/>
      <c r="O73" s="79"/>
      <c r="P73" s="80"/>
    </row>
    <row r="74" spans="1:16" x14ac:dyDescent="0.2">
      <c r="A74" s="110"/>
      <c r="B74" s="18"/>
      <c r="C74" s="110"/>
      <c r="D74" s="110"/>
      <c r="E74" s="110"/>
      <c r="F74" s="110"/>
      <c r="G74" s="110"/>
      <c r="H74" s="79"/>
      <c r="I74" s="79"/>
      <c r="J74" s="80"/>
      <c r="K74" s="79"/>
      <c r="L74" s="79"/>
      <c r="M74" s="80"/>
      <c r="N74" s="79"/>
      <c r="O74" s="79"/>
      <c r="P74" s="80"/>
    </row>
    <row r="75" spans="1:16" x14ac:dyDescent="0.2">
      <c r="A75" s="110"/>
      <c r="B75" s="18"/>
      <c r="C75" s="110"/>
      <c r="D75" s="110"/>
      <c r="E75" s="110"/>
      <c r="F75" s="110"/>
      <c r="G75" s="110"/>
      <c r="H75" s="79"/>
      <c r="I75" s="79"/>
      <c r="J75" s="80"/>
      <c r="K75" s="79"/>
      <c r="L75" s="79"/>
      <c r="M75" s="80"/>
      <c r="N75" s="79"/>
      <c r="O75" s="79"/>
      <c r="P75" s="80"/>
    </row>
    <row r="76" spans="1:16" x14ac:dyDescent="0.2">
      <c r="A76" s="110"/>
      <c r="B76" s="18"/>
      <c r="C76" s="110"/>
      <c r="D76" s="110"/>
      <c r="E76" s="110"/>
      <c r="F76" s="110"/>
      <c r="G76" s="110"/>
      <c r="H76" s="79"/>
      <c r="I76" s="79"/>
      <c r="J76" s="80"/>
      <c r="K76" s="79"/>
      <c r="L76" s="79"/>
      <c r="M76" s="80"/>
      <c r="N76" s="79"/>
      <c r="O76" s="79"/>
      <c r="P76" s="80"/>
    </row>
    <row r="77" spans="1:16" x14ac:dyDescent="0.2">
      <c r="A77" s="110"/>
      <c r="B77" s="18"/>
      <c r="C77" s="110"/>
      <c r="D77" s="110"/>
      <c r="E77" s="110"/>
      <c r="F77" s="110"/>
      <c r="G77" s="110"/>
      <c r="H77" s="79"/>
      <c r="I77" s="79"/>
      <c r="J77" s="80"/>
      <c r="K77" s="79"/>
      <c r="L77" s="79"/>
      <c r="M77" s="80"/>
      <c r="N77" s="79"/>
      <c r="O77" s="79"/>
      <c r="P77" s="80"/>
    </row>
    <row r="78" spans="1:16" x14ac:dyDescent="0.2">
      <c r="A78" s="110"/>
      <c r="B78" s="18"/>
      <c r="C78" s="110"/>
      <c r="D78" s="110"/>
      <c r="E78" s="110"/>
      <c r="F78" s="110"/>
      <c r="G78" s="110"/>
      <c r="H78" s="79"/>
      <c r="I78" s="79"/>
      <c r="J78" s="80"/>
      <c r="K78" s="79"/>
      <c r="L78" s="79"/>
      <c r="M78" s="80"/>
      <c r="N78" s="79"/>
      <c r="O78" s="79"/>
      <c r="P78" s="80"/>
    </row>
    <row r="79" spans="1:16" x14ac:dyDescent="0.2">
      <c r="A79" s="110"/>
      <c r="B79" s="18"/>
      <c r="C79" s="110"/>
      <c r="D79" s="110"/>
      <c r="E79" s="110"/>
      <c r="F79" s="110"/>
      <c r="G79" s="110"/>
      <c r="H79" s="79"/>
      <c r="I79" s="79"/>
      <c r="J79" s="80"/>
      <c r="K79" s="79"/>
      <c r="L79" s="79"/>
      <c r="M79" s="80"/>
      <c r="N79" s="79"/>
      <c r="O79" s="79"/>
      <c r="P79" s="80"/>
    </row>
    <row r="80" spans="1:16" x14ac:dyDescent="0.2">
      <c r="A80" s="110"/>
      <c r="B80" s="18"/>
      <c r="C80" s="110"/>
      <c r="D80" s="110"/>
      <c r="E80" s="110"/>
      <c r="F80" s="110"/>
      <c r="G80" s="110"/>
      <c r="H80" s="79"/>
      <c r="I80" s="79"/>
      <c r="J80" s="80"/>
      <c r="K80" s="79"/>
      <c r="L80" s="79"/>
      <c r="M80" s="80"/>
      <c r="N80" s="79"/>
      <c r="O80" s="79"/>
      <c r="P80" s="80"/>
    </row>
    <row r="81" spans="1:16" x14ac:dyDescent="0.2">
      <c r="A81" s="110"/>
      <c r="B81" s="18"/>
      <c r="C81" s="110"/>
      <c r="D81" s="110"/>
      <c r="E81" s="110"/>
      <c r="F81" s="110"/>
      <c r="G81" s="110"/>
      <c r="H81" s="79"/>
      <c r="I81" s="79"/>
      <c r="J81" s="80"/>
      <c r="K81" s="79"/>
      <c r="L81" s="79"/>
      <c r="M81" s="80"/>
      <c r="N81" s="79"/>
      <c r="O81" s="79"/>
      <c r="P81" s="80"/>
    </row>
    <row r="82" spans="1:16" x14ac:dyDescent="0.2">
      <c r="A82" s="110"/>
      <c r="B82" s="18"/>
      <c r="C82" s="110"/>
      <c r="D82" s="110"/>
      <c r="E82" s="110"/>
      <c r="F82" s="110"/>
      <c r="G82" s="110"/>
      <c r="H82" s="79"/>
      <c r="I82" s="79"/>
      <c r="J82" s="80"/>
      <c r="K82" s="79"/>
      <c r="L82" s="79"/>
      <c r="M82" s="80"/>
      <c r="N82" s="79"/>
      <c r="O82" s="79"/>
      <c r="P82" s="80"/>
    </row>
    <row r="83" spans="1:16" x14ac:dyDescent="0.2">
      <c r="A83" s="110"/>
      <c r="B83" s="18"/>
      <c r="C83" s="110"/>
      <c r="D83" s="110"/>
      <c r="E83" s="110"/>
      <c r="F83" s="110"/>
      <c r="G83" s="110"/>
      <c r="H83" s="79"/>
      <c r="I83" s="79"/>
      <c r="J83" s="80"/>
      <c r="K83" s="79"/>
      <c r="L83" s="79"/>
      <c r="M83" s="80"/>
      <c r="N83" s="79"/>
      <c r="O83" s="79"/>
      <c r="P83" s="80"/>
    </row>
    <row r="84" spans="1:16" ht="213.75" customHeight="1" x14ac:dyDescent="0.2">
      <c r="A84" s="124" t="s">
        <v>56</v>
      </c>
      <c r="B84" s="125" t="s">
        <v>57</v>
      </c>
      <c r="C84" s="124" t="s">
        <v>53</v>
      </c>
      <c r="D84" s="113">
        <v>3</v>
      </c>
      <c r="E84" s="114">
        <v>10242.57</v>
      </c>
      <c r="F84" s="115">
        <v>30727.71</v>
      </c>
      <c r="G84" s="116">
        <v>1.447449555215994E-2</v>
      </c>
      <c r="H84" s="126">
        <v>10556.69</v>
      </c>
      <c r="I84" s="126">
        <f t="shared" si="0"/>
        <v>31670.07</v>
      </c>
      <c r="J84" s="127">
        <f>I84/$I$148</f>
        <v>1.493845324771813E-2</v>
      </c>
      <c r="K84" s="126">
        <v>7900.23</v>
      </c>
      <c r="L84" s="126">
        <f t="shared" si="1"/>
        <v>23700.69</v>
      </c>
      <c r="M84" s="127">
        <f>L84/$L$148</f>
        <v>1.0633774004053794E-2</v>
      </c>
      <c r="N84" s="126">
        <v>14841.62</v>
      </c>
      <c r="O84" s="126">
        <f t="shared" si="2"/>
        <v>44524.86</v>
      </c>
      <c r="P84" s="127">
        <f>O84/$L$148</f>
        <v>1.997694154904919E-2</v>
      </c>
    </row>
    <row r="85" spans="1:16" x14ac:dyDescent="0.2">
      <c r="A85" s="108"/>
      <c r="B85" s="109"/>
      <c r="C85" s="108"/>
      <c r="D85" s="108"/>
      <c r="E85" s="108"/>
      <c r="F85" s="108"/>
      <c r="G85" s="108"/>
      <c r="H85" s="89"/>
      <c r="I85" s="89"/>
      <c r="J85" s="93"/>
      <c r="K85" s="89"/>
      <c r="L85" s="89"/>
      <c r="M85" s="93"/>
      <c r="N85" s="89"/>
      <c r="O85" s="89"/>
      <c r="P85" s="93"/>
    </row>
    <row r="86" spans="1:16" x14ac:dyDescent="0.2">
      <c r="A86" s="110"/>
      <c r="B86" s="18"/>
      <c r="C86" s="110"/>
      <c r="D86" s="110"/>
      <c r="E86" s="110"/>
      <c r="F86" s="110"/>
      <c r="G86" s="110"/>
      <c r="H86" s="79"/>
      <c r="I86" s="79"/>
      <c r="J86" s="80"/>
      <c r="K86" s="79"/>
      <c r="L86" s="79"/>
      <c r="M86" s="80"/>
      <c r="N86" s="79"/>
      <c r="O86" s="79"/>
      <c r="P86" s="80"/>
    </row>
    <row r="87" spans="1:16" x14ac:dyDescent="0.2">
      <c r="A87" s="110"/>
      <c r="B87" s="18"/>
      <c r="C87" s="110"/>
      <c r="D87" s="110"/>
      <c r="E87" s="110"/>
      <c r="F87" s="110"/>
      <c r="G87" s="110"/>
      <c r="H87" s="79"/>
      <c r="I87" s="79"/>
      <c r="J87" s="80"/>
      <c r="K87" s="79"/>
      <c r="L87" s="79"/>
      <c r="M87" s="80"/>
      <c r="N87" s="79"/>
      <c r="O87" s="79"/>
      <c r="P87" s="80"/>
    </row>
    <row r="88" spans="1:16" x14ac:dyDescent="0.2">
      <c r="A88" s="110"/>
      <c r="B88" s="18"/>
      <c r="C88" s="110"/>
      <c r="D88" s="110"/>
      <c r="E88" s="110"/>
      <c r="F88" s="110"/>
      <c r="G88" s="110"/>
      <c r="H88" s="79"/>
      <c r="I88" s="79"/>
      <c r="J88" s="80"/>
      <c r="K88" s="79"/>
      <c r="L88" s="79"/>
      <c r="M88" s="80"/>
      <c r="N88" s="79"/>
      <c r="O88" s="79"/>
      <c r="P88" s="80"/>
    </row>
    <row r="89" spans="1:16" x14ac:dyDescent="0.2">
      <c r="A89" s="110"/>
      <c r="B89" s="18"/>
      <c r="C89" s="110"/>
      <c r="D89" s="110"/>
      <c r="E89" s="110"/>
      <c r="F89" s="110"/>
      <c r="G89" s="110"/>
      <c r="H89" s="79"/>
      <c r="I89" s="79"/>
      <c r="J89" s="80"/>
      <c r="K89" s="79"/>
      <c r="L89" s="79"/>
      <c r="M89" s="80"/>
      <c r="N89" s="79"/>
      <c r="O89" s="79"/>
      <c r="P89" s="80"/>
    </row>
    <row r="90" spans="1:16" x14ac:dyDescent="0.2">
      <c r="A90" s="110"/>
      <c r="B90" s="18"/>
      <c r="C90" s="110"/>
      <c r="D90" s="110"/>
      <c r="E90" s="110"/>
      <c r="F90" s="110"/>
      <c r="G90" s="110"/>
      <c r="H90" s="79"/>
      <c r="I90" s="79"/>
      <c r="J90" s="80"/>
      <c r="K90" s="79"/>
      <c r="L90" s="79"/>
      <c r="M90" s="80"/>
      <c r="N90" s="79"/>
      <c r="O90" s="79"/>
      <c r="P90" s="80"/>
    </row>
    <row r="91" spans="1:16" x14ac:dyDescent="0.2">
      <c r="A91" s="110"/>
      <c r="B91" s="18"/>
      <c r="C91" s="110"/>
      <c r="D91" s="110"/>
      <c r="E91" s="110"/>
      <c r="F91" s="110"/>
      <c r="G91" s="110"/>
      <c r="H91" s="79"/>
      <c r="I91" s="79"/>
      <c r="J91" s="80"/>
      <c r="K91" s="79"/>
      <c r="L91" s="79"/>
      <c r="M91" s="80"/>
      <c r="N91" s="79"/>
      <c r="O91" s="79"/>
      <c r="P91" s="80"/>
    </row>
    <row r="92" spans="1:16" x14ac:dyDescent="0.2">
      <c r="A92" s="110"/>
      <c r="B92" s="18"/>
      <c r="C92" s="110"/>
      <c r="D92" s="110"/>
      <c r="E92" s="110"/>
      <c r="F92" s="110"/>
      <c r="G92" s="110"/>
      <c r="H92" s="79"/>
      <c r="I92" s="79"/>
      <c r="J92" s="80"/>
      <c r="K92" s="79"/>
      <c r="L92" s="79"/>
      <c r="M92" s="80"/>
      <c r="N92" s="79"/>
      <c r="O92" s="79"/>
      <c r="P92" s="80"/>
    </row>
    <row r="93" spans="1:16" x14ac:dyDescent="0.2">
      <c r="A93" s="110"/>
      <c r="B93" s="18"/>
      <c r="C93" s="110"/>
      <c r="D93" s="110"/>
      <c r="E93" s="110"/>
      <c r="F93" s="110"/>
      <c r="G93" s="110"/>
      <c r="H93" s="79"/>
      <c r="I93" s="79"/>
      <c r="J93" s="80"/>
      <c r="K93" s="79"/>
      <c r="L93" s="79"/>
      <c r="M93" s="80"/>
      <c r="N93" s="79"/>
      <c r="O93" s="79"/>
      <c r="P93" s="80"/>
    </row>
    <row r="94" spans="1:16" x14ac:dyDescent="0.2">
      <c r="A94" s="110"/>
      <c r="B94" s="18"/>
      <c r="C94" s="110"/>
      <c r="D94" s="110"/>
      <c r="E94" s="110"/>
      <c r="F94" s="110"/>
      <c r="G94" s="110"/>
      <c r="H94" s="79"/>
      <c r="I94" s="79"/>
      <c r="J94" s="80"/>
      <c r="K94" s="79"/>
      <c r="L94" s="79"/>
      <c r="M94" s="80"/>
      <c r="N94" s="79"/>
      <c r="O94" s="79"/>
      <c r="P94" s="80"/>
    </row>
    <row r="95" spans="1:16" x14ac:dyDescent="0.2">
      <c r="A95" s="110"/>
      <c r="B95" s="18"/>
      <c r="C95" s="110"/>
      <c r="D95" s="110"/>
      <c r="E95" s="110"/>
      <c r="F95" s="110"/>
      <c r="G95" s="110"/>
      <c r="H95" s="79"/>
      <c r="I95" s="79"/>
      <c r="J95" s="80"/>
      <c r="K95" s="79"/>
      <c r="L95" s="79"/>
      <c r="M95" s="80"/>
      <c r="N95" s="79"/>
      <c r="O95" s="79"/>
      <c r="P95" s="80"/>
    </row>
    <row r="96" spans="1:16" x14ac:dyDescent="0.2">
      <c r="A96" s="110"/>
      <c r="B96" s="18"/>
      <c r="C96" s="110"/>
      <c r="D96" s="110"/>
      <c r="E96" s="110"/>
      <c r="F96" s="110"/>
      <c r="G96" s="110"/>
      <c r="H96" s="79"/>
      <c r="I96" s="79"/>
      <c r="J96" s="80"/>
      <c r="K96" s="79"/>
      <c r="L96" s="79"/>
      <c r="M96" s="80"/>
      <c r="N96" s="79"/>
      <c r="O96" s="79"/>
      <c r="P96" s="80"/>
    </row>
    <row r="97" spans="1:16" x14ac:dyDescent="0.2">
      <c r="A97" s="110"/>
      <c r="B97" s="18"/>
      <c r="C97" s="110"/>
      <c r="D97" s="110"/>
      <c r="E97" s="110"/>
      <c r="F97" s="110"/>
      <c r="G97" s="110"/>
      <c r="H97" s="79"/>
      <c r="I97" s="79"/>
      <c r="J97" s="80"/>
      <c r="K97" s="79"/>
      <c r="L97" s="79"/>
      <c r="M97" s="80"/>
      <c r="N97" s="79"/>
      <c r="O97" s="79"/>
      <c r="P97" s="80"/>
    </row>
    <row r="98" spans="1:16" x14ac:dyDescent="0.2">
      <c r="A98" s="110"/>
      <c r="B98" s="18"/>
      <c r="C98" s="110"/>
      <c r="D98" s="110"/>
      <c r="E98" s="110"/>
      <c r="F98" s="110"/>
      <c r="G98" s="110"/>
      <c r="H98" s="79"/>
      <c r="I98" s="79"/>
      <c r="J98" s="80"/>
      <c r="K98" s="79"/>
      <c r="L98" s="79"/>
      <c r="M98" s="80"/>
      <c r="N98" s="79"/>
      <c r="O98" s="79"/>
      <c r="P98" s="80"/>
    </row>
    <row r="99" spans="1:16" x14ac:dyDescent="0.2">
      <c r="A99" s="110"/>
      <c r="B99" s="18"/>
      <c r="C99" s="110"/>
      <c r="D99" s="110"/>
      <c r="E99" s="110"/>
      <c r="F99" s="110"/>
      <c r="G99" s="110"/>
      <c r="H99" s="79"/>
      <c r="I99" s="79"/>
      <c r="J99" s="80"/>
      <c r="K99" s="79"/>
      <c r="L99" s="79"/>
      <c r="M99" s="80"/>
      <c r="N99" s="79"/>
      <c r="O99" s="79"/>
      <c r="P99" s="80"/>
    </row>
    <row r="100" spans="1:16" x14ac:dyDescent="0.2">
      <c r="A100" s="110"/>
      <c r="B100" s="18"/>
      <c r="C100" s="110"/>
      <c r="D100" s="110"/>
      <c r="E100" s="110"/>
      <c r="F100" s="110"/>
      <c r="G100" s="110"/>
      <c r="H100" s="79"/>
      <c r="I100" s="79"/>
      <c r="J100" s="80"/>
      <c r="K100" s="79"/>
      <c r="L100" s="79"/>
      <c r="M100" s="80"/>
      <c r="N100" s="79"/>
      <c r="O100" s="79"/>
      <c r="P100" s="80"/>
    </row>
    <row r="101" spans="1:16" x14ac:dyDescent="0.2">
      <c r="A101" s="110"/>
      <c r="B101" s="18"/>
      <c r="C101" s="110"/>
      <c r="D101" s="110"/>
      <c r="E101" s="110"/>
      <c r="F101" s="110"/>
      <c r="G101" s="110"/>
      <c r="H101" s="79"/>
      <c r="I101" s="79"/>
      <c r="J101" s="80"/>
      <c r="K101" s="79"/>
      <c r="L101" s="79"/>
      <c r="M101" s="80"/>
      <c r="N101" s="79"/>
      <c r="O101" s="79"/>
      <c r="P101" s="80"/>
    </row>
    <row r="102" spans="1:16" x14ac:dyDescent="0.2">
      <c r="A102" s="110"/>
      <c r="B102" s="18"/>
      <c r="C102" s="110"/>
      <c r="D102" s="110"/>
      <c r="E102" s="110"/>
      <c r="F102" s="110"/>
      <c r="G102" s="110"/>
      <c r="H102" s="79"/>
      <c r="I102" s="79"/>
      <c r="J102" s="80"/>
      <c r="K102" s="79"/>
      <c r="L102" s="79"/>
      <c r="M102" s="80"/>
      <c r="N102" s="79"/>
      <c r="O102" s="79"/>
      <c r="P102" s="80"/>
    </row>
    <row r="103" spans="1:16" x14ac:dyDescent="0.2">
      <c r="A103" s="110"/>
      <c r="B103" s="18"/>
      <c r="C103" s="110"/>
      <c r="D103" s="110"/>
      <c r="E103" s="110"/>
      <c r="F103" s="110"/>
      <c r="G103" s="110"/>
      <c r="H103" s="79"/>
      <c r="I103" s="79"/>
      <c r="J103" s="80"/>
      <c r="K103" s="79"/>
      <c r="L103" s="79"/>
      <c r="M103" s="80"/>
      <c r="N103" s="79"/>
      <c r="O103" s="79"/>
      <c r="P103" s="80"/>
    </row>
    <row r="104" spans="1:16" x14ac:dyDescent="0.2">
      <c r="A104" s="110"/>
      <c r="B104" s="18"/>
      <c r="C104" s="110"/>
      <c r="D104" s="110"/>
      <c r="E104" s="110"/>
      <c r="F104" s="110"/>
      <c r="G104" s="110"/>
      <c r="H104" s="79"/>
      <c r="I104" s="79"/>
      <c r="J104" s="80"/>
      <c r="K104" s="79"/>
      <c r="L104" s="79"/>
      <c r="M104" s="80"/>
      <c r="N104" s="79"/>
      <c r="O104" s="79"/>
      <c r="P104" s="80"/>
    </row>
    <row r="105" spans="1:16" x14ac:dyDescent="0.2">
      <c r="A105" s="110"/>
      <c r="B105" s="18"/>
      <c r="C105" s="110"/>
      <c r="D105" s="110"/>
      <c r="E105" s="110"/>
      <c r="F105" s="110"/>
      <c r="G105" s="110"/>
      <c r="H105" s="79"/>
      <c r="I105" s="79"/>
      <c r="J105" s="80"/>
      <c r="K105" s="79"/>
      <c r="L105" s="79"/>
      <c r="M105" s="80"/>
      <c r="N105" s="79"/>
      <c r="O105" s="79"/>
      <c r="P105" s="80"/>
    </row>
    <row r="106" spans="1:16" x14ac:dyDescent="0.2">
      <c r="A106" s="110"/>
      <c r="B106" s="18"/>
      <c r="C106" s="110"/>
      <c r="D106" s="110"/>
      <c r="E106" s="110"/>
      <c r="F106" s="110"/>
      <c r="G106" s="110"/>
      <c r="H106" s="79"/>
      <c r="I106" s="79"/>
      <c r="J106" s="80"/>
      <c r="K106" s="79"/>
      <c r="L106" s="79"/>
      <c r="M106" s="80"/>
      <c r="N106" s="79"/>
      <c r="O106" s="79"/>
      <c r="P106" s="80"/>
    </row>
    <row r="107" spans="1:16" x14ac:dyDescent="0.2">
      <c r="A107" s="110"/>
      <c r="B107" s="18"/>
      <c r="C107" s="110"/>
      <c r="D107" s="110"/>
      <c r="E107" s="110"/>
      <c r="F107" s="110"/>
      <c r="G107" s="110"/>
      <c r="H107" s="79"/>
      <c r="I107" s="79"/>
      <c r="J107" s="80"/>
      <c r="K107" s="79"/>
      <c r="L107" s="79"/>
      <c r="M107" s="80"/>
      <c r="N107" s="79"/>
      <c r="O107" s="79"/>
      <c r="P107" s="80"/>
    </row>
    <row r="108" spans="1:16" x14ac:dyDescent="0.2">
      <c r="A108" s="110"/>
      <c r="B108" s="18"/>
      <c r="C108" s="110"/>
      <c r="D108" s="110"/>
      <c r="E108" s="110"/>
      <c r="F108" s="110"/>
      <c r="G108" s="110"/>
      <c r="H108" s="79"/>
      <c r="I108" s="79"/>
      <c r="J108" s="80"/>
      <c r="K108" s="79"/>
      <c r="L108" s="79"/>
      <c r="M108" s="80"/>
      <c r="N108" s="79"/>
      <c r="O108" s="79"/>
      <c r="P108" s="80"/>
    </row>
    <row r="109" spans="1:16" x14ac:dyDescent="0.2">
      <c r="A109" s="110"/>
      <c r="B109" s="18"/>
      <c r="C109" s="110"/>
      <c r="D109" s="110"/>
      <c r="E109" s="110"/>
      <c r="F109" s="110"/>
      <c r="G109" s="110"/>
      <c r="H109" s="79"/>
      <c r="I109" s="79"/>
      <c r="J109" s="80"/>
      <c r="K109" s="79"/>
      <c r="L109" s="79"/>
      <c r="M109" s="80"/>
      <c r="N109" s="79"/>
      <c r="O109" s="79"/>
      <c r="P109" s="80"/>
    </row>
    <row r="110" spans="1:16" x14ac:dyDescent="0.2">
      <c r="A110" s="76"/>
      <c r="B110" s="77"/>
      <c r="C110" s="76"/>
      <c r="D110" s="76"/>
      <c r="E110" s="76"/>
      <c r="F110" s="76"/>
      <c r="G110" s="76"/>
      <c r="H110" s="90"/>
      <c r="I110" s="90"/>
      <c r="J110" s="96"/>
      <c r="K110" s="90"/>
      <c r="L110" s="90"/>
      <c r="M110" s="96"/>
      <c r="N110" s="90"/>
      <c r="O110" s="90"/>
      <c r="P110" s="96"/>
    </row>
    <row r="111" spans="1:16" ht="216" customHeight="1" x14ac:dyDescent="0.2">
      <c r="A111" s="67" t="s">
        <v>58</v>
      </c>
      <c r="B111" s="68" t="s">
        <v>59</v>
      </c>
      <c r="C111" s="67" t="s">
        <v>53</v>
      </c>
      <c r="D111" s="69">
        <v>3</v>
      </c>
      <c r="E111" s="70">
        <v>11307.81</v>
      </c>
      <c r="F111" s="71">
        <v>33923.43</v>
      </c>
      <c r="G111" s="72">
        <v>1.5979861065110582E-2</v>
      </c>
      <c r="H111" s="106">
        <v>11858.96</v>
      </c>
      <c r="I111" s="106">
        <f t="shared" si="0"/>
        <v>35576.879999999997</v>
      </c>
      <c r="J111" s="107">
        <f>I111/$I$148</f>
        <v>1.6781256201191794E-2</v>
      </c>
      <c r="K111" s="106">
        <v>8931.9599999999991</v>
      </c>
      <c r="L111" s="106">
        <f t="shared" si="1"/>
        <v>26795.879999999997</v>
      </c>
      <c r="M111" s="107">
        <f>L111/$L$148</f>
        <v>1.2022490997508722E-2</v>
      </c>
      <c r="N111" s="106">
        <v>16977.080000000002</v>
      </c>
      <c r="O111" s="106">
        <f t="shared" si="2"/>
        <v>50931.240000000005</v>
      </c>
      <c r="P111" s="107">
        <f>O111/$L$148</f>
        <v>2.2851288123097887E-2</v>
      </c>
    </row>
    <row r="112" spans="1:16" ht="147" customHeight="1" x14ac:dyDescent="0.2">
      <c r="A112" s="61" t="s">
        <v>60</v>
      </c>
      <c r="B112" s="62" t="s">
        <v>61</v>
      </c>
      <c r="C112" s="61" t="s">
        <v>53</v>
      </c>
      <c r="D112" s="63">
        <v>3</v>
      </c>
      <c r="E112" s="64">
        <v>12781.99</v>
      </c>
      <c r="F112" s="65">
        <v>38345.97</v>
      </c>
      <c r="G112" s="66">
        <v>1.8063128433855258E-2</v>
      </c>
      <c r="H112" s="104">
        <v>13027.29</v>
      </c>
      <c r="I112" s="104">
        <f t="shared" si="0"/>
        <v>39081.870000000003</v>
      </c>
      <c r="J112" s="105">
        <f>I112/$I$148</f>
        <v>1.8434524705136356E-2</v>
      </c>
      <c r="K112" s="104">
        <v>10105.26</v>
      </c>
      <c r="L112" s="104">
        <f t="shared" si="1"/>
        <v>30315.78</v>
      </c>
      <c r="M112" s="105">
        <f>L112/$L$148</f>
        <v>1.3601762365425393E-2</v>
      </c>
      <c r="N112" s="104">
        <v>19148.07</v>
      </c>
      <c r="O112" s="104">
        <f t="shared" si="2"/>
        <v>57444.21</v>
      </c>
      <c r="P112" s="105">
        <f>O112/$L$148</f>
        <v>2.5773458366883287E-2</v>
      </c>
    </row>
    <row r="113" spans="1:16" ht="45" x14ac:dyDescent="0.2">
      <c r="A113" s="61" t="s">
        <v>62</v>
      </c>
      <c r="B113" s="62" t="s">
        <v>63</v>
      </c>
      <c r="C113" s="61" t="s">
        <v>53</v>
      </c>
      <c r="D113" s="63">
        <v>25</v>
      </c>
      <c r="E113" s="64">
        <v>1214.1199999999999</v>
      </c>
      <c r="F113" s="65">
        <v>30352.999999999996</v>
      </c>
      <c r="G113" s="66">
        <v>1.4297985873164991E-2</v>
      </c>
      <c r="H113" s="104">
        <v>1360.35</v>
      </c>
      <c r="I113" s="104">
        <f t="shared" si="0"/>
        <v>34008.75</v>
      </c>
      <c r="J113" s="105">
        <f>I113/$I$148</f>
        <v>1.6041585064015772E-2</v>
      </c>
      <c r="K113" s="104">
        <v>1414.76</v>
      </c>
      <c r="L113" s="104">
        <f t="shared" si="1"/>
        <v>35369</v>
      </c>
      <c r="M113" s="105">
        <f>L113/$L$148</f>
        <v>1.5868987474600051E-2</v>
      </c>
      <c r="N113" s="104">
        <v>1842.67</v>
      </c>
      <c r="O113" s="104">
        <f t="shared" si="2"/>
        <v>46066.75</v>
      </c>
      <c r="P113" s="105">
        <f>O113/$L$148</f>
        <v>2.0668740386935787E-2</v>
      </c>
    </row>
    <row r="114" spans="1:16" x14ac:dyDescent="0.2">
      <c r="A114" s="108"/>
      <c r="B114" s="109"/>
      <c r="C114" s="108"/>
      <c r="D114" s="108"/>
      <c r="E114" s="108"/>
      <c r="F114" s="108"/>
      <c r="G114" s="108"/>
      <c r="H114" s="89"/>
      <c r="I114" s="89"/>
      <c r="J114" s="93"/>
      <c r="K114" s="89"/>
      <c r="L114" s="89"/>
      <c r="M114" s="93"/>
      <c r="N114" s="89"/>
      <c r="O114" s="89"/>
      <c r="P114" s="93"/>
    </row>
    <row r="115" spans="1:16" x14ac:dyDescent="0.2">
      <c r="A115" s="110"/>
      <c r="B115" s="18"/>
      <c r="C115" s="110"/>
      <c r="D115" s="110"/>
      <c r="E115" s="110"/>
      <c r="F115" s="110"/>
      <c r="G115" s="110"/>
      <c r="H115" s="79"/>
      <c r="I115" s="79"/>
      <c r="J115" s="80"/>
      <c r="K115" s="79"/>
      <c r="L115" s="79"/>
      <c r="M115" s="80"/>
      <c r="N115" s="79"/>
      <c r="O115" s="79"/>
      <c r="P115" s="80"/>
    </row>
    <row r="116" spans="1:16" x14ac:dyDescent="0.2">
      <c r="A116" s="110"/>
      <c r="B116" s="18"/>
      <c r="C116" s="110"/>
      <c r="D116" s="110"/>
      <c r="E116" s="110"/>
      <c r="F116" s="110"/>
      <c r="G116" s="110"/>
      <c r="H116" s="79"/>
      <c r="I116" s="79"/>
      <c r="J116" s="80"/>
      <c r="K116" s="79"/>
      <c r="L116" s="79"/>
      <c r="M116" s="80"/>
      <c r="N116" s="79"/>
      <c r="O116" s="79"/>
      <c r="P116" s="80"/>
    </row>
    <row r="117" spans="1:16" x14ac:dyDescent="0.2">
      <c r="A117" s="110"/>
      <c r="B117" s="18"/>
      <c r="C117" s="110"/>
      <c r="D117" s="110"/>
      <c r="E117" s="110"/>
      <c r="F117" s="110"/>
      <c r="G117" s="110"/>
      <c r="H117" s="79"/>
      <c r="I117" s="79"/>
      <c r="J117" s="80"/>
      <c r="K117" s="79"/>
      <c r="L117" s="79"/>
      <c r="M117" s="80"/>
      <c r="N117" s="79"/>
      <c r="O117" s="79"/>
      <c r="P117" s="80"/>
    </row>
    <row r="118" spans="1:16" x14ac:dyDescent="0.2">
      <c r="A118" s="110"/>
      <c r="B118" s="18"/>
      <c r="C118" s="110"/>
      <c r="D118" s="110"/>
      <c r="E118" s="110"/>
      <c r="F118" s="110"/>
      <c r="G118" s="110"/>
      <c r="H118" s="79"/>
      <c r="I118" s="79"/>
      <c r="J118" s="80"/>
      <c r="K118" s="79"/>
      <c r="L118" s="79"/>
      <c r="M118" s="80"/>
      <c r="N118" s="79"/>
      <c r="O118" s="79"/>
      <c r="P118" s="80"/>
    </row>
    <row r="119" spans="1:16" x14ac:dyDescent="0.2">
      <c r="A119" s="110"/>
      <c r="B119" s="18"/>
      <c r="C119" s="110"/>
      <c r="D119" s="110"/>
      <c r="E119" s="110"/>
      <c r="F119" s="110"/>
      <c r="G119" s="110"/>
      <c r="H119" s="79"/>
      <c r="I119" s="79"/>
      <c r="J119" s="80"/>
      <c r="K119" s="79"/>
      <c r="L119" s="79"/>
      <c r="M119" s="80"/>
      <c r="N119" s="79"/>
      <c r="O119" s="79"/>
      <c r="P119" s="80"/>
    </row>
    <row r="120" spans="1:16" x14ac:dyDescent="0.2">
      <c r="A120" s="110"/>
      <c r="B120" s="18"/>
      <c r="C120" s="110"/>
      <c r="D120" s="110"/>
      <c r="E120" s="110"/>
      <c r="F120" s="110"/>
      <c r="G120" s="110"/>
      <c r="H120" s="79"/>
      <c r="I120" s="79"/>
      <c r="J120" s="80"/>
      <c r="K120" s="79"/>
      <c r="L120" s="79"/>
      <c r="M120" s="80"/>
      <c r="N120" s="79"/>
      <c r="O120" s="79"/>
      <c r="P120" s="80"/>
    </row>
    <row r="121" spans="1:16" x14ac:dyDescent="0.2">
      <c r="A121" s="110"/>
      <c r="B121" s="18"/>
      <c r="C121" s="110"/>
      <c r="D121" s="110"/>
      <c r="E121" s="110"/>
      <c r="F121" s="110"/>
      <c r="G121" s="110"/>
      <c r="H121" s="79"/>
      <c r="I121" s="79"/>
      <c r="J121" s="80"/>
      <c r="K121" s="79"/>
      <c r="L121" s="79"/>
      <c r="M121" s="80"/>
      <c r="N121" s="79"/>
      <c r="O121" s="79"/>
      <c r="P121" s="80"/>
    </row>
    <row r="122" spans="1:16" x14ac:dyDescent="0.2">
      <c r="A122" s="110"/>
      <c r="B122" s="18"/>
      <c r="C122" s="110"/>
      <c r="D122" s="110"/>
      <c r="E122" s="110"/>
      <c r="F122" s="110"/>
      <c r="G122" s="110"/>
      <c r="H122" s="79"/>
      <c r="I122" s="79"/>
      <c r="J122" s="80"/>
      <c r="K122" s="79"/>
      <c r="L122" s="79"/>
      <c r="M122" s="80"/>
      <c r="N122" s="79"/>
      <c r="O122" s="79"/>
      <c r="P122" s="80"/>
    </row>
    <row r="123" spans="1:16" x14ac:dyDescent="0.2">
      <c r="A123" s="110"/>
      <c r="B123" s="18"/>
      <c r="C123" s="110"/>
      <c r="D123" s="110"/>
      <c r="E123" s="110"/>
      <c r="F123" s="110"/>
      <c r="G123" s="110"/>
      <c r="H123" s="79"/>
      <c r="I123" s="79"/>
      <c r="J123" s="80"/>
      <c r="K123" s="79"/>
      <c r="L123" s="79"/>
      <c r="M123" s="80"/>
      <c r="N123" s="79"/>
      <c r="O123" s="79"/>
      <c r="P123" s="80"/>
    </row>
    <row r="124" spans="1:16" x14ac:dyDescent="0.2">
      <c r="A124" s="76"/>
      <c r="B124" s="77"/>
      <c r="C124" s="76"/>
      <c r="D124" s="76"/>
      <c r="E124" s="76"/>
      <c r="F124" s="76"/>
      <c r="G124" s="76"/>
      <c r="H124" s="90"/>
      <c r="I124" s="90"/>
      <c r="J124" s="96"/>
      <c r="K124" s="90"/>
      <c r="L124" s="90"/>
      <c r="M124" s="96"/>
      <c r="N124" s="90"/>
      <c r="O124" s="90"/>
      <c r="P124" s="96"/>
    </row>
    <row r="125" spans="1:16" ht="70.5" customHeight="1" x14ac:dyDescent="0.2">
      <c r="A125" s="111"/>
      <c r="B125" s="112" t="s">
        <v>64</v>
      </c>
      <c r="C125" s="111" t="s">
        <v>65</v>
      </c>
      <c r="D125" s="119">
        <v>1</v>
      </c>
      <c r="E125" s="120">
        <v>1005.301</v>
      </c>
      <c r="F125" s="121">
        <v>1005.301</v>
      </c>
      <c r="G125" s="122">
        <v>4.735538331064027E-4</v>
      </c>
      <c r="H125" s="128">
        <v>1968.47</v>
      </c>
      <c r="I125" s="128">
        <f t="shared" si="0"/>
        <v>1968.47</v>
      </c>
      <c r="J125" s="129">
        <f>I125/$I$148</f>
        <v>9.285074856018856E-4</v>
      </c>
      <c r="K125" s="128">
        <v>729.64</v>
      </c>
      <c r="L125" s="128">
        <f t="shared" si="1"/>
        <v>729.64</v>
      </c>
      <c r="M125" s="129">
        <f>L125/$L$148</f>
        <v>3.2736712999992029E-4</v>
      </c>
      <c r="N125" s="128">
        <v>2248.35</v>
      </c>
      <c r="O125" s="128">
        <f t="shared" si="2"/>
        <v>2248.35</v>
      </c>
      <c r="P125" s="129">
        <f>O125/$L$148</f>
        <v>1.0087658115444887E-3</v>
      </c>
    </row>
    <row r="126" spans="1:16" x14ac:dyDescent="0.2">
      <c r="A126" s="73" t="s">
        <v>4</v>
      </c>
      <c r="B126" s="74" t="s">
        <v>66</v>
      </c>
      <c r="C126" s="73"/>
      <c r="D126" s="73"/>
      <c r="E126" s="73"/>
      <c r="F126" s="75">
        <v>818847.29022843752</v>
      </c>
      <c r="G126" s="78">
        <v>0.3857235524648514</v>
      </c>
      <c r="H126" s="79"/>
      <c r="I126" s="91">
        <f>SUM(I8:I125)</f>
        <v>952627.41868738004</v>
      </c>
      <c r="J126" s="94">
        <f>I126/$I$148</f>
        <v>0.44934476483808944</v>
      </c>
      <c r="K126" s="79"/>
      <c r="L126" s="91">
        <f>SUM(L8:L125)</f>
        <v>849966.81970403343</v>
      </c>
      <c r="M126" s="94">
        <f>L126/$L$148</f>
        <v>0.38135409018374694</v>
      </c>
      <c r="N126" s="79"/>
      <c r="O126" s="92">
        <f>SUM(O8:O125)</f>
        <v>1011558.9481052093</v>
      </c>
      <c r="P126" s="95">
        <f>O126/$L$148</f>
        <v>0.45385553103851306</v>
      </c>
    </row>
    <row r="127" spans="1:16" x14ac:dyDescent="0.2">
      <c r="A127" s="40" t="s">
        <v>6</v>
      </c>
      <c r="B127" s="41" t="s">
        <v>7</v>
      </c>
      <c r="C127" s="40"/>
      <c r="D127" s="40"/>
      <c r="E127" s="40"/>
      <c r="F127" s="40"/>
      <c r="G127" s="40"/>
      <c r="H127" s="19"/>
      <c r="I127" s="90"/>
      <c r="J127" s="96"/>
      <c r="K127" s="19"/>
      <c r="L127" s="90"/>
      <c r="M127" s="96"/>
      <c r="N127" s="19"/>
      <c r="O127" s="19"/>
      <c r="P127" s="80"/>
    </row>
    <row r="128" spans="1:16" x14ac:dyDescent="0.2">
      <c r="A128" s="42" t="s">
        <v>19</v>
      </c>
      <c r="B128" s="43" t="s">
        <v>20</v>
      </c>
      <c r="C128" s="42" t="s">
        <v>18</v>
      </c>
      <c r="D128" s="44">
        <v>1410.5</v>
      </c>
      <c r="E128" s="45">
        <v>4.0199999999999996</v>
      </c>
      <c r="F128" s="46">
        <v>5670.2099999999991</v>
      </c>
      <c r="G128" s="47">
        <v>2.6709907580100439E-3</v>
      </c>
      <c r="H128" s="82">
        <v>4.6500000000000004</v>
      </c>
      <c r="I128" s="82">
        <f t="shared" si="0"/>
        <v>6558.8250000000007</v>
      </c>
      <c r="J128" s="83">
        <f>I128/$I$148</f>
        <v>3.0937317354355351E-3</v>
      </c>
      <c r="K128" s="82">
        <v>10.7</v>
      </c>
      <c r="L128" s="82">
        <f>D128*K128</f>
        <v>15092.349999999999</v>
      </c>
      <c r="M128" s="83">
        <f>L128/$L$148</f>
        <v>6.7714753912262171E-3</v>
      </c>
      <c r="N128" s="82">
        <v>7.19</v>
      </c>
      <c r="O128" s="82">
        <f>D128*N128</f>
        <v>10141.495000000001</v>
      </c>
      <c r="P128" s="83">
        <f>O128/$L$148</f>
        <v>4.5501783236370566E-3</v>
      </c>
    </row>
    <row r="129" spans="1:16" ht="56.25" x14ac:dyDescent="0.2">
      <c r="A129" s="48" t="s">
        <v>21</v>
      </c>
      <c r="B129" s="49" t="s">
        <v>22</v>
      </c>
      <c r="C129" s="48" t="s">
        <v>18</v>
      </c>
      <c r="D129" s="50">
        <v>1410.5</v>
      </c>
      <c r="E129" s="51">
        <v>5.16</v>
      </c>
      <c r="F129" s="52">
        <v>7278.18</v>
      </c>
      <c r="G129" s="53">
        <v>3.4284358983412509E-3</v>
      </c>
      <c r="H129" s="85">
        <v>4.2300000000000004</v>
      </c>
      <c r="I129" s="85">
        <f t="shared" si="0"/>
        <v>5966.4150000000009</v>
      </c>
      <c r="J129" s="86">
        <f>I129/$I$148</f>
        <v>2.8142979012671641E-3</v>
      </c>
      <c r="K129" s="85">
        <v>7.1</v>
      </c>
      <c r="L129" s="85">
        <f t="shared" ref="L129:L145" si="3">D129*K129</f>
        <v>10014.549999999999</v>
      </c>
      <c r="M129" s="86">
        <f>L129/$L$148</f>
        <v>4.4932219885706675E-3</v>
      </c>
      <c r="N129" s="85">
        <v>2.64</v>
      </c>
      <c r="O129" s="85">
        <f t="shared" ref="O129:O145" si="4">D129*N129</f>
        <v>3723.7200000000003</v>
      </c>
      <c r="P129" s="86">
        <f>O129/$L$148</f>
        <v>1.6707191619474032E-3</v>
      </c>
    </row>
    <row r="130" spans="1:16" ht="59.25" customHeight="1" x14ac:dyDescent="0.2">
      <c r="A130" s="48" t="s">
        <v>28</v>
      </c>
      <c r="B130" s="49" t="s">
        <v>29</v>
      </c>
      <c r="C130" s="48" t="s">
        <v>27</v>
      </c>
      <c r="D130" s="50">
        <v>1577.2916249999996</v>
      </c>
      <c r="E130" s="51">
        <v>33.42</v>
      </c>
      <c r="F130" s="52">
        <v>52713.086107499992</v>
      </c>
      <c r="G130" s="53">
        <v>2.4830855615456948E-2</v>
      </c>
      <c r="H130" s="85">
        <v>37.590000000000003</v>
      </c>
      <c r="I130" s="85">
        <f t="shared" si="0"/>
        <v>59290.392183749987</v>
      </c>
      <c r="J130" s="86">
        <f>I130/$I$148</f>
        <v>2.7966681212760868E-2</v>
      </c>
      <c r="K130" s="85">
        <v>47.02</v>
      </c>
      <c r="L130" s="85">
        <f>1577.292*K130</f>
        <v>74164.269840000008</v>
      </c>
      <c r="M130" s="86">
        <f>L130/$L$148</f>
        <v>3.32752373308213E-2</v>
      </c>
      <c r="N130" s="85">
        <v>47.82</v>
      </c>
      <c r="O130" s="85">
        <f t="shared" si="4"/>
        <v>75426.085507499985</v>
      </c>
      <c r="P130" s="86">
        <f>O130/$L$148</f>
        <v>3.384137539021826E-2</v>
      </c>
    </row>
    <row r="131" spans="1:16" ht="56.25" x14ac:dyDescent="0.2">
      <c r="A131" s="48" t="s">
        <v>30</v>
      </c>
      <c r="B131" s="49" t="s">
        <v>31</v>
      </c>
      <c r="C131" s="48" t="s">
        <v>27</v>
      </c>
      <c r="D131" s="50">
        <v>175.25462499999998</v>
      </c>
      <c r="E131" s="51">
        <v>139.38999999999999</v>
      </c>
      <c r="F131" s="52">
        <v>24428.742178749995</v>
      </c>
      <c r="G131" s="53">
        <v>1.1507324171283145E-2</v>
      </c>
      <c r="H131" s="85">
        <v>114.47</v>
      </c>
      <c r="I131" s="85">
        <f t="shared" si="0"/>
        <v>20061.396923749999</v>
      </c>
      <c r="J131" s="86">
        <f>I131/$I$148</f>
        <v>9.4627590033541341E-3</v>
      </c>
      <c r="K131" s="85">
        <v>161.76</v>
      </c>
      <c r="L131" s="85">
        <f>175.255*K131</f>
        <v>28349.248799999998</v>
      </c>
      <c r="M131" s="86">
        <f>L131/$L$148</f>
        <v>1.2719440021530732E-2</v>
      </c>
      <c r="N131" s="85">
        <v>136.16</v>
      </c>
      <c r="O131" s="85">
        <f t="shared" si="4"/>
        <v>23862.669739999998</v>
      </c>
      <c r="P131" s="86">
        <f>O131/$L$148</f>
        <v>1.0706449354366186E-2</v>
      </c>
    </row>
    <row r="132" spans="1:16" ht="56.25" x14ac:dyDescent="0.2">
      <c r="A132" s="48" t="s">
        <v>34</v>
      </c>
      <c r="B132" s="49" t="s">
        <v>35</v>
      </c>
      <c r="C132" s="48" t="s">
        <v>27</v>
      </c>
      <c r="D132" s="50">
        <v>1473.6932112362563</v>
      </c>
      <c r="E132" s="51">
        <v>184.88</v>
      </c>
      <c r="F132" s="52">
        <v>272456.40089335904</v>
      </c>
      <c r="G132" s="53">
        <v>0.12834242977717608</v>
      </c>
      <c r="H132" s="85">
        <v>180.38</v>
      </c>
      <c r="I132" s="85">
        <f t="shared" si="0"/>
        <v>265824.78144279588</v>
      </c>
      <c r="J132" s="86">
        <f>I132/$I$148</f>
        <v>0.1253868737791895</v>
      </c>
      <c r="K132" s="85">
        <v>147.22</v>
      </c>
      <c r="L132" s="85">
        <f>1473.693*K132</f>
        <v>216957.08345999999</v>
      </c>
      <c r="M132" s="86">
        <f>L132/$L$148</f>
        <v>9.734200118613752E-2</v>
      </c>
      <c r="N132" s="85">
        <v>228.13</v>
      </c>
      <c r="O132" s="85">
        <f t="shared" si="4"/>
        <v>336193.63227932714</v>
      </c>
      <c r="P132" s="86">
        <f>O132/$L$148</f>
        <v>0.1508397902027464</v>
      </c>
    </row>
    <row r="133" spans="1:16" ht="67.5" x14ac:dyDescent="0.2">
      <c r="A133" s="48">
        <v>9.1</v>
      </c>
      <c r="B133" s="49" t="s">
        <v>44</v>
      </c>
      <c r="C133" s="48" t="s">
        <v>27</v>
      </c>
      <c r="D133" s="50">
        <v>98.734999999999999</v>
      </c>
      <c r="E133" s="51">
        <v>387.88</v>
      </c>
      <c r="F133" s="52">
        <v>38297.3318</v>
      </c>
      <c r="G133" s="53">
        <v>1.8040217080891919E-2</v>
      </c>
      <c r="H133" s="85">
        <v>204.48</v>
      </c>
      <c r="I133" s="85">
        <f t="shared" si="0"/>
        <v>20189.3328</v>
      </c>
      <c r="J133" s="86">
        <f>I133/$I$148</f>
        <v>9.5231050684580799E-3</v>
      </c>
      <c r="K133" s="85">
        <v>282.74</v>
      </c>
      <c r="L133" s="85">
        <f t="shared" si="3"/>
        <v>27916.333900000001</v>
      </c>
      <c r="M133" s="86">
        <f>L133/$L$148</f>
        <v>1.2525204359632809E-2</v>
      </c>
      <c r="N133" s="85">
        <v>282.73</v>
      </c>
      <c r="O133" s="85">
        <f t="shared" si="4"/>
        <v>27915.346550000002</v>
      </c>
      <c r="P133" s="86">
        <f>O133/$L$148</f>
        <v>1.2524761365915626E-2</v>
      </c>
    </row>
    <row r="134" spans="1:16" ht="33.75" x14ac:dyDescent="0.2">
      <c r="A134" s="61">
        <v>8.1</v>
      </c>
      <c r="B134" s="62" t="s">
        <v>45</v>
      </c>
      <c r="C134" s="61" t="s">
        <v>27</v>
      </c>
      <c r="D134" s="63">
        <v>2278.3101249999995</v>
      </c>
      <c r="E134" s="64">
        <v>20.350000000000001</v>
      </c>
      <c r="F134" s="65">
        <v>46363.611043749996</v>
      </c>
      <c r="G134" s="66">
        <v>2.183989245651019E-2</v>
      </c>
      <c r="H134" s="104">
        <v>22.29</v>
      </c>
      <c r="I134" s="104">
        <f t="shared" si="0"/>
        <v>50783.532686249986</v>
      </c>
      <c r="J134" s="105">
        <f>I134/$I$148</f>
        <v>2.3954081212561606E-2</v>
      </c>
      <c r="K134" s="104">
        <v>44.22</v>
      </c>
      <c r="L134" s="104">
        <f t="shared" si="3"/>
        <v>100746.87372749997</v>
      </c>
      <c r="M134" s="105">
        <f>L134/$L$148</f>
        <v>4.5202037866120336E-2</v>
      </c>
      <c r="N134" s="104">
        <v>21.93</v>
      </c>
      <c r="O134" s="104">
        <f t="shared" si="4"/>
        <v>49963.341041249987</v>
      </c>
      <c r="P134" s="105">
        <f>O134/$L$148</f>
        <v>2.2417021492628197E-2</v>
      </c>
    </row>
    <row r="135" spans="1:16" ht="33.75" x14ac:dyDescent="0.2">
      <c r="A135" s="61">
        <v>8.3000000000000007</v>
      </c>
      <c r="B135" s="62" t="s">
        <v>47</v>
      </c>
      <c r="C135" s="61" t="s">
        <v>48</v>
      </c>
      <c r="D135" s="63">
        <v>11391.550624999998</v>
      </c>
      <c r="E135" s="64">
        <v>5.13</v>
      </c>
      <c r="F135" s="65">
        <v>58438.654706249989</v>
      </c>
      <c r="G135" s="66">
        <v>2.7527923415699582E-2</v>
      </c>
      <c r="H135" s="104">
        <v>5.21</v>
      </c>
      <c r="I135" s="104">
        <f t="shared" si="0"/>
        <v>59349.978756249991</v>
      </c>
      <c r="J135" s="105">
        <f>I135/$I$148</f>
        <v>2.7994787599247641E-2</v>
      </c>
      <c r="K135" s="104">
        <v>7.88</v>
      </c>
      <c r="L135" s="104">
        <f t="shared" si="3"/>
        <v>89765.418924999976</v>
      </c>
      <c r="M135" s="105">
        <f>L135/$L$148</f>
        <v>4.0274995294553168E-2</v>
      </c>
      <c r="N135" s="104">
        <v>6.74</v>
      </c>
      <c r="O135" s="104">
        <f t="shared" si="4"/>
        <v>76779.051212499995</v>
      </c>
      <c r="P135" s="105">
        <f>O135/$L$148</f>
        <v>3.4448409680874162E-2</v>
      </c>
    </row>
    <row r="136" spans="1:16" x14ac:dyDescent="0.2">
      <c r="A136" s="108"/>
      <c r="B136" s="109"/>
      <c r="C136" s="108"/>
      <c r="D136" s="108"/>
      <c r="E136" s="108"/>
      <c r="F136" s="108"/>
      <c r="G136" s="108"/>
      <c r="H136" s="89"/>
      <c r="I136" s="89"/>
      <c r="J136" s="93"/>
      <c r="K136" s="89"/>
      <c r="L136" s="89"/>
      <c r="M136" s="93"/>
      <c r="N136" s="89"/>
      <c r="O136" s="89"/>
      <c r="P136" s="93"/>
    </row>
    <row r="137" spans="1:16" x14ac:dyDescent="0.2">
      <c r="A137" s="110"/>
      <c r="B137" s="18"/>
      <c r="C137" s="110"/>
      <c r="D137" s="110"/>
      <c r="E137" s="110"/>
      <c r="F137" s="110"/>
      <c r="G137" s="110"/>
      <c r="H137" s="79"/>
      <c r="I137" s="79"/>
      <c r="J137" s="80"/>
      <c r="K137" s="79"/>
      <c r="L137" s="79"/>
      <c r="M137" s="80"/>
      <c r="N137" s="79"/>
      <c r="O137" s="79"/>
      <c r="P137" s="80"/>
    </row>
    <row r="138" spans="1:16" x14ac:dyDescent="0.2">
      <c r="A138" s="110"/>
      <c r="B138" s="18"/>
      <c r="C138" s="110"/>
      <c r="D138" s="110"/>
      <c r="E138" s="110"/>
      <c r="F138" s="110"/>
      <c r="G138" s="110"/>
      <c r="H138" s="79"/>
      <c r="I138" s="79"/>
      <c r="J138" s="80"/>
      <c r="K138" s="79"/>
      <c r="L138" s="79"/>
      <c r="M138" s="80"/>
      <c r="N138" s="79"/>
      <c r="O138" s="79"/>
      <c r="P138" s="80"/>
    </row>
    <row r="139" spans="1:16" x14ac:dyDescent="0.2">
      <c r="A139" s="110"/>
      <c r="B139" s="18"/>
      <c r="C139" s="110"/>
      <c r="D139" s="110"/>
      <c r="E139" s="110"/>
      <c r="F139" s="110"/>
      <c r="G139" s="110"/>
      <c r="H139" s="79"/>
      <c r="I139" s="79"/>
      <c r="J139" s="80"/>
      <c r="K139" s="79"/>
      <c r="L139" s="79"/>
      <c r="M139" s="80"/>
      <c r="N139" s="79"/>
      <c r="O139" s="79"/>
      <c r="P139" s="80"/>
    </row>
    <row r="140" spans="1:16" x14ac:dyDescent="0.2">
      <c r="A140" s="110"/>
      <c r="B140" s="18"/>
      <c r="C140" s="110"/>
      <c r="D140" s="110"/>
      <c r="E140" s="110"/>
      <c r="F140" s="110"/>
      <c r="G140" s="110"/>
      <c r="H140" s="79"/>
      <c r="I140" s="79"/>
      <c r="J140" s="80"/>
      <c r="K140" s="79"/>
      <c r="L140" s="79"/>
      <c r="M140" s="80"/>
      <c r="N140" s="79"/>
      <c r="O140" s="79"/>
      <c r="P140" s="80"/>
    </row>
    <row r="141" spans="1:16" x14ac:dyDescent="0.2">
      <c r="A141" s="76"/>
      <c r="B141" s="77"/>
      <c r="C141" s="76"/>
      <c r="D141" s="76"/>
      <c r="E141" s="76"/>
      <c r="F141" s="76"/>
      <c r="G141" s="76"/>
      <c r="H141" s="90"/>
      <c r="I141" s="90"/>
      <c r="J141" s="96"/>
      <c r="K141" s="90"/>
      <c r="L141" s="90"/>
      <c r="M141" s="96"/>
      <c r="N141" s="90"/>
      <c r="O141" s="90"/>
      <c r="P141" s="96"/>
    </row>
    <row r="142" spans="1:16" ht="56.25" x14ac:dyDescent="0.2">
      <c r="A142" s="67" t="s">
        <v>67</v>
      </c>
      <c r="B142" s="68" t="s">
        <v>68</v>
      </c>
      <c r="C142" s="67" t="s">
        <v>18</v>
      </c>
      <c r="D142" s="69">
        <v>1410.5</v>
      </c>
      <c r="E142" s="70">
        <v>199.24</v>
      </c>
      <c r="F142" s="71">
        <v>281028.02</v>
      </c>
      <c r="G142" s="72">
        <v>0.13238014891192071</v>
      </c>
      <c r="H142" s="106">
        <v>173.47</v>
      </c>
      <c r="I142" s="106">
        <f t="shared" si="0"/>
        <v>244679.435</v>
      </c>
      <c r="J142" s="107">
        <f>I142/$I$148</f>
        <v>0.11541282669806499</v>
      </c>
      <c r="K142" s="106">
        <v>155.28</v>
      </c>
      <c r="L142" s="106">
        <f t="shared" si="3"/>
        <v>219022.44</v>
      </c>
      <c r="M142" s="107">
        <f>L142/$L$148</f>
        <v>9.8268663434542713E-2</v>
      </c>
      <c r="N142" s="106">
        <v>119.24</v>
      </c>
      <c r="O142" s="106">
        <f t="shared" si="4"/>
        <v>168188.02</v>
      </c>
      <c r="P142" s="107">
        <f>O142/$L$148</f>
        <v>7.5460815481291035E-2</v>
      </c>
    </row>
    <row r="143" spans="1:16" ht="56.25" x14ac:dyDescent="0.2">
      <c r="A143" s="48" t="s">
        <v>69</v>
      </c>
      <c r="B143" s="49" t="s">
        <v>70</v>
      </c>
      <c r="C143" s="48" t="s">
        <v>53</v>
      </c>
      <c r="D143" s="50">
        <v>217</v>
      </c>
      <c r="E143" s="51">
        <v>537.59</v>
      </c>
      <c r="F143" s="52">
        <v>116657.03000000001</v>
      </c>
      <c r="G143" s="53">
        <v>5.4952082724784537E-2</v>
      </c>
      <c r="H143" s="85">
        <v>322.74</v>
      </c>
      <c r="I143" s="85">
        <f t="shared" si="0"/>
        <v>70034.58</v>
      </c>
      <c r="J143" s="86">
        <f>I143/$I$148</f>
        <v>3.3034606461355316E-2</v>
      </c>
      <c r="K143" s="85">
        <v>427.34</v>
      </c>
      <c r="L143" s="85">
        <f t="shared" si="3"/>
        <v>92732.78</v>
      </c>
      <c r="M143" s="86">
        <f>L143/$L$148</f>
        <v>4.1606359362855665E-2</v>
      </c>
      <c r="N143" s="85">
        <v>118.28</v>
      </c>
      <c r="O143" s="85">
        <f t="shared" si="4"/>
        <v>25666.760000000002</v>
      </c>
      <c r="P143" s="86">
        <f>O143/$L$148</f>
        <v>1.1515889421628138E-2</v>
      </c>
    </row>
    <row r="144" spans="1:16" ht="157.5" x14ac:dyDescent="0.2">
      <c r="A144" s="48" t="s">
        <v>71</v>
      </c>
      <c r="B144" s="49" t="s">
        <v>72</v>
      </c>
      <c r="C144" s="48" t="s">
        <v>53</v>
      </c>
      <c r="D144" s="50">
        <v>217</v>
      </c>
      <c r="E144" s="51">
        <v>1484.06</v>
      </c>
      <c r="F144" s="52">
        <v>322041.01999999996</v>
      </c>
      <c r="G144" s="53">
        <v>0.15169959985963971</v>
      </c>
      <c r="H144" s="85">
        <v>1264.27</v>
      </c>
      <c r="I144" s="85">
        <f t="shared" si="0"/>
        <v>274346.58999999997</v>
      </c>
      <c r="J144" s="86">
        <f>I144/$I$148</f>
        <v>0.12940652510038322</v>
      </c>
      <c r="K144" s="85">
        <v>1833.86</v>
      </c>
      <c r="L144" s="85">
        <f t="shared" si="3"/>
        <v>397947.62</v>
      </c>
      <c r="M144" s="86">
        <f>L144/$L$148</f>
        <v>0.17854691388862848</v>
      </c>
      <c r="N144" s="85">
        <v>1545.16</v>
      </c>
      <c r="O144" s="85">
        <f t="shared" si="4"/>
        <v>335299.72000000003</v>
      </c>
      <c r="P144" s="86">
        <f>O144/$L$148</f>
        <v>0.15043871913022433</v>
      </c>
    </row>
    <row r="145" spans="1:16" ht="112.5" x14ac:dyDescent="0.2">
      <c r="A145" s="54" t="s">
        <v>73</v>
      </c>
      <c r="B145" s="55" t="s">
        <v>74</v>
      </c>
      <c r="C145" s="54" t="s">
        <v>53</v>
      </c>
      <c r="D145" s="56">
        <v>217</v>
      </c>
      <c r="E145" s="57">
        <v>362.52</v>
      </c>
      <c r="F145" s="58">
        <v>78666.84</v>
      </c>
      <c r="G145" s="59">
        <v>3.7056546865434414E-2</v>
      </c>
      <c r="H145" s="87">
        <v>416.24</v>
      </c>
      <c r="I145" s="87">
        <f t="shared" si="0"/>
        <v>90324.08</v>
      </c>
      <c r="J145" s="88">
        <f>I145/$I$148</f>
        <v>4.260495938983249E-2</v>
      </c>
      <c r="K145" s="87">
        <v>489.11</v>
      </c>
      <c r="L145" s="87">
        <f t="shared" si="3"/>
        <v>106136.87000000001</v>
      </c>
      <c r="M145" s="88">
        <f>L145/$L$148</f>
        <v>4.7620364178327185E-2</v>
      </c>
      <c r="N145" s="87">
        <v>682.25</v>
      </c>
      <c r="O145" s="87">
        <f t="shared" si="4"/>
        <v>148048.25</v>
      </c>
      <c r="P145" s="88">
        <f>O145/$L$148</f>
        <v>6.6424717263322594E-2</v>
      </c>
    </row>
    <row r="146" spans="1:16" x14ac:dyDescent="0.2">
      <c r="A146" s="37" t="s">
        <v>6</v>
      </c>
      <c r="B146" s="38" t="s">
        <v>75</v>
      </c>
      <c r="C146" s="34"/>
      <c r="D146" s="1"/>
      <c r="E146" s="1"/>
      <c r="F146" s="39">
        <v>1304039.1267296092</v>
      </c>
      <c r="G146" s="60">
        <v>0.61427644753514865</v>
      </c>
      <c r="H146" s="79"/>
      <c r="I146" s="92">
        <f>SUM(I128:I145)</f>
        <v>1167409.3397927959</v>
      </c>
      <c r="J146" s="94">
        <f>I146/$I$148</f>
        <v>0.55065523516191062</v>
      </c>
      <c r="K146" s="79"/>
      <c r="L146" s="92">
        <f>SUM(L128:L145)-0.01</f>
        <v>1378845.8286524999</v>
      </c>
      <c r="M146" s="94">
        <f>L146/$L$148</f>
        <v>0.61864590981625289</v>
      </c>
      <c r="N146" s="79"/>
      <c r="O146" s="92">
        <f>SUM(O128:O145)+0.02</f>
        <v>1281208.1113305772</v>
      </c>
      <c r="P146" s="95">
        <f>O146/$L$148</f>
        <v>0.57483885524218714</v>
      </c>
    </row>
    <row r="147" spans="1:16" x14ac:dyDescent="0.2">
      <c r="A147" s="1"/>
      <c r="B147" s="1"/>
      <c r="C147" s="1"/>
      <c r="D147" s="1"/>
      <c r="E147" s="1"/>
      <c r="F147" s="1"/>
      <c r="G147" s="1"/>
      <c r="H147" s="19"/>
      <c r="I147" s="19"/>
      <c r="J147" s="80"/>
      <c r="K147" s="19"/>
      <c r="L147" s="19"/>
      <c r="M147" s="80"/>
      <c r="N147" s="19"/>
      <c r="O147" s="19"/>
      <c r="P147" s="80"/>
    </row>
    <row r="148" spans="1:16" x14ac:dyDescent="0.2">
      <c r="A148" s="14" t="s">
        <v>76</v>
      </c>
      <c r="B148" s="14"/>
      <c r="C148" s="14"/>
      <c r="D148" s="14"/>
      <c r="E148" s="14"/>
      <c r="F148" s="15">
        <v>2122886.4169580466</v>
      </c>
      <c r="G148" s="15"/>
      <c r="H148" s="79"/>
      <c r="I148" s="123">
        <f>I126+I146</f>
        <v>2120036.7584801759</v>
      </c>
      <c r="J148" s="95">
        <f>I148/$I$148</f>
        <v>1</v>
      </c>
      <c r="K148" s="79"/>
      <c r="L148" s="123">
        <f>L126+L146</f>
        <v>2228812.6483565336</v>
      </c>
      <c r="M148" s="95">
        <f>L148/$L$148</f>
        <v>1</v>
      </c>
      <c r="N148" s="79"/>
      <c r="O148" s="123">
        <f>O126+O146</f>
        <v>2292767.0594357867</v>
      </c>
      <c r="P148" s="95">
        <f>O148/$L$148</f>
        <v>1.0286943862807003</v>
      </c>
    </row>
    <row r="149" spans="1:16" x14ac:dyDescent="0.2">
      <c r="A149" s="14" t="s">
        <v>9</v>
      </c>
      <c r="B149" s="14"/>
      <c r="C149" s="14"/>
      <c r="D149" s="14"/>
      <c r="E149" s="14"/>
      <c r="F149" s="15">
        <v>339661.82671328745</v>
      </c>
      <c r="G149" s="15"/>
      <c r="H149" s="79"/>
      <c r="I149" s="123">
        <f>I148*0.16</f>
        <v>339205.88135682815</v>
      </c>
      <c r="J149" s="19"/>
      <c r="K149" s="19"/>
      <c r="L149" s="123">
        <f>L148*0.16</f>
        <v>356610.02373704541</v>
      </c>
      <c r="O149" s="123">
        <f>O148*0.16</f>
        <v>366842.72950972588</v>
      </c>
    </row>
    <row r="150" spans="1:16" x14ac:dyDescent="0.2">
      <c r="A150" s="14" t="s">
        <v>77</v>
      </c>
      <c r="B150" s="14"/>
      <c r="C150" s="14"/>
      <c r="D150" s="14"/>
      <c r="E150" s="14"/>
      <c r="F150" s="15">
        <v>2462548.2436713339</v>
      </c>
      <c r="G150" s="15"/>
      <c r="H150" s="79"/>
      <c r="I150" s="123">
        <f>I148+I149</f>
        <v>2459242.6398370042</v>
      </c>
      <c r="J150" s="19"/>
      <c r="K150" s="19"/>
      <c r="L150" s="123">
        <f>L148+L149</f>
        <v>2585422.6720935791</v>
      </c>
      <c r="O150" s="123">
        <f>O148+O149</f>
        <v>2659609.7889455124</v>
      </c>
    </row>
    <row r="151" spans="1:16" x14ac:dyDescent="0.2">
      <c r="A151" s="14"/>
      <c r="B151" s="14"/>
      <c r="C151" s="14"/>
      <c r="D151" s="14"/>
      <c r="E151" s="14"/>
      <c r="F151" s="14"/>
      <c r="G151" s="14"/>
      <c r="H151" s="19"/>
      <c r="I151" s="19"/>
      <c r="J151" s="19"/>
      <c r="K151" s="19"/>
    </row>
    <row r="152" spans="1:16" x14ac:dyDescent="0.2">
      <c r="H152" s="19"/>
      <c r="I152" s="19"/>
      <c r="J152" s="19"/>
      <c r="K152" s="19"/>
    </row>
    <row r="153" spans="1:16" x14ac:dyDescent="0.2">
      <c r="H153" s="19"/>
      <c r="I153" s="19"/>
      <c r="J153" s="19"/>
      <c r="K153" s="19"/>
    </row>
    <row r="154" spans="1:16" x14ac:dyDescent="0.2">
      <c r="H154" s="19"/>
      <c r="I154" s="19"/>
      <c r="J154" s="19"/>
      <c r="K154" s="19"/>
    </row>
    <row r="155" spans="1:16" x14ac:dyDescent="0.2">
      <c r="H155" s="19"/>
      <c r="I155" s="19"/>
      <c r="J155" s="19"/>
      <c r="K155" s="19"/>
    </row>
    <row r="156" spans="1:16" x14ac:dyDescent="0.2">
      <c r="H156" s="19"/>
      <c r="I156" s="19"/>
      <c r="J156" s="19"/>
      <c r="K156" s="19"/>
    </row>
    <row r="157" spans="1:16" x14ac:dyDescent="0.2">
      <c r="H157" s="19"/>
      <c r="I157" s="19"/>
      <c r="J157" s="19"/>
      <c r="K157" s="19"/>
    </row>
    <row r="158" spans="1:16" x14ac:dyDescent="0.2">
      <c r="H158" s="19"/>
      <c r="I158" s="19"/>
      <c r="J158" s="19"/>
      <c r="K158" s="19"/>
    </row>
    <row r="159" spans="1:16" x14ac:dyDescent="0.2">
      <c r="H159" s="19"/>
      <c r="I159" s="19"/>
      <c r="J159" s="19"/>
      <c r="K159" s="19"/>
    </row>
    <row r="160" spans="1:16" x14ac:dyDescent="0.2">
      <c r="H160" s="19"/>
      <c r="I160" s="19"/>
      <c r="J160" s="19"/>
      <c r="K160" s="19"/>
    </row>
    <row r="161" spans="8:11" x14ac:dyDescent="0.2">
      <c r="H161" s="19"/>
      <c r="I161" s="19"/>
      <c r="J161" s="19"/>
      <c r="K161" s="19"/>
    </row>
    <row r="162" spans="8:11" x14ac:dyDescent="0.2">
      <c r="H162" s="19"/>
      <c r="I162" s="19"/>
      <c r="J162" s="19"/>
      <c r="K162" s="19"/>
    </row>
    <row r="163" spans="8:11" x14ac:dyDescent="0.2">
      <c r="H163" s="19"/>
      <c r="I163" s="19"/>
      <c r="J163" s="19"/>
      <c r="K163" s="19"/>
    </row>
    <row r="164" spans="8:11" x14ac:dyDescent="0.2">
      <c r="H164" s="19"/>
      <c r="I164" s="19"/>
      <c r="J164" s="19"/>
      <c r="K164" s="19"/>
    </row>
    <row r="165" spans="8:11" x14ac:dyDescent="0.2">
      <c r="H165" s="19"/>
      <c r="I165" s="19"/>
      <c r="J165" s="19"/>
      <c r="K165" s="19"/>
    </row>
    <row r="166" spans="8:11" x14ac:dyDescent="0.2">
      <c r="H166" s="19"/>
      <c r="I166" s="19"/>
      <c r="J166" s="19"/>
      <c r="K166" s="19"/>
    </row>
    <row r="167" spans="8:11" x14ac:dyDescent="0.2">
      <c r="H167" s="19"/>
      <c r="I167" s="19"/>
      <c r="J167" s="19"/>
      <c r="K167" s="19"/>
    </row>
    <row r="168" spans="8:11" x14ac:dyDescent="0.2">
      <c r="H168" s="19"/>
      <c r="I168" s="19"/>
      <c r="J168" s="19"/>
      <c r="K168" s="19"/>
    </row>
  </sheetData>
  <mergeCells count="16">
    <mergeCell ref="A4:G5"/>
    <mergeCell ref="A3:P3"/>
    <mergeCell ref="A2:P2"/>
    <mergeCell ref="A1:P1"/>
    <mergeCell ref="H5:J5"/>
    <mergeCell ref="K5:M5"/>
    <mergeCell ref="N5:P5"/>
    <mergeCell ref="H4:P4"/>
    <mergeCell ref="A151:G151"/>
    <mergeCell ref="B7:G7"/>
    <mergeCell ref="A148:E148"/>
    <mergeCell ref="F148:G148"/>
    <mergeCell ref="A149:E149"/>
    <mergeCell ref="F149:G149"/>
    <mergeCell ref="A150:E150"/>
    <mergeCell ref="F150:G150"/>
  </mergeCells>
  <conditionalFormatting sqref="D9:G9 F128:G135 F142:G146 D10:D16 F10:G16 F40:G44 D40:D44 D57 F57:G57 F84:G84 D84 F25:G30 D25:D30 D111:D113 F111:G113 F125:G126">
    <cfRule type="cellIs" dxfId="3" priority="7" operator="equal">
      <formula>0</formula>
    </cfRule>
  </conditionalFormatting>
  <conditionalFormatting sqref="D125 D128:E135 D142:E145 E10:E16 E40:E44 E57 E84 E25:E30 E111:E113">
    <cfRule type="cellIs" dxfId="2" priority="6" operator="equal">
      <formula>0</formula>
    </cfRule>
  </conditionalFormatting>
  <conditionalFormatting sqref="E125">
    <cfRule type="cellIs" dxfId="1" priority="5" operator="equal">
      <formula>0</formula>
    </cfRule>
  </conditionalFormatting>
  <conditionalFormatting sqref="D8:G8">
    <cfRule type="cellIs" dxfId="0" priority="3" operator="equal">
      <formula>0</formula>
    </cfRule>
  </conditionalFormatting>
  <pageMargins left="1.1811023622047245" right="0.59055118110236227" top="0.74803149606299213" bottom="0.74803149606299213" header="0.31496062992125984" footer="0.31496062992125984"/>
  <pageSetup paperSize="5" scale="80" orientation="landscape" r:id="rId1"/>
  <headerFooter>
    <oddHeader>&amp;CRED DE DRENAJE SANITARIO FRACC. CAUDILLO DEL SUR</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election activeCell="A2" sqref="A2:D2"/>
    </sheetView>
  </sheetViews>
  <sheetFormatPr baseColWidth="10" defaultRowHeight="12.75" x14ac:dyDescent="0.2"/>
  <cols>
    <col min="1" max="1" width="13" customWidth="1"/>
    <col min="2" max="2" width="72.6640625" customWidth="1"/>
    <col min="3" max="3" width="0" hidden="1" customWidth="1"/>
    <col min="4" max="4" width="14.83203125" bestFit="1" customWidth="1"/>
  </cols>
  <sheetData>
    <row r="1" spans="1:6" ht="13.5" customHeight="1" x14ac:dyDescent="0.2">
      <c r="A1" s="16" t="s">
        <v>0</v>
      </c>
      <c r="B1" s="16"/>
      <c r="C1" s="16"/>
      <c r="D1" s="16"/>
    </row>
    <row r="2" spans="1:6" ht="29.25" customHeight="1" thickBot="1" x14ac:dyDescent="0.25">
      <c r="A2" s="17" t="s">
        <v>80</v>
      </c>
      <c r="B2" s="17"/>
      <c r="C2" s="17"/>
      <c r="D2" s="17"/>
    </row>
    <row r="3" spans="1:6" ht="13.5" thickBot="1" x14ac:dyDescent="0.25">
      <c r="A3" s="3" t="s">
        <v>1</v>
      </c>
      <c r="B3" s="4" t="s">
        <v>2</v>
      </c>
      <c r="C3" s="5"/>
      <c r="D3" s="4" t="s">
        <v>3</v>
      </c>
    </row>
    <row r="4" spans="1:6" x14ac:dyDescent="0.2">
      <c r="A4" s="1"/>
      <c r="B4" s="1"/>
      <c r="C4" s="1"/>
      <c r="D4" s="2"/>
    </row>
    <row r="5" spans="1:6" ht="12.75" customHeight="1" x14ac:dyDescent="0.2">
      <c r="A5" s="6" t="s">
        <v>4</v>
      </c>
      <c r="B5" s="7" t="s">
        <v>5</v>
      </c>
      <c r="C5" s="8"/>
      <c r="D5" s="9">
        <f>[1]Hoja2!F28</f>
        <v>818847.29022843752</v>
      </c>
    </row>
    <row r="6" spans="1:6" ht="12.75" customHeight="1" x14ac:dyDescent="0.2">
      <c r="A6" s="6" t="s">
        <v>6</v>
      </c>
      <c r="B6" s="7" t="s">
        <v>7</v>
      </c>
      <c r="C6" s="8"/>
      <c r="D6" s="9">
        <f>[1]Hoja2!F42</f>
        <v>1304039.1267296092</v>
      </c>
    </row>
    <row r="7" spans="1:6" ht="13.5" thickBot="1" x14ac:dyDescent="0.25">
      <c r="A7" s="1"/>
      <c r="B7" s="1"/>
      <c r="C7" s="1"/>
      <c r="D7" s="1"/>
    </row>
    <row r="8" spans="1:6" x14ac:dyDescent="0.2">
      <c r="A8" s="14" t="s">
        <v>8</v>
      </c>
      <c r="B8" s="14"/>
      <c r="C8" s="1"/>
      <c r="D8" s="10">
        <f>D6+D5</f>
        <v>2122886.4169580466</v>
      </c>
    </row>
    <row r="9" spans="1:6" x14ac:dyDescent="0.2">
      <c r="A9" s="11" t="s">
        <v>9</v>
      </c>
      <c r="B9" s="1"/>
      <c r="C9" s="1"/>
      <c r="D9" s="12">
        <f>D8*0.16</f>
        <v>339661.82671328745</v>
      </c>
    </row>
    <row r="10" spans="1:6" x14ac:dyDescent="0.2">
      <c r="A10" s="14" t="s">
        <v>10</v>
      </c>
      <c r="B10" s="14"/>
      <c r="C10" s="1"/>
      <c r="D10" s="12">
        <f>D9+D8</f>
        <v>2462548.2436713339</v>
      </c>
    </row>
    <row r="11" spans="1:6" ht="12.75" customHeight="1" x14ac:dyDescent="0.2">
      <c r="A11" s="13"/>
      <c r="B11" s="13"/>
      <c r="C11" s="13"/>
      <c r="D11" s="13"/>
      <c r="E11" s="13"/>
      <c r="F11" s="13"/>
    </row>
  </sheetData>
  <mergeCells count="4">
    <mergeCell ref="A1:D1"/>
    <mergeCell ref="A8:B8"/>
    <mergeCell ref="A10:B10"/>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Hoja2</vt:lpstr>
      <vt:lpstr>Hoja3 (2)</vt:lpstr>
      <vt:lpstr>Hoja2!Área_de_impresión</vt:lpstr>
      <vt:lpstr>Hoja2!Títulos_a_imprimir</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Gerardo Moreno Barrera</dc:creator>
  <cp:lastModifiedBy>Luis Javier Manzano Cervantes</cp:lastModifiedBy>
  <cp:lastPrinted>2018-10-18T21:32:14Z</cp:lastPrinted>
  <dcterms:created xsi:type="dcterms:W3CDTF">2018-01-23T19:16:11Z</dcterms:created>
  <dcterms:modified xsi:type="dcterms:W3CDTF">2018-10-18T21:38:05Z</dcterms:modified>
</cp:coreProperties>
</file>