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
    </mc:Choice>
  </mc:AlternateContent>
  <bookViews>
    <workbookView xWindow="0" yWindow="0" windowWidth="19200" windowHeight="10605" tabRatio="649"/>
  </bookViews>
  <sheets>
    <sheet name="CJ" sheetId="14" r:id="rId1"/>
    <sheet name="AGUA_DRENAJE_INGENIERÍA" sheetId="23" r:id="rId2"/>
    <sheet name="PTAR" sheetId="19" r:id="rId3"/>
    <sheet name="COMERCIAL 2022" sheetId="20" r:id="rId4"/>
    <sheet name="RH" sheetId="21" r:id="rId5"/>
    <sheet name="FINANZAS" sheetId="22" r:id="rId6"/>
  </sheets>
  <externalReferences>
    <externalReference r:id="rId7"/>
    <externalReference r:id="rId8"/>
  </externalReferences>
  <definedNames>
    <definedName name="_xlnm._FilterDatabase" localSheetId="1" hidden="1">AGUA_DRENAJE_INGENIERÍA!$A$4:$O$4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23" l="1"/>
  <c r="H41" i="23"/>
  <c r="H182" i="22" l="1"/>
  <c r="H209" i="22" s="1"/>
  <c r="H81" i="22"/>
  <c r="H108" i="22" s="1"/>
  <c r="I6" i="21" l="1"/>
  <c r="H6" i="21" l="1"/>
  <c r="H213" i="23" l="1"/>
  <c r="H149" i="23"/>
  <c r="H131" i="23"/>
  <c r="H111" i="23"/>
  <c r="H92" i="23"/>
  <c r="H74" i="23"/>
  <c r="H396" i="20" l="1"/>
  <c r="H369" i="20"/>
  <c r="H305" i="20"/>
  <c r="H334" i="20" s="1"/>
  <c r="H225" i="20"/>
  <c r="H221" i="20"/>
  <c r="H217" i="20"/>
  <c r="H213" i="20"/>
  <c r="H209" i="20"/>
  <c r="H205" i="20"/>
  <c r="H201" i="20"/>
  <c r="H197" i="20"/>
  <c r="H193" i="20"/>
  <c r="H189" i="20"/>
  <c r="H185" i="20"/>
  <c r="H181" i="20"/>
  <c r="H177" i="20"/>
  <c r="H173" i="20"/>
  <c r="H169" i="20"/>
  <c r="H164" i="20"/>
  <c r="H137" i="20"/>
  <c r="H102" i="20"/>
  <c r="H23" i="20"/>
  <c r="H16" i="20"/>
  <c r="H30" i="20" s="1"/>
  <c r="H229" i="20" l="1"/>
  <c r="H257" i="20"/>
  <c r="H241" i="20"/>
  <c r="H261" i="20"/>
  <c r="H233" i="20"/>
  <c r="H237" i="20"/>
  <c r="H245" i="20"/>
  <c r="H253" i="20"/>
  <c r="H249" i="20" l="1"/>
  <c r="G288" i="20"/>
  <c r="F30" i="20" l="1"/>
  <c r="G30" i="20"/>
  <c r="F6" i="21"/>
  <c r="G182" i="22" l="1"/>
  <c r="G209" i="22" s="1"/>
  <c r="G127" i="22"/>
  <c r="G81" i="22"/>
  <c r="G108" i="22" s="1"/>
  <c r="G396" i="20" l="1"/>
  <c r="G369" i="20"/>
  <c r="G305" i="20"/>
  <c r="G334" i="20" s="1"/>
  <c r="G225" i="20"/>
  <c r="G221" i="20"/>
  <c r="G217" i="20"/>
  <c r="G213" i="20"/>
  <c r="G209" i="20"/>
  <c r="G205" i="20"/>
  <c r="G201" i="20"/>
  <c r="G197" i="20"/>
  <c r="G193" i="20"/>
  <c r="G189" i="20"/>
  <c r="G185" i="20"/>
  <c r="G181" i="20"/>
  <c r="G177" i="20"/>
  <c r="G173" i="20"/>
  <c r="G169" i="20"/>
  <c r="G164" i="20"/>
  <c r="G137" i="20"/>
  <c r="G102" i="20"/>
  <c r="G237" i="20" l="1"/>
  <c r="G261" i="20"/>
  <c r="G257" i="20"/>
  <c r="G245" i="20"/>
  <c r="G253" i="20"/>
  <c r="G233" i="20"/>
  <c r="G241" i="20"/>
  <c r="G229" i="20"/>
  <c r="G249" i="20" l="1"/>
  <c r="G213" i="23"/>
  <c r="G149" i="23"/>
  <c r="G131" i="23"/>
  <c r="G111" i="23"/>
  <c r="G92" i="23"/>
  <c r="G74" i="23"/>
  <c r="F42" i="20" l="1"/>
  <c r="F250" i="23" l="1"/>
  <c r="F244" i="23"/>
  <c r="E209" i="22" l="1"/>
  <c r="D258" i="23" l="1"/>
  <c r="D250" i="23"/>
  <c r="D243" i="23"/>
  <c r="F182" i="22" l="1"/>
  <c r="F81" i="22"/>
  <c r="F108" i="22" s="1"/>
  <c r="F209" i="22" l="1"/>
  <c r="O294" i="23"/>
  <c r="O282" i="23"/>
  <c r="O270" i="23"/>
  <c r="O256" i="23"/>
  <c r="O248" i="23"/>
  <c r="O242" i="23"/>
  <c r="N213" i="23"/>
  <c r="M213" i="23"/>
  <c r="L213" i="23"/>
  <c r="K213" i="23"/>
  <c r="J213" i="23"/>
  <c r="I213" i="23"/>
  <c r="F213" i="23"/>
  <c r="E213" i="23"/>
  <c r="D213" i="23"/>
  <c r="C213" i="23"/>
  <c r="N149" i="23"/>
  <c r="M149" i="23"/>
  <c r="L149" i="23"/>
  <c r="K149" i="23"/>
  <c r="J149" i="23"/>
  <c r="I149" i="23"/>
  <c r="F149" i="23"/>
  <c r="E149" i="23"/>
  <c r="D149" i="23"/>
  <c r="C149" i="23"/>
  <c r="O142" i="23"/>
  <c r="D136" i="23"/>
  <c r="N131" i="23"/>
  <c r="M131" i="23"/>
  <c r="L131" i="23"/>
  <c r="K131" i="23"/>
  <c r="J131" i="23"/>
  <c r="I131" i="23"/>
  <c r="F131" i="23"/>
  <c r="E131" i="23"/>
  <c r="D131" i="23"/>
  <c r="O124" i="23"/>
  <c r="D116" i="23"/>
  <c r="N111" i="23"/>
  <c r="M111" i="23"/>
  <c r="L111" i="23"/>
  <c r="K111" i="23"/>
  <c r="J111" i="23"/>
  <c r="I111" i="23"/>
  <c r="F111" i="23"/>
  <c r="E111" i="23"/>
  <c r="D111" i="23"/>
  <c r="C111" i="23"/>
  <c r="N92" i="23"/>
  <c r="M92" i="23"/>
  <c r="L92" i="23"/>
  <c r="K92" i="23"/>
  <c r="J92" i="23"/>
  <c r="I92" i="23"/>
  <c r="E92" i="23"/>
  <c r="D92" i="23"/>
  <c r="C92" i="23"/>
  <c r="N74" i="23"/>
  <c r="M74" i="23"/>
  <c r="L74" i="23"/>
  <c r="K74" i="23"/>
  <c r="J74" i="23"/>
  <c r="I74" i="23"/>
  <c r="F74" i="23"/>
  <c r="E74" i="23"/>
  <c r="D74" i="23"/>
  <c r="C74" i="23"/>
  <c r="N41" i="23"/>
  <c r="M41" i="23"/>
  <c r="L41" i="23"/>
  <c r="K41" i="23"/>
  <c r="J41" i="23"/>
  <c r="I41" i="23"/>
  <c r="F41" i="23"/>
  <c r="E41" i="23"/>
  <c r="D41" i="23"/>
  <c r="C41" i="23"/>
  <c r="O149" i="23" l="1"/>
  <c r="O131" i="23"/>
  <c r="O116" i="23"/>
  <c r="O136" i="23"/>
  <c r="F396" i="20"/>
  <c r="F369" i="20"/>
  <c r="F305" i="20"/>
  <c r="F334" i="20" s="1"/>
  <c r="F225" i="20"/>
  <c r="F221" i="20"/>
  <c r="F217" i="20"/>
  <c r="F213" i="20"/>
  <c r="F209" i="20"/>
  <c r="F205" i="20"/>
  <c r="F201" i="20"/>
  <c r="F197" i="20"/>
  <c r="F193" i="20"/>
  <c r="F189" i="20"/>
  <c r="F185" i="20"/>
  <c r="F181" i="20"/>
  <c r="F177" i="20"/>
  <c r="F173" i="20"/>
  <c r="F169" i="20"/>
  <c r="F164" i="20"/>
  <c r="F137" i="20"/>
  <c r="F102" i="20"/>
  <c r="F229" i="20" l="1"/>
  <c r="F233" i="20"/>
  <c r="F237" i="20"/>
  <c r="F245" i="20"/>
  <c r="F261" i="20"/>
  <c r="F257" i="20"/>
  <c r="F241" i="20"/>
  <c r="F253" i="20"/>
  <c r="F249" i="20" l="1"/>
  <c r="G11" i="19"/>
  <c r="O209" i="22" l="1"/>
  <c r="O203" i="22"/>
  <c r="O197" i="22"/>
  <c r="O192" i="22"/>
  <c r="O187" i="22"/>
  <c r="O182" i="22"/>
  <c r="O174" i="22"/>
  <c r="O167" i="22"/>
  <c r="O162" i="22"/>
  <c r="O157" i="22"/>
  <c r="O150" i="22"/>
  <c r="O143" i="22"/>
  <c r="O137" i="22"/>
  <c r="O132" i="22"/>
  <c r="O127" i="22"/>
  <c r="O122" i="22"/>
  <c r="O117" i="22"/>
  <c r="O112" i="22"/>
  <c r="O103" i="22"/>
  <c r="O97" i="22"/>
  <c r="O91" i="22"/>
  <c r="O85" i="22"/>
  <c r="E81" i="22"/>
  <c r="D81" i="22"/>
  <c r="C81" i="22"/>
  <c r="C108" i="22" s="1"/>
  <c r="O76" i="22"/>
  <c r="O71" i="22"/>
  <c r="O66" i="22"/>
  <c r="O61" i="22"/>
  <c r="O56" i="22"/>
  <c r="O51" i="22"/>
  <c r="O46" i="22"/>
  <c r="O41" i="22"/>
  <c r="O36" i="22"/>
  <c r="O30" i="22"/>
  <c r="O24" i="22"/>
  <c r="O18" i="22"/>
  <c r="O12" i="22"/>
  <c r="O6" i="22"/>
  <c r="O81" i="22" l="1"/>
  <c r="E108" i="22"/>
  <c r="D108" i="22"/>
  <c r="O108" i="22" s="1"/>
  <c r="E30" i="21" l="1"/>
  <c r="D30" i="21"/>
  <c r="C30" i="21"/>
  <c r="E30" i="20" l="1"/>
  <c r="E396" i="20" l="1"/>
  <c r="D396" i="20"/>
  <c r="C396" i="20"/>
  <c r="O396" i="20" s="1"/>
  <c r="O392" i="20"/>
  <c r="O387" i="20"/>
  <c r="O384" i="20"/>
  <c r="O380" i="20"/>
  <c r="O376" i="20"/>
  <c r="O337" i="20"/>
  <c r="O329" i="20"/>
  <c r="O324" i="20"/>
  <c r="O319" i="20"/>
  <c r="O314" i="20"/>
  <c r="O309" i="20"/>
  <c r="N305" i="20"/>
  <c r="M305" i="20"/>
  <c r="L305" i="20"/>
  <c r="K305" i="20"/>
  <c r="J305" i="20"/>
  <c r="I305" i="20"/>
  <c r="E305" i="20"/>
  <c r="F307" i="20" s="1"/>
  <c r="D305" i="20"/>
  <c r="D334" i="20" s="1"/>
  <c r="C305" i="20"/>
  <c r="C334" i="20" s="1"/>
  <c r="O299" i="20"/>
  <c r="O294" i="20"/>
  <c r="O287" i="20"/>
  <c r="O281" i="20"/>
  <c r="O275" i="20"/>
  <c r="O269" i="20"/>
  <c r="O265" i="20"/>
  <c r="N225" i="20"/>
  <c r="M225" i="20"/>
  <c r="L225" i="20"/>
  <c r="K225" i="20"/>
  <c r="J225" i="20"/>
  <c r="I225" i="20"/>
  <c r="E225" i="20"/>
  <c r="D225" i="20"/>
  <c r="C225" i="20"/>
  <c r="N221" i="20"/>
  <c r="M221" i="20"/>
  <c r="L221" i="20"/>
  <c r="K221" i="20"/>
  <c r="J221" i="20"/>
  <c r="I221" i="20"/>
  <c r="E221" i="20"/>
  <c r="D221" i="20"/>
  <c r="C221" i="20"/>
  <c r="N217" i="20"/>
  <c r="M217" i="20"/>
  <c r="L217" i="20"/>
  <c r="K217" i="20"/>
  <c r="K245" i="20" s="1"/>
  <c r="J217" i="20"/>
  <c r="I217" i="20"/>
  <c r="E217" i="20"/>
  <c r="D217" i="20"/>
  <c r="C217" i="20"/>
  <c r="N213" i="20"/>
  <c r="M213" i="20"/>
  <c r="L213" i="20"/>
  <c r="K213" i="20"/>
  <c r="J213" i="20"/>
  <c r="I213" i="20"/>
  <c r="E213" i="20"/>
  <c r="D213" i="20"/>
  <c r="C213" i="20"/>
  <c r="N209" i="20"/>
  <c r="M209" i="20"/>
  <c r="L209" i="20"/>
  <c r="K209" i="20"/>
  <c r="J209" i="20"/>
  <c r="I209" i="20"/>
  <c r="E209" i="20"/>
  <c r="D209" i="20"/>
  <c r="C209" i="20"/>
  <c r="N205" i="20"/>
  <c r="M205" i="20"/>
  <c r="L205" i="20"/>
  <c r="K205" i="20"/>
  <c r="J205" i="20"/>
  <c r="I205" i="20"/>
  <c r="E205" i="20"/>
  <c r="D205" i="20"/>
  <c r="C205" i="20"/>
  <c r="C241" i="20" s="1"/>
  <c r="N201" i="20"/>
  <c r="M201" i="20"/>
  <c r="L201" i="20"/>
  <c r="K201" i="20"/>
  <c r="J201" i="20"/>
  <c r="I201" i="20"/>
  <c r="E201" i="20"/>
  <c r="D201" i="20"/>
  <c r="C201" i="20"/>
  <c r="N197" i="20"/>
  <c r="M197" i="20"/>
  <c r="L197" i="20"/>
  <c r="K197" i="20"/>
  <c r="J197" i="20"/>
  <c r="I197" i="20"/>
  <c r="E197" i="20"/>
  <c r="D197" i="20"/>
  <c r="C197" i="20"/>
  <c r="N193" i="20"/>
  <c r="M193" i="20"/>
  <c r="L193" i="20"/>
  <c r="K193" i="20"/>
  <c r="J193" i="20"/>
  <c r="I193" i="20"/>
  <c r="E193" i="20"/>
  <c r="D193" i="20"/>
  <c r="C193" i="20"/>
  <c r="N189" i="20"/>
  <c r="M189" i="20"/>
  <c r="L189" i="20"/>
  <c r="K189" i="20"/>
  <c r="J189" i="20"/>
  <c r="I189" i="20"/>
  <c r="E189" i="20"/>
  <c r="D189" i="20"/>
  <c r="C189" i="20"/>
  <c r="N185" i="20"/>
  <c r="M185" i="20"/>
  <c r="L185" i="20"/>
  <c r="K185" i="20"/>
  <c r="J185" i="20"/>
  <c r="I185" i="20"/>
  <c r="E185" i="20"/>
  <c r="D185" i="20"/>
  <c r="C185" i="20"/>
  <c r="N181" i="20"/>
  <c r="M181" i="20"/>
  <c r="L181" i="20"/>
  <c r="K181" i="20"/>
  <c r="J181" i="20"/>
  <c r="I181" i="20"/>
  <c r="E181" i="20"/>
  <c r="D181" i="20"/>
  <c r="C181" i="20"/>
  <c r="N177" i="20"/>
  <c r="M177" i="20"/>
  <c r="L177" i="20"/>
  <c r="K177" i="20"/>
  <c r="J177" i="20"/>
  <c r="I177" i="20"/>
  <c r="E177" i="20"/>
  <c r="D177" i="20"/>
  <c r="C177" i="20"/>
  <c r="N173" i="20"/>
  <c r="M173" i="20"/>
  <c r="L173" i="20"/>
  <c r="K173" i="20"/>
  <c r="J173" i="20"/>
  <c r="I173" i="20"/>
  <c r="E173" i="20"/>
  <c r="D173" i="20"/>
  <c r="C173" i="20"/>
  <c r="C257" i="20" s="1"/>
  <c r="N169" i="20"/>
  <c r="M169" i="20"/>
  <c r="L169" i="20"/>
  <c r="K169" i="20"/>
  <c r="K229" i="20" s="1"/>
  <c r="J169" i="20"/>
  <c r="I169" i="20"/>
  <c r="E169" i="20"/>
  <c r="D169" i="20"/>
  <c r="C169" i="20"/>
  <c r="N164" i="20"/>
  <c r="M164" i="20"/>
  <c r="L164" i="20"/>
  <c r="K164" i="20"/>
  <c r="J164" i="20"/>
  <c r="I164" i="20"/>
  <c r="E164" i="20"/>
  <c r="D164" i="20"/>
  <c r="C164" i="20"/>
  <c r="N137" i="20"/>
  <c r="M137" i="20"/>
  <c r="L137" i="20"/>
  <c r="K137" i="20"/>
  <c r="J137" i="20"/>
  <c r="I137" i="20"/>
  <c r="E137" i="20"/>
  <c r="D137" i="20"/>
  <c r="C137" i="20"/>
  <c r="E102" i="20"/>
  <c r="D102" i="20"/>
  <c r="C102" i="20"/>
  <c r="I241" i="20" l="1"/>
  <c r="M241" i="20"/>
  <c r="L253" i="20"/>
  <c r="L261" i="20"/>
  <c r="L237" i="20"/>
  <c r="J241" i="20"/>
  <c r="N241" i="20"/>
  <c r="C229" i="20"/>
  <c r="K257" i="20"/>
  <c r="I237" i="20"/>
  <c r="M237" i="20"/>
  <c r="E241" i="20"/>
  <c r="K241" i="20"/>
  <c r="E334" i="20"/>
  <c r="D253" i="20"/>
  <c r="D261" i="20"/>
  <c r="D237" i="20"/>
  <c r="N237" i="20"/>
  <c r="D245" i="20"/>
  <c r="J245" i="20"/>
  <c r="N245" i="20"/>
  <c r="O334" i="20"/>
  <c r="O177" i="20"/>
  <c r="O181" i="20"/>
  <c r="O185" i="20"/>
  <c r="K233" i="20"/>
  <c r="C237" i="20"/>
  <c r="O201" i="20"/>
  <c r="O209" i="20"/>
  <c r="O213" i="20"/>
  <c r="K261" i="20"/>
  <c r="O217" i="20"/>
  <c r="C245" i="20"/>
  <c r="D257" i="20"/>
  <c r="L241" i="20"/>
  <c r="L245" i="20"/>
  <c r="E253" i="20"/>
  <c r="E245" i="20"/>
  <c r="I245" i="20"/>
  <c r="M245" i="20"/>
  <c r="D241" i="20"/>
  <c r="J233" i="20"/>
  <c r="N233" i="20"/>
  <c r="J237" i="20"/>
  <c r="E237" i="20"/>
  <c r="C233" i="20"/>
  <c r="I253" i="20"/>
  <c r="L257" i="20"/>
  <c r="O305" i="20"/>
  <c r="J229" i="20"/>
  <c r="J253" i="20"/>
  <c r="N229" i="20"/>
  <c r="N253" i="20"/>
  <c r="E229" i="20"/>
  <c r="E257" i="20"/>
  <c r="I229" i="20"/>
  <c r="I257" i="20"/>
  <c r="M229" i="20"/>
  <c r="M257" i="20"/>
  <c r="E261" i="20"/>
  <c r="I261" i="20"/>
  <c r="M261" i="20"/>
  <c r="D233" i="20"/>
  <c r="L233" i="20"/>
  <c r="O189" i="20"/>
  <c r="O193" i="20"/>
  <c r="K237" i="20"/>
  <c r="O197" i="20"/>
  <c r="O221" i="20"/>
  <c r="O225" i="20"/>
  <c r="M253" i="20"/>
  <c r="C261" i="20"/>
  <c r="C253" i="20"/>
  <c r="K253" i="20"/>
  <c r="O169" i="20"/>
  <c r="J257" i="20"/>
  <c r="N257" i="20"/>
  <c r="J261" i="20"/>
  <c r="N261" i="20"/>
  <c r="E233" i="20"/>
  <c r="I233" i="20"/>
  <c r="M233" i="20"/>
  <c r="D229" i="20"/>
  <c r="L229" i="20"/>
  <c r="O173" i="20"/>
  <c r="O205" i="20"/>
  <c r="K249" i="20" l="1"/>
  <c r="D249" i="20"/>
  <c r="N249" i="20"/>
  <c r="C249" i="20"/>
  <c r="E249" i="20"/>
  <c r="J249" i="20"/>
  <c r="O241" i="20"/>
  <c r="O257" i="20"/>
  <c r="M249" i="20"/>
  <c r="O245" i="20"/>
  <c r="O261" i="20"/>
  <c r="O237" i="20"/>
  <c r="I249" i="20"/>
  <c r="O233" i="20"/>
  <c r="O253" i="20"/>
  <c r="L249" i="20"/>
  <c r="O229" i="20"/>
  <c r="O249" i="20" l="1"/>
  <c r="P35" i="19"/>
  <c r="P29" i="19"/>
  <c r="P24" i="19"/>
  <c r="P11" i="19"/>
  <c r="F4" i="19"/>
  <c r="E4" i="19"/>
  <c r="D4" i="19"/>
  <c r="P4" i="19" l="1"/>
</calcChain>
</file>

<file path=xl/sharedStrings.xml><?xml version="1.0" encoding="utf-8"?>
<sst xmlns="http://schemas.openxmlformats.org/spreadsheetml/2006/main" count="898" uniqueCount="525">
  <si>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</si>
  <si>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</si>
  <si>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</si>
  <si>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</si>
  <si>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</si>
  <si>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</si>
  <si>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</si>
  <si>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</si>
  <si>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</si>
  <si>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</si>
  <si>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</si>
  <si>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</si>
  <si>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</si>
  <si>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</si>
  <si>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</si>
  <si>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</si>
  <si>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</si>
  <si>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</si>
  <si>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</si>
  <si>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</si>
  <si>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</si>
  <si>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Obras de captación totales instaladas en el municipio que cuentan con macro medidor:</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</si>
  <si>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</si>
  <si>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</si>
  <si>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</si>
  <si>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El total de obras de captación que cuentan con macromedidor funcionando es:</t>
  </si>
  <si>
    <t>El dato capturado para el total de obras de captación que cuentan con macromedidor es: </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</si>
  <si>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</si>
  <si>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</si>
  <si>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</si>
  <si>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</si>
  <si>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</si>
  <si>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</si>
  <si>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</si>
  <si>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</si>
  <si>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</si>
  <si>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</si>
  <si>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</si>
  <si>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</si>
  <si>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</si>
  <si>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</si>
  <si>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</si>
  <si>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</si>
  <si>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</si>
  <si>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</si>
  <si>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</si>
  <si>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</si>
  <si>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</si>
  <si>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</si>
  <si>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</si>
  <si>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</si>
  <si>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</si>
  <si>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</si>
  <si>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</si>
  <si>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</si>
  <si>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</si>
  <si>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</si>
  <si>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</si>
  <si>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</si>
  <si>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</si>
  <si>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</si>
  <si>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</si>
  <si>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</si>
  <si>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</si>
  <si>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</si>
  <si>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</si>
  <si>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</si>
  <si>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</si>
  <si>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</si>
  <si>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</si>
  <si>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</si>
  <si>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</si>
  <si>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</si>
  <si>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</si>
  <si>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</si>
  <si>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</si>
  <si>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</si>
  <si>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</si>
  <si>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</si>
  <si>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</si>
  <si>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</si>
  <si>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</si>
  <si>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</si>
  <si>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</si>
  <si>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</si>
  <si>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</si>
  <si>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</si>
  <si>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</si>
  <si>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</si>
  <si>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</si>
  <si>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</si>
  <si>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</si>
  <si>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</si>
  <si>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</si>
  <si>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TOTAL ANUAL</t>
  </si>
  <si>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</si>
  <si>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</si>
  <si>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</si>
  <si>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</si>
  <si>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</si>
  <si>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</si>
  <si>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</si>
  <si>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</si>
  <si>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</si>
  <si>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</si>
  <si>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</si>
  <si>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</si>
  <si>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</si>
  <si>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</si>
  <si>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</si>
  <si>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UR-Responsable</t>
  </si>
  <si>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</si>
  <si>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</si>
  <si>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</si>
  <si>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</si>
  <si>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</si>
  <si>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</si>
  <si>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</si>
  <si>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</si>
  <si>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</si>
  <si>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</si>
  <si>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</si>
  <si>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</si>
  <si>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</si>
  <si>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</si>
  <si>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</si>
  <si>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</si>
  <si>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</si>
  <si>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</si>
  <si>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</si>
  <si>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</si>
  <si>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</si>
  <si>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</si>
  <si>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</si>
  <si>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</si>
  <si>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</si>
  <si>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</si>
  <si>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</si>
  <si>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</si>
  <si>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</si>
  <si>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</si>
  <si>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</si>
  <si>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</si>
  <si>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</si>
  <si>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</si>
  <si>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</si>
  <si>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</si>
  <si>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</si>
  <si>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</si>
  <si>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</si>
  <si>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</si>
  <si>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</si>
  <si>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</si>
  <si>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</si>
  <si>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</si>
  <si>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</si>
  <si>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</si>
  <si>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</si>
  <si>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</si>
  <si>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</si>
  <si>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</si>
  <si>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</si>
  <si>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</si>
  <si>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</si>
  <si>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</si>
  <si>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</si>
  <si>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</si>
  <si>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</si>
  <si>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</si>
  <si>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</si>
  <si>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</si>
  <si>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</si>
  <si>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</si>
  <si>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</si>
  <si>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</si>
  <si>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</si>
  <si>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</si>
  <si>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</si>
  <si>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</si>
  <si>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</si>
  <si>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</si>
  <si>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</si>
  <si>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</si>
  <si>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</si>
  <si>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</si>
  <si>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</si>
  <si>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</si>
  <si>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</si>
  <si>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</si>
  <si>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</si>
  <si>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</si>
  <si>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</si>
  <si>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</si>
  <si>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</si>
  <si>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</si>
  <si>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</si>
  <si>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</si>
  <si>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</si>
  <si>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</si>
  <si>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</si>
  <si>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</si>
  <si>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</si>
  <si>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</si>
  <si>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</si>
  <si>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</si>
  <si>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</si>
  <si>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</si>
  <si>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</si>
  <si>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</si>
  <si>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</si>
  <si>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</si>
  <si>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</si>
  <si>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</si>
  <si>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</si>
  <si>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</si>
  <si>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</si>
  <si>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</si>
  <si>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</si>
  <si>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</si>
  <si>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</si>
  <si>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</si>
  <si>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</si>
  <si>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</si>
  <si>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</si>
  <si>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</si>
  <si>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</si>
  <si>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</si>
  <si>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</si>
  <si>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</si>
  <si>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</si>
  <si>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</si>
  <si>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</si>
  <si>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</si>
  <si>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</si>
  <si>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</si>
  <si>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</si>
  <si>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</si>
  <si>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</si>
  <si>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</si>
  <si>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</si>
  <si>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</si>
  <si>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</si>
  <si>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</si>
  <si>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</si>
  <si>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</si>
  <si>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</si>
  <si>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</si>
  <si>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</si>
  <si>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</si>
  <si>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</si>
  <si>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</si>
  <si>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</si>
  <si>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</si>
  <si>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</si>
  <si>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</si>
  <si>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</si>
  <si>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</si>
  <si>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</si>
  <si>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</si>
  <si>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</si>
  <si>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</si>
  <si>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</si>
  <si>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</si>
  <si>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</si>
  <si>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</si>
  <si>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</si>
  <si>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</si>
  <si>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</si>
  <si>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</si>
  <si>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</si>
  <si>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</si>
  <si>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</si>
  <si>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</si>
  <si>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</si>
  <si>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</si>
  <si>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</si>
  <si>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</si>
  <si>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</si>
  <si>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</si>
  <si>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</si>
  <si>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</si>
  <si>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</si>
  <si>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</si>
  <si>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</si>
  <si>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</si>
  <si>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</si>
  <si>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</si>
  <si>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</si>
  <si>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</si>
  <si>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</si>
  <si>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</si>
  <si>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</si>
  <si>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</si>
  <si>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</si>
  <si>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</si>
  <si>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</si>
  <si>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</si>
  <si>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</si>
  <si>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</si>
  <si>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</si>
  <si>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</si>
  <si>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</si>
  <si>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</si>
  <si>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</si>
  <si>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</si>
  <si>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</si>
  <si>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</si>
  <si>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</si>
  <si>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</si>
  <si>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</si>
  <si>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</si>
  <si>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</si>
  <si>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</si>
  <si>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</si>
  <si>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</si>
  <si>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</si>
  <si>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</si>
  <si>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</si>
  <si>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</si>
  <si>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</si>
  <si>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</si>
  <si>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</si>
  <si>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</si>
  <si>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</si>
  <si>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</si>
  <si>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</si>
  <si>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</si>
  <si>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</si>
  <si>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</si>
  <si>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</si>
  <si>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</si>
  <si>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</si>
  <si>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</si>
  <si>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</si>
  <si>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</si>
  <si>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</si>
  <si>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</si>
  <si>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</si>
  <si>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</si>
  <si>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</si>
  <si>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</si>
  <si>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</si>
  <si>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</si>
  <si>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</si>
  <si>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</si>
  <si>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</si>
  <si>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</si>
  <si>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</si>
  <si>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</si>
  <si>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</si>
  <si>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</si>
  <si>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</si>
  <si>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</si>
  <si>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</si>
  <si>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</si>
  <si>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</si>
  <si>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</si>
  <si>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</si>
  <si>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</si>
  <si>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</si>
  <si>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</si>
  <si>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</si>
  <si>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</si>
  <si>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</si>
  <si>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</si>
  <si>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</si>
  <si>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</si>
  <si>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</si>
  <si>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</si>
  <si>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</si>
  <si>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</si>
  <si>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</si>
  <si>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</si>
  <si>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</si>
  <si>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</si>
  <si>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</si>
  <si>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</si>
  <si>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</si>
  <si>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</si>
  <si>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</si>
  <si>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</si>
  <si>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</si>
  <si>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</si>
  <si>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</si>
  <si>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</si>
  <si>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</si>
  <si>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</si>
  <si>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</si>
  <si>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</si>
  <si>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</si>
  <si>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</si>
  <si>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</si>
  <si>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</si>
  <si>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</si>
  <si>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</si>
  <si>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</si>
  <si>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</si>
  <si>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</si>
  <si>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</si>
  <si>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</si>
  <si>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</si>
  <si>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</si>
  <si>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</si>
  <si>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</si>
  <si>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</si>
  <si>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</si>
  <si>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</si>
  <si>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</si>
  <si>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</si>
  <si>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</si>
  <si>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</si>
  <si>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</si>
  <si>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</si>
  <si>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</si>
  <si>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</si>
  <si>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</si>
  <si>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</si>
  <si>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</si>
  <si>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</si>
  <si>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</si>
  <si>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</si>
  <si>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</si>
  <si>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</si>
  <si>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</si>
  <si>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</si>
  <si>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</si>
  <si>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</si>
  <si>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</si>
  <si>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</si>
  <si>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</si>
  <si>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</si>
  <si>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</si>
  <si>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</si>
  <si>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</si>
  <si>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</si>
  <si>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</si>
  <si>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</si>
  <si>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</si>
  <si>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</si>
  <si>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</si>
  <si>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</si>
  <si>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</si>
  <si>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</si>
  <si>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</si>
  <si>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</si>
  <si>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</si>
  <si>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</si>
  <si>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</si>
  <si>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</si>
  <si>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</si>
  <si>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</si>
  <si>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</si>
  <si>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</si>
  <si>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</si>
  <si>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</si>
  <si>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</si>
  <si>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</si>
  <si>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</si>
  <si>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</si>
  <si>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</si>
  <si>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</si>
  <si>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</si>
  <si>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</si>
  <si>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</si>
  <si>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</si>
  <si>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</si>
  <si>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</si>
  <si>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</si>
  <si>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</si>
  <si>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</si>
  <si>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</si>
  <si>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</si>
  <si>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</si>
  <si>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</si>
  <si>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</si>
  <si>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</si>
  <si>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</si>
  <si>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</si>
  <si>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</si>
  <si>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</si>
  <si>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</si>
  <si>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</si>
  <si>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</si>
  <si>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</si>
  <si>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</si>
  <si>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</si>
  <si>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</si>
  <si>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</si>
  <si>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</si>
  <si>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</si>
  <si>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</si>
  <si>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</si>
  <si>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</si>
  <si>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</si>
  <si>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</si>
  <si>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</si>
  <si>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</si>
  <si>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</si>
  <si>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</si>
  <si>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</si>
  <si>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</si>
  <si>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</si>
  <si>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</si>
  <si>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</si>
  <si>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</si>
  <si>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</si>
  <si>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</si>
  <si>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</si>
  <si>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</si>
  <si>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</si>
  <si>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</si>
  <si>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</si>
  <si>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</si>
  <si>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</si>
  <si>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</si>
  <si>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</si>
  <si>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Operación y Mtto - Subgerencia de Calidad de Agua y PTAR</t>
  </si>
  <si>
    <t>¿Cómo lo obtenemos? Sistema Contable, Balanza de Comprobación, Estado de Situación Financiera, Estado de Actividades, Estado Analítico del Egreso. Total de gastos sin considerar la depreciación</t>
  </si>
  <si>
    <t>ARQ. LUIS FERNANDO MICHEL BARBOSA</t>
  </si>
  <si>
    <r>
      <t>El dato capturado en la pregunta 1 del volumen asignado por CONAGUA es de: </t>
    </r>
    <r>
      <rPr>
        <b/>
        <sz val="11"/>
        <color rgb="FFD35400"/>
        <rFont val="Calibri Light"/>
        <family val="2"/>
        <scheme val="major"/>
      </rPr>
      <t>m3.</t>
    </r>
  </si>
  <si>
    <t>hipoclorito de sodio y gas cloro</t>
  </si>
  <si>
    <t>SIOO2022</t>
  </si>
  <si>
    <t>Teléfono: 462 6069100 Ext. 130</t>
  </si>
  <si>
    <t>ND</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</si>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</sst>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_-;\-* #,##0_-;_-* &quot;-&quot;??_-;_-@_-"/>
    <numFmt numFmtId="165" formatCode="_0* #,##0.00;\-* #,##0.00_0;* &quot;0.00&quot;;_-@_-"/>
  </numFmts>
  <fonts count="31"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sz val="10"/>
      <color theme="5"/>
      <name val="Calibri Light"/>
      <family val="2"/>
      <scheme val="major"/>
    </font>
    <font>
      <sz val="10"/>
      <color indexed="8"/>
      <name val="Arial"/>
      <family val="2"/>
    </font>
    <font>
      <sz val="8"/>
      <color indexed="8"/>
      <name val="Arial"/>
      <family val="2"/>
    </font>
    <font>
      <b/>
      <sz val="18"/>
      <color theme="0"/>
      <name val="Calibri Light"/>
      <family val="2"/>
      <scheme val="major"/>
    </font>
  </fonts>
  <fills count="7">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theme="3"/>
        <bgColor indexed="64"/>
      </patternFill>
    </fill>
  </fills>
  <borders count="18">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auto="1"/>
      </left>
      <right style="thin">
        <color auto="1"/>
      </right>
      <top style="medium">
        <color auto="1"/>
      </top>
      <bottom style="medium">
        <color auto="1"/>
      </bottom>
      <diagonal/>
    </border>
  </borders>
  <cellStyleXfs count="4">
    <xf numFmtId="0" fontId="0" fillId="0" borderId="0"/>
    <xf numFmtId="43" fontId="14" fillId="0" borderId="0" applyFont="0" applyFill="0" applyBorder="0" applyAlignment="0" applyProtection="0"/>
    <xf numFmtId="0" fontId="19" fillId="0" borderId="0" applyNumberFormat="0" applyFill="0" applyBorder="0" applyAlignment="0" applyProtection="0"/>
    <xf numFmtId="43" fontId="26"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17" fontId="11" fillId="2" borderId="1" xfId="0" applyNumberFormat="1"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1" fontId="11" fillId="2" borderId="2" xfId="0" applyNumberFormat="1" applyFont="1" applyFill="1" applyBorder="1" applyAlignment="1">
      <alignment vertical="center"/>
    </xf>
    <xf numFmtId="1" fontId="11" fillId="0" borderId="3" xfId="0" applyNumberFormat="1" applyFont="1" applyBorder="1" applyAlignment="1">
      <alignment vertical="center"/>
    </xf>
    <xf numFmtId="1" fontId="11" fillId="2" borderId="3" xfId="0" applyNumberFormat="1" applyFont="1" applyFill="1" applyBorder="1" applyAlignment="1">
      <alignment vertical="center"/>
    </xf>
    <xf numFmtId="1" fontId="11" fillId="0" borderId="4" xfId="0" applyNumberFormat="1" applyFont="1" applyBorder="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164" fontId="11" fillId="2" borderId="2" xfId="1" applyNumberFormat="1" applyFont="1" applyFill="1" applyBorder="1" applyAlignment="1">
      <alignment vertical="center"/>
    </xf>
    <xf numFmtId="164" fontId="11" fillId="2" borderId="3" xfId="1" applyNumberFormat="1" applyFont="1" applyFill="1" applyBorder="1" applyAlignment="1">
      <alignment vertical="center"/>
    </xf>
    <xf numFmtId="0" fontId="15"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43" fontId="11" fillId="2" borderId="2" xfId="1" applyFont="1" applyFill="1" applyBorder="1" applyAlignment="1">
      <alignment vertical="center"/>
    </xf>
    <xf numFmtId="43" fontId="11" fillId="0" borderId="0" xfId="0" applyNumberFormat="1" applyFont="1"/>
    <xf numFmtId="43" fontId="11" fillId="2" borderId="2" xfId="1" applyNumberFormat="1" applyFont="1" applyFill="1" applyBorder="1" applyAlignment="1">
      <alignment vertical="center"/>
    </xf>
    <xf numFmtId="164" fontId="11" fillId="0" borderId="0" xfId="1" applyNumberFormat="1" applyFont="1"/>
    <xf numFmtId="0" fontId="16" fillId="0" borderId="0" xfId="0" applyFont="1" applyAlignment="1">
      <alignment horizontal="justify" vertical="center" wrapText="1"/>
    </xf>
    <xf numFmtId="44" fontId="11" fillId="2" borderId="2" xfId="0" applyNumberFormat="1" applyFont="1" applyFill="1" applyBorder="1" applyAlignment="1">
      <alignment vertical="center"/>
    </xf>
    <xf numFmtId="44" fontId="11" fillId="0" borderId="3" xfId="0" applyNumberFormat="1" applyFont="1" applyBorder="1" applyAlignment="1">
      <alignment vertical="center"/>
    </xf>
    <xf numFmtId="44" fontId="11" fillId="2" borderId="3" xfId="0" applyNumberFormat="1" applyFont="1" applyFill="1" applyBorder="1" applyAlignment="1">
      <alignment vertical="center"/>
    </xf>
    <xf numFmtId="44" fontId="11" fillId="0" borderId="4" xfId="0" applyNumberFormat="1" applyFont="1" applyBorder="1" applyAlignment="1">
      <alignment vertical="center"/>
    </xf>
    <xf numFmtId="0" fontId="16"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indent="1"/>
    </xf>
    <xf numFmtId="0" fontId="18" fillId="0" borderId="0" xfId="0" applyFont="1" applyAlignment="1">
      <alignment horizontal="left" vertical="center" wrapText="1" indent="1"/>
    </xf>
    <xf numFmtId="0" fontId="17" fillId="0" borderId="0" xfId="0" applyFont="1"/>
    <xf numFmtId="0" fontId="18" fillId="0" borderId="0" xfId="0" applyFont="1" applyAlignment="1">
      <alignment vertical="center" wrapText="1"/>
    </xf>
    <xf numFmtId="0" fontId="20" fillId="0" borderId="0" xfId="0" applyFont="1" applyAlignment="1">
      <alignment vertical="center" wrapText="1"/>
    </xf>
    <xf numFmtId="0" fontId="9" fillId="0" borderId="0" xfId="0" applyFont="1" applyAlignment="1">
      <alignment horizontal="left" vertical="center" wrapText="1" indent="1"/>
    </xf>
    <xf numFmtId="0" fontId="21" fillId="0" borderId="0" xfId="0" applyFont="1"/>
    <xf numFmtId="0" fontId="1" fillId="0" borderId="0" xfId="0" applyFont="1" applyAlignment="1">
      <alignment vertical="center" wrapText="1"/>
    </xf>
    <xf numFmtId="0" fontId="22"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64" fontId="11" fillId="0" borderId="0" xfId="0" applyNumberFormat="1" applyFont="1"/>
    <xf numFmtId="1" fontId="11" fillId="0" borderId="0" xfId="0" applyNumberFormat="1" applyFont="1"/>
    <xf numFmtId="0" fontId="12" fillId="0" borderId="0" xfId="0" applyFont="1"/>
    <xf numFmtId="164" fontId="11" fillId="2" borderId="2" xfId="1" applyNumberFormat="1" applyFont="1" applyFill="1" applyBorder="1" applyAlignment="1">
      <alignment horizontal="center" vertical="center"/>
    </xf>
    <xf numFmtId="0" fontId="3" fillId="0" borderId="0" xfId="0" applyFont="1" applyAlignment="1">
      <alignment horizontal="left" vertical="center" wrapText="1"/>
    </xf>
    <xf numFmtId="0" fontId="12" fillId="3" borderId="0" xfId="0" applyFont="1" applyFill="1" applyAlignment="1">
      <alignment vertical="center"/>
    </xf>
    <xf numFmtId="0" fontId="12" fillId="4" borderId="0" xfId="0" applyFont="1" applyFill="1" applyAlignment="1">
      <alignment horizontal="center" vertical="center"/>
    </xf>
    <xf numFmtId="0" fontId="3" fillId="0" borderId="0" xfId="0" applyFont="1" applyAlignment="1">
      <alignment horizontal="left" vertical="center" wrapText="1"/>
    </xf>
    <xf numFmtId="0" fontId="13" fillId="0" borderId="0" xfId="0" applyFont="1" applyAlignment="1">
      <alignment vertical="center"/>
    </xf>
    <xf numFmtId="3" fontId="11" fillId="2" borderId="2" xfId="0" applyNumberFormat="1" applyFont="1" applyFill="1" applyBorder="1" applyAlignment="1">
      <alignment horizontal="center" vertical="center"/>
    </xf>
    <xf numFmtId="1" fontId="11" fillId="2" borderId="2" xfId="0" applyNumberFormat="1" applyFont="1" applyFill="1" applyBorder="1" applyAlignment="1">
      <alignment horizontal="center" vertical="center"/>
    </xf>
    <xf numFmtId="4" fontId="11" fillId="2" borderId="2" xfId="0" applyNumberFormat="1" applyFont="1" applyFill="1" applyBorder="1" applyAlignment="1">
      <alignment horizontal="center" vertical="center"/>
    </xf>
    <xf numFmtId="0" fontId="2" fillId="0" borderId="0" xfId="0" applyFont="1" applyFill="1" applyAlignment="1">
      <alignment vertical="center" wrapText="1"/>
    </xf>
    <xf numFmtId="0" fontId="11" fillId="0" borderId="0" xfId="0" applyFont="1" applyAlignment="1">
      <alignment horizontal="center" vertical="center"/>
    </xf>
    <xf numFmtId="2" fontId="11" fillId="2" borderId="2" xfId="0" applyNumberFormat="1" applyFont="1" applyFill="1" applyBorder="1" applyAlignment="1">
      <alignment horizontal="center" vertical="center"/>
    </xf>
    <xf numFmtId="0" fontId="11" fillId="2" borderId="2" xfId="1" applyNumberFormat="1" applyFont="1" applyFill="1" applyBorder="1" applyAlignment="1">
      <alignment vertical="center"/>
    </xf>
    <xf numFmtId="43" fontId="28" fillId="0" borderId="17" xfId="3" applyFont="1" applyFill="1" applyBorder="1" applyAlignment="1">
      <alignment horizontal="center" vertical="center"/>
    </xf>
    <xf numFmtId="165" fontId="29" fillId="0" borderId="0" xfId="0" applyNumberFormat="1" applyFont="1" applyFill="1" applyBorder="1" applyAlignment="1" applyProtection="1">
      <alignment horizontal="center" vertical="center"/>
    </xf>
    <xf numFmtId="44" fontId="11" fillId="0" borderId="3" xfId="0" applyNumberFormat="1" applyFont="1" applyFill="1" applyBorder="1" applyAlignment="1">
      <alignment vertical="center"/>
    </xf>
    <xf numFmtId="1" fontId="11" fillId="0" borderId="3" xfId="0" applyNumberFormat="1" applyFont="1" applyFill="1" applyBorder="1" applyAlignment="1">
      <alignment vertical="center"/>
    </xf>
    <xf numFmtId="164" fontId="11" fillId="0" borderId="4" xfId="1" applyNumberFormat="1" applyFont="1" applyBorder="1" applyAlignment="1">
      <alignment vertical="center"/>
    </xf>
    <xf numFmtId="3" fontId="11" fillId="0" borderId="4" xfId="0" applyNumberFormat="1" applyFont="1" applyBorder="1" applyAlignment="1">
      <alignment vertical="center"/>
    </xf>
    <xf numFmtId="1" fontId="11" fillId="0" borderId="4" xfId="0" applyNumberFormat="1" applyFont="1" applyBorder="1" applyAlignment="1">
      <alignment horizontal="center" vertical="center"/>
    </xf>
    <xf numFmtId="0" fontId="11" fillId="0" borderId="0" xfId="0" applyFont="1" applyAlignment="1">
      <alignment horizont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9" fillId="5" borderId="5" xfId="2" applyFill="1" applyBorder="1" applyAlignment="1">
      <alignment horizontal="center" vertical="center"/>
    </xf>
    <xf numFmtId="0" fontId="11" fillId="0" borderId="5"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left" vertical="center" wrapText="1"/>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0" borderId="0" xfId="0" applyFont="1" applyFill="1" applyAlignment="1">
      <alignment vertical="center"/>
    </xf>
    <xf numFmtId="17" fontId="11" fillId="0" borderId="1" xfId="0" applyNumberFormat="1" applyFont="1" applyFill="1" applyBorder="1" applyAlignment="1">
      <alignment horizontal="center" vertical="center"/>
    </xf>
    <xf numFmtId="17" fontId="27" fillId="0" borderId="1" xfId="0" applyNumberFormat="1" applyFont="1" applyFill="1" applyBorder="1" applyAlignment="1">
      <alignment horizontal="center" vertical="center"/>
    </xf>
    <xf numFmtId="1" fontId="27" fillId="0" borderId="3" xfId="0" applyNumberFormat="1" applyFont="1" applyFill="1" applyBorder="1" applyAlignment="1">
      <alignment vertical="center"/>
    </xf>
    <xf numFmtId="1" fontId="11" fillId="0" borderId="4" xfId="0" applyNumberFormat="1" applyFont="1" applyFill="1" applyBorder="1" applyAlignment="1">
      <alignment vertical="center"/>
    </xf>
    <xf numFmtId="1" fontId="11" fillId="0" borderId="2" xfId="0" applyNumberFormat="1" applyFont="1" applyFill="1" applyBorder="1" applyAlignment="1">
      <alignment vertical="center"/>
    </xf>
    <xf numFmtId="0" fontId="27" fillId="0" borderId="0" xfId="0" applyFont="1" applyFill="1" applyAlignment="1">
      <alignment vertical="center"/>
    </xf>
    <xf numFmtId="1" fontId="27" fillId="0" borderId="2" xfId="0" applyNumberFormat="1" applyFont="1" applyFill="1" applyBorder="1" applyAlignment="1">
      <alignment vertical="center"/>
    </xf>
    <xf numFmtId="3" fontId="11" fillId="0" borderId="3"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xf>
    <xf numFmtId="1" fontId="11" fillId="0" borderId="3"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xf>
    <xf numFmtId="4" fontId="11" fillId="0" borderId="0" xfId="0" applyNumberFormat="1" applyFont="1" applyFill="1" applyAlignment="1">
      <alignment vertical="center"/>
    </xf>
    <xf numFmtId="3" fontId="11" fillId="0" borderId="0" xfId="0" applyNumberFormat="1" applyFont="1" applyFill="1" applyAlignment="1">
      <alignment vertical="center"/>
    </xf>
    <xf numFmtId="1" fontId="11" fillId="0" borderId="2" xfId="0" applyNumberFormat="1" applyFont="1" applyFill="1" applyBorder="1" applyAlignment="1">
      <alignment horizontal="center" vertical="center"/>
    </xf>
    <xf numFmtId="17" fontId="11" fillId="0" borderId="1" xfId="0" applyNumberFormat="1" applyFont="1" applyFill="1" applyBorder="1" applyAlignment="1">
      <alignment horizontal="center"/>
    </xf>
    <xf numFmtId="4" fontId="11" fillId="0" borderId="3" xfId="0" applyNumberFormat="1" applyFont="1" applyFill="1" applyBorder="1" applyAlignment="1">
      <alignment horizontal="center" vertical="center"/>
    </xf>
    <xf numFmtId="4" fontId="11" fillId="0" borderId="0" xfId="0" applyNumberFormat="1" applyFont="1" applyFill="1" applyAlignment="1">
      <alignment horizontal="center" vertical="center"/>
    </xf>
    <xf numFmtId="0" fontId="11" fillId="0" borderId="0" xfId="0" applyFont="1" applyFill="1" applyAlignment="1">
      <alignment horizontal="center" vertical="center"/>
    </xf>
    <xf numFmtId="2" fontId="11" fillId="0" borderId="3" xfId="0" applyNumberFormat="1" applyFont="1" applyFill="1" applyBorder="1" applyAlignment="1">
      <alignment horizontal="center" vertical="center"/>
    </xf>
    <xf numFmtId="2" fontId="11" fillId="0" borderId="4" xfId="0" applyNumberFormat="1" applyFont="1" applyFill="1" applyBorder="1" applyAlignment="1">
      <alignment horizontal="center" vertical="center"/>
    </xf>
    <xf numFmtId="1" fontId="11" fillId="0" borderId="0" xfId="0" applyNumberFormat="1" applyFont="1" applyFill="1" applyAlignment="1">
      <alignment vertical="center"/>
    </xf>
    <xf numFmtId="3" fontId="11" fillId="0" borderId="3" xfId="0" applyNumberFormat="1" applyFont="1" applyFill="1" applyBorder="1" applyAlignment="1">
      <alignment vertical="center"/>
    </xf>
    <xf numFmtId="43" fontId="11" fillId="0" borderId="3" xfId="1" applyFont="1" applyFill="1" applyBorder="1" applyAlignment="1">
      <alignment vertical="center"/>
    </xf>
    <xf numFmtId="2" fontId="11" fillId="0" borderId="3" xfId="0" applyNumberFormat="1" applyFont="1" applyFill="1" applyBorder="1" applyAlignment="1">
      <alignment vertical="center"/>
    </xf>
    <xf numFmtId="2" fontId="11" fillId="0" borderId="4" xfId="0" applyNumberFormat="1" applyFont="1" applyFill="1" applyBorder="1" applyAlignment="1">
      <alignment vertical="center"/>
    </xf>
    <xf numFmtId="2" fontId="11" fillId="0" borderId="0" xfId="0" applyNumberFormat="1" applyFont="1" applyFill="1" applyAlignment="1">
      <alignment vertical="center"/>
    </xf>
    <xf numFmtId="0" fontId="11" fillId="0" borderId="0" xfId="0" applyFont="1" applyFill="1" applyBorder="1" applyAlignment="1">
      <alignment vertical="center"/>
    </xf>
    <xf numFmtId="17" fontId="11" fillId="0" borderId="0"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11" fillId="0" borderId="0" xfId="0" applyFont="1" applyFill="1"/>
    <xf numFmtId="164" fontId="11" fillId="0" borderId="3" xfId="1" applyNumberFormat="1" applyFont="1" applyFill="1" applyBorder="1" applyAlignment="1">
      <alignment vertical="center"/>
    </xf>
    <xf numFmtId="164" fontId="11" fillId="0" borderId="4" xfId="1" applyNumberFormat="1" applyFont="1" applyFill="1" applyBorder="1" applyAlignment="1">
      <alignment vertical="center"/>
    </xf>
    <xf numFmtId="43" fontId="11" fillId="0" borderId="0" xfId="0" applyNumberFormat="1" applyFont="1" applyFill="1"/>
    <xf numFmtId="164" fontId="11" fillId="0" borderId="0" xfId="0" applyNumberFormat="1" applyFont="1" applyFill="1"/>
    <xf numFmtId="43" fontId="11" fillId="0" borderId="3"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0" xfId="1" applyNumberFormat="1" applyFont="1" applyFill="1"/>
    <xf numFmtId="44" fontId="11" fillId="0" borderId="0" xfId="0" applyNumberFormat="1" applyFont="1" applyFill="1"/>
    <xf numFmtId="44" fontId="11" fillId="0" borderId="2" xfId="0" applyNumberFormat="1" applyFont="1" applyFill="1" applyBorder="1" applyAlignment="1">
      <alignment vertical="center"/>
    </xf>
    <xf numFmtId="1" fontId="11" fillId="0" borderId="0" xfId="0" applyNumberFormat="1" applyFont="1" applyFill="1"/>
    <xf numFmtId="44" fontId="11" fillId="0" borderId="4" xfId="0" applyNumberFormat="1" applyFont="1" applyFill="1" applyBorder="1" applyAlignment="1">
      <alignment vertical="center"/>
    </xf>
    <xf numFmtId="43" fontId="11" fillId="0" borderId="2" xfId="1" applyFont="1" applyFill="1" applyBorder="1" applyAlignment="1">
      <alignment vertical="center"/>
    </xf>
    <xf numFmtId="43" fontId="0" fillId="0" borderId="0" xfId="1" applyFont="1" applyFill="1"/>
    <xf numFmtId="0" fontId="30" fillId="6" borderId="0" xfId="0" applyFont="1" applyFill="1" applyAlignment="1">
      <alignment horizontal="center" vertical="center"/>
    </xf>
    <xf numFmtId="0" fontId="30" fillId="6" borderId="0" xfId="0" applyFont="1" applyFill="1"/>
  </cellXfs>
  <cellStyles count="4">
    <cellStyle name="Hipervínculo" xfId="2" builtinId="8"/>
    <cellStyle name="Millares" xfId="1" builtinId="3"/>
    <cellStyle name="Millares 2 2" xfId="3"/>
    <cellStyle name="Normal" xfId="0" builtinId="0"/>
  </cellStyles>
  <dxfs count="0"/>
  <tableStyles count="0" defaultTableStyle="TableStyleMedium2" defaultPivotStyle="PivotStyleLight16"/>
  <colors>
    <mruColors>
      <color rgb="FFCC3399"/>
      <color rgb="FFCC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819150</xdr:colOff>
          <xdr:row>46</xdr:row>
          <xdr:rowOff>57150</xdr:rowOff>
        </xdr:to>
        <xdr:sp macro="" textlink="">
          <xdr:nvSpPr>
            <xdr:cNvPr id="1025" name="Control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819150</xdr:colOff>
          <xdr:row>53</xdr:row>
          <xdr:rowOff>57150</xdr:rowOff>
        </xdr:to>
        <xdr:sp macro="" textlink="">
          <xdr:nvSpPr>
            <xdr:cNvPr id="1026" name="Control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0</xdr:col>
          <xdr:colOff>819150</xdr:colOff>
          <xdr:row>59</xdr:row>
          <xdr:rowOff>66675</xdr:rowOff>
        </xdr:to>
        <xdr:sp macro="" textlink="">
          <xdr:nvSpPr>
            <xdr:cNvPr id="1027" name="Control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ieto/Desktop/CALIDAD/Calidad%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C011\Facturacion\INFOR%20FACT\INFORME\2017\Factur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ción día"/>
      <sheetName val="Extracción Mensual"/>
      <sheetName val="usuarios"/>
    </sheetNames>
    <sheetDataSet>
      <sheetData sheetId="0">
        <row r="46">
          <cell r="AI46">
            <v>81131.990000000005</v>
          </cell>
        </row>
      </sheetData>
      <sheetData sheetId="1">
        <row r="46">
          <cell r="E46">
            <v>79096.009999999995</v>
          </cell>
        </row>
        <row r="97">
          <cell r="E97">
            <v>3109946.819999998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 FACTURACION MENSUAL 2022"/>
      <sheetName val="Total Anomalias"/>
      <sheetName val="M3 2018-2021"/>
      <sheetName val="FACTURACION POR AÑOS"/>
      <sheetName val="Total recibos"/>
      <sheetName val="Total facturado"/>
      <sheetName val="Hoja3"/>
      <sheetName val="Lic Cuco"/>
      <sheetName val="CONC CON PROM 16"/>
      <sheetName val="m3 2013-18"/>
      <sheetName val="Obs tur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6">
          <cell r="V16">
            <v>0</v>
          </cell>
          <cell r="AB16">
            <v>0</v>
          </cell>
          <cell r="AE16">
            <v>0</v>
          </cell>
          <cell r="AH16">
            <v>0</v>
          </cell>
          <cell r="AK16">
            <v>0</v>
          </cell>
        </row>
        <row r="17">
          <cell r="U17">
            <v>0</v>
          </cell>
        </row>
        <row r="29">
          <cell r="B29">
            <v>15270770.800000001</v>
          </cell>
          <cell r="C29">
            <v>3167655.2800000003</v>
          </cell>
          <cell r="D29">
            <v>2661060.5499999998</v>
          </cell>
          <cell r="E29">
            <v>19917584.859999999</v>
          </cell>
          <cell r="F29">
            <v>4078759.19</v>
          </cell>
          <cell r="G29">
            <v>3425643.2600000002</v>
          </cell>
          <cell r="H29">
            <v>16409628.260000002</v>
          </cell>
          <cell r="I29">
            <v>3398648.24</v>
          </cell>
          <cell r="J29">
            <v>2855287.79</v>
          </cell>
          <cell r="K29">
            <v>18665241.93</v>
          </cell>
          <cell r="L29">
            <v>3837743.39</v>
          </cell>
          <cell r="M29">
            <v>3225658.1999999997</v>
          </cell>
          <cell r="N29">
            <v>18753411.699999999</v>
          </cell>
          <cell r="O29">
            <v>3851476.5799999996</v>
          </cell>
          <cell r="P29">
            <v>3236075.92</v>
          </cell>
          <cell r="Q29">
            <v>19402325.380000003</v>
          </cell>
          <cell r="R29">
            <v>3971278.1300000004</v>
          </cell>
          <cell r="S29">
            <v>3338123.33</v>
          </cell>
          <cell r="T29">
            <v>0</v>
          </cell>
          <cell r="U29">
            <v>0</v>
          </cell>
          <cell r="W29">
            <v>0</v>
          </cell>
          <cell r="X29">
            <v>0</v>
          </cell>
          <cell r="Z29">
            <v>0</v>
          </cell>
          <cell r="AA29">
            <v>0</v>
          </cell>
          <cell r="AC29">
            <v>0</v>
          </cell>
          <cell r="AD29">
            <v>0</v>
          </cell>
          <cell r="AF29">
            <v>0</v>
          </cell>
          <cell r="AG29">
            <v>0</v>
          </cell>
          <cell r="AI29">
            <v>0</v>
          </cell>
          <cell r="AJ29">
            <v>0</v>
          </cell>
        </row>
        <row r="30">
          <cell r="B30">
            <v>3156524.75</v>
          </cell>
          <cell r="C30">
            <v>645199.01</v>
          </cell>
          <cell r="D30">
            <v>529029.28</v>
          </cell>
          <cell r="E30">
            <v>3968783.1100000003</v>
          </cell>
          <cell r="F30">
            <v>805019.13</v>
          </cell>
          <cell r="G30">
            <v>659280.47</v>
          </cell>
          <cell r="H30">
            <v>3319315.45</v>
          </cell>
          <cell r="I30">
            <v>679380.78</v>
          </cell>
          <cell r="J30">
            <v>558718.03</v>
          </cell>
          <cell r="K30">
            <v>3752393.08</v>
          </cell>
          <cell r="L30">
            <v>764248.10000000009</v>
          </cell>
          <cell r="M30">
            <v>627870.04</v>
          </cell>
          <cell r="N30">
            <v>3892085.29</v>
          </cell>
          <cell r="O30">
            <v>790458.87</v>
          </cell>
          <cell r="P30">
            <v>645976.64999999991</v>
          </cell>
          <cell r="Q30">
            <v>3970979.34</v>
          </cell>
          <cell r="R30">
            <v>806902.32000000007</v>
          </cell>
          <cell r="S30">
            <v>659373.94000000006</v>
          </cell>
          <cell r="T30">
            <v>0</v>
          </cell>
          <cell r="U30">
            <v>0</v>
          </cell>
          <cell r="V30">
            <v>0</v>
          </cell>
          <cell r="W30">
            <v>0</v>
          </cell>
          <cell r="X30">
            <v>0</v>
          </cell>
          <cell r="Z30">
            <v>0</v>
          </cell>
          <cell r="AA30">
            <v>0</v>
          </cell>
          <cell r="AB30">
            <v>0</v>
          </cell>
          <cell r="AC30">
            <v>0</v>
          </cell>
          <cell r="AD30">
            <v>0</v>
          </cell>
          <cell r="AE30">
            <v>0</v>
          </cell>
          <cell r="AF30">
            <v>0</v>
          </cell>
          <cell r="AG30">
            <v>0</v>
          </cell>
          <cell r="AH30">
            <v>0</v>
          </cell>
          <cell r="AI30">
            <v>0</v>
          </cell>
          <cell r="AJ30">
            <v>0</v>
          </cell>
          <cell r="AK30">
            <v>0</v>
          </cell>
        </row>
        <row r="31">
          <cell r="B31">
            <v>4200946.8899999997</v>
          </cell>
          <cell r="C31">
            <v>715488.35</v>
          </cell>
          <cell r="D31">
            <v>166164.35</v>
          </cell>
          <cell r="E31">
            <v>4741840.01</v>
          </cell>
          <cell r="F31">
            <v>1055214.4100000001</v>
          </cell>
          <cell r="G31">
            <v>205406.72</v>
          </cell>
          <cell r="H31">
            <v>4654989.72</v>
          </cell>
          <cell r="I31">
            <v>735992.22</v>
          </cell>
          <cell r="J31">
            <v>168545.6</v>
          </cell>
          <cell r="K31">
            <v>5366813.66</v>
          </cell>
          <cell r="L31">
            <v>607198.55000000005</v>
          </cell>
          <cell r="M31">
            <v>170288.38999999998</v>
          </cell>
          <cell r="N31">
            <v>5948202.4900000002</v>
          </cell>
          <cell r="O31">
            <v>700673.58000000007</v>
          </cell>
          <cell r="P31">
            <v>178071.75999999998</v>
          </cell>
          <cell r="Q31">
            <v>5475976.96</v>
          </cell>
          <cell r="R31">
            <v>750710.15999999992</v>
          </cell>
          <cell r="S31">
            <v>178721.81999999998</v>
          </cell>
          <cell r="T31">
            <v>0</v>
          </cell>
          <cell r="U31">
            <v>0</v>
          </cell>
          <cell r="V31">
            <v>0</v>
          </cell>
          <cell r="W31">
            <v>0</v>
          </cell>
          <cell r="X31">
            <v>0</v>
          </cell>
          <cell r="Y31">
            <v>0</v>
          </cell>
          <cell r="AA31">
            <v>0</v>
          </cell>
          <cell r="AB31">
            <v>0</v>
          </cell>
          <cell r="AC31">
            <v>0</v>
          </cell>
          <cell r="AD31">
            <v>0</v>
          </cell>
          <cell r="AF31">
            <v>0</v>
          </cell>
          <cell r="AG31">
            <v>0</v>
          </cell>
          <cell r="AH31">
            <v>0</v>
          </cell>
          <cell r="AI31">
            <v>0</v>
          </cell>
          <cell r="AJ31">
            <v>0</v>
          </cell>
        </row>
        <row r="32">
          <cell r="B32">
            <v>1431270.6300000001</v>
          </cell>
          <cell r="C32">
            <v>285850.34999999998</v>
          </cell>
          <cell r="D32">
            <v>241471.77000000002</v>
          </cell>
          <cell r="E32">
            <v>1926659.6400000001</v>
          </cell>
          <cell r="F32">
            <v>383498.74000000005</v>
          </cell>
          <cell r="G32">
            <v>324401.17</v>
          </cell>
          <cell r="H32">
            <v>1545904.79</v>
          </cell>
          <cell r="I32">
            <v>308496.88</v>
          </cell>
          <cell r="J32">
            <v>260708.25999999998</v>
          </cell>
          <cell r="K32">
            <v>1752923.13</v>
          </cell>
          <cell r="L32">
            <v>349200.79000000004</v>
          </cell>
          <cell r="M32">
            <v>295237.33</v>
          </cell>
          <cell r="N32">
            <v>1773678.2999999998</v>
          </cell>
          <cell r="O32">
            <v>352765.65</v>
          </cell>
          <cell r="P32">
            <v>298245.11000000004</v>
          </cell>
          <cell r="Q32">
            <v>1785896.4100000001</v>
          </cell>
          <cell r="R32">
            <v>355218.38</v>
          </cell>
          <cell r="S32">
            <v>300137.96000000002</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B33">
            <v>435455.8</v>
          </cell>
          <cell r="C33">
            <v>76595.63</v>
          </cell>
          <cell r="D33">
            <v>64074.48</v>
          </cell>
          <cell r="E33">
            <v>470103.18</v>
          </cell>
          <cell r="F33">
            <v>83713.509999999995</v>
          </cell>
          <cell r="G33">
            <v>70481.100000000006</v>
          </cell>
          <cell r="H33">
            <v>491998.81</v>
          </cell>
          <cell r="I33">
            <v>87773.5</v>
          </cell>
          <cell r="J33">
            <v>74149.86</v>
          </cell>
          <cell r="K33">
            <v>659233.01</v>
          </cell>
          <cell r="L33">
            <v>116895.74</v>
          </cell>
          <cell r="M33">
            <v>98202.63</v>
          </cell>
          <cell r="N33">
            <v>677734.45</v>
          </cell>
          <cell r="O33">
            <v>116874.06999999999</v>
          </cell>
          <cell r="P33">
            <v>98084.31</v>
          </cell>
          <cell r="Q33">
            <v>696459.94</v>
          </cell>
          <cell r="R33">
            <v>120755.63</v>
          </cell>
          <cell r="S33">
            <v>101922.58</v>
          </cell>
          <cell r="T33">
            <v>0</v>
          </cell>
          <cell r="U33">
            <v>0</v>
          </cell>
          <cell r="V33">
            <v>0</v>
          </cell>
          <cell r="W33">
            <v>0</v>
          </cell>
          <cell r="X33">
            <v>0</v>
          </cell>
          <cell r="Y33">
            <v>0</v>
          </cell>
          <cell r="Z33">
            <v>0</v>
          </cell>
          <cell r="AA33">
            <v>0</v>
          </cell>
          <cell r="AB33">
            <v>0</v>
          </cell>
          <cell r="AC33">
            <v>0</v>
          </cell>
          <cell r="AE33">
            <v>0</v>
          </cell>
          <cell r="AF33">
            <v>0</v>
          </cell>
          <cell r="AG33">
            <v>0</v>
          </cell>
          <cell r="AH33">
            <v>0</v>
          </cell>
          <cell r="AI33">
            <v>0</v>
          </cell>
          <cell r="AJ33">
            <v>0</v>
          </cell>
          <cell r="AK33">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3"/>
  </sheetPr>
  <dimension ref="A1:H64"/>
  <sheetViews>
    <sheetView tabSelected="1" zoomScale="80" zoomScaleNormal="80" workbookViewId="0">
      <selection activeCell="K20" sqref="K20"/>
    </sheetView>
  </sheetViews>
  <sheetFormatPr baseColWidth="10" defaultColWidth="11" defaultRowHeight="12.75" x14ac:dyDescent="0.2"/>
  <cols>
    <col min="1" max="1" width="54.140625" style="25" customWidth="1"/>
    <col min="2" max="16384" width="11" style="25"/>
  </cols>
  <sheetData>
    <row r="1" spans="1:8" ht="29.25" customHeight="1" x14ac:dyDescent="0.2">
      <c r="A1" s="152" t="s">
        <v>521</v>
      </c>
      <c r="B1" s="152"/>
      <c r="C1" s="152"/>
      <c r="D1" s="152"/>
      <c r="E1" s="152"/>
      <c r="F1" s="152"/>
      <c r="G1" s="152"/>
      <c r="H1" s="152"/>
    </row>
    <row r="2" spans="1:8" x14ac:dyDescent="0.2">
      <c r="A2" s="45" t="s">
        <v>283</v>
      </c>
    </row>
    <row r="3" spans="1:8" ht="13.5" thickBot="1" x14ac:dyDescent="0.25">
      <c r="A3" s="46"/>
    </row>
    <row r="4" spans="1:8" ht="25.5" x14ac:dyDescent="0.2">
      <c r="A4" s="47" t="s">
        <v>284</v>
      </c>
      <c r="B4" s="94" t="s">
        <v>285</v>
      </c>
      <c r="C4" s="95"/>
      <c r="D4" s="95"/>
      <c r="E4" s="95"/>
      <c r="F4" s="95"/>
      <c r="G4" s="95"/>
      <c r="H4" s="96"/>
    </row>
    <row r="5" spans="1:8" ht="26.25" thickBot="1" x14ac:dyDescent="0.25">
      <c r="A5" s="47" t="s">
        <v>286</v>
      </c>
      <c r="B5" s="97"/>
      <c r="C5" s="98"/>
      <c r="D5" s="98"/>
      <c r="E5" s="98"/>
      <c r="F5" s="98"/>
      <c r="G5" s="98"/>
      <c r="H5" s="99"/>
    </row>
    <row r="6" spans="1:8" x14ac:dyDescent="0.2">
      <c r="A6" s="47" t="s">
        <v>287</v>
      </c>
    </row>
    <row r="9" spans="1:8" x14ac:dyDescent="0.2">
      <c r="A9" s="45" t="s">
        <v>288</v>
      </c>
    </row>
    <row r="10" spans="1:8" ht="13.5" thickBot="1" x14ac:dyDescent="0.25">
      <c r="A10" s="46"/>
    </row>
    <row r="11" spans="1:8" ht="38.25" x14ac:dyDescent="0.2">
      <c r="A11" s="47" t="s">
        <v>289</v>
      </c>
      <c r="B11" s="81" t="s">
        <v>518</v>
      </c>
      <c r="C11" s="82"/>
      <c r="D11" s="82"/>
      <c r="E11" s="82"/>
      <c r="F11" s="82"/>
      <c r="G11" s="82"/>
      <c r="H11" s="83"/>
    </row>
    <row r="12" spans="1:8" ht="26.25" thickBot="1" x14ac:dyDescent="0.25">
      <c r="A12" s="47" t="s">
        <v>290</v>
      </c>
      <c r="B12" s="84"/>
      <c r="C12" s="85"/>
      <c r="D12" s="85"/>
      <c r="E12" s="85"/>
      <c r="F12" s="85"/>
      <c r="G12" s="85"/>
      <c r="H12" s="86"/>
    </row>
    <row r="13" spans="1:8" x14ac:dyDescent="0.2">
      <c r="A13" s="47" t="s">
        <v>291</v>
      </c>
    </row>
    <row r="16" spans="1:8" x14ac:dyDescent="0.2">
      <c r="A16" s="45" t="s">
        <v>292</v>
      </c>
    </row>
    <row r="17" spans="1:8" ht="13.5" thickBot="1" x14ac:dyDescent="0.25">
      <c r="A17" s="46"/>
    </row>
    <row r="18" spans="1:8" ht="38.25" x14ac:dyDescent="0.2">
      <c r="A18" s="47" t="s">
        <v>293</v>
      </c>
      <c r="B18" s="81" t="s">
        <v>294</v>
      </c>
      <c r="C18" s="82"/>
      <c r="D18" s="82"/>
      <c r="E18" s="82"/>
      <c r="F18" s="82"/>
      <c r="G18" s="82"/>
      <c r="H18" s="83"/>
    </row>
    <row r="19" spans="1:8" ht="26.25" thickBot="1" x14ac:dyDescent="0.25">
      <c r="A19" s="47" t="s">
        <v>290</v>
      </c>
      <c r="B19" s="84"/>
      <c r="C19" s="85"/>
      <c r="D19" s="85"/>
      <c r="E19" s="85"/>
      <c r="F19" s="85"/>
      <c r="G19" s="85"/>
      <c r="H19" s="86"/>
    </row>
    <row r="20" spans="1:8" x14ac:dyDescent="0.2">
      <c r="A20" s="47" t="s">
        <v>291</v>
      </c>
    </row>
    <row r="23" spans="1:8" x14ac:dyDescent="0.2">
      <c r="A23" s="45" t="s">
        <v>295</v>
      </c>
    </row>
    <row r="24" spans="1:8" ht="13.5" thickBot="1" x14ac:dyDescent="0.25">
      <c r="A24" s="46"/>
    </row>
    <row r="25" spans="1:8" ht="38.25" x14ac:dyDescent="0.2">
      <c r="A25" s="47" t="s">
        <v>296</v>
      </c>
      <c r="B25" s="87" t="s">
        <v>524</v>
      </c>
      <c r="C25" s="88"/>
      <c r="D25" s="88"/>
      <c r="E25" s="88"/>
      <c r="F25" s="88"/>
      <c r="G25" s="88"/>
      <c r="H25" s="89"/>
    </row>
    <row r="26" spans="1:8" ht="26.25" thickBot="1" x14ac:dyDescent="0.25">
      <c r="A26" s="47" t="s">
        <v>297</v>
      </c>
      <c r="B26" s="90"/>
      <c r="C26" s="91"/>
      <c r="D26" s="91"/>
      <c r="E26" s="91"/>
      <c r="F26" s="91"/>
      <c r="G26" s="91"/>
      <c r="H26" s="92"/>
    </row>
    <row r="27" spans="1:8" x14ac:dyDescent="0.2">
      <c r="A27" s="47" t="s">
        <v>291</v>
      </c>
    </row>
    <row r="30" spans="1:8" x14ac:dyDescent="0.2">
      <c r="A30" s="45" t="s">
        <v>298</v>
      </c>
    </row>
    <row r="31" spans="1:8" ht="13.5" thickBot="1" x14ac:dyDescent="0.25">
      <c r="A31" s="46"/>
    </row>
    <row r="32" spans="1:8" ht="63.75" x14ac:dyDescent="0.2">
      <c r="A32" s="47" t="s">
        <v>299</v>
      </c>
      <c r="B32" s="81" t="s">
        <v>300</v>
      </c>
      <c r="C32" s="82"/>
      <c r="D32" s="82"/>
      <c r="E32" s="82"/>
      <c r="F32" s="82"/>
      <c r="G32" s="82"/>
      <c r="H32" s="83"/>
    </row>
    <row r="33" spans="1:8" ht="13.5" thickBot="1" x14ac:dyDescent="0.25">
      <c r="A33" s="47" t="s">
        <v>301</v>
      </c>
      <c r="B33" s="84"/>
      <c r="C33" s="85"/>
      <c r="D33" s="85"/>
      <c r="E33" s="85"/>
      <c r="F33" s="85"/>
      <c r="G33" s="85"/>
      <c r="H33" s="86"/>
    </row>
    <row r="34" spans="1:8" x14ac:dyDescent="0.2">
      <c r="A34" s="47"/>
    </row>
    <row r="35" spans="1:8" x14ac:dyDescent="0.2">
      <c r="A35" s="47" t="s">
        <v>291</v>
      </c>
    </row>
    <row r="38" spans="1:8" x14ac:dyDescent="0.2">
      <c r="A38" s="48" t="s">
        <v>302</v>
      </c>
    </row>
    <row r="39" spans="1:8" ht="13.5" thickBot="1" x14ac:dyDescent="0.25"/>
    <row r="40" spans="1:8" ht="25.5" x14ac:dyDescent="0.2">
      <c r="A40" s="49" t="s">
        <v>303</v>
      </c>
      <c r="B40" s="81" t="s">
        <v>304</v>
      </c>
      <c r="C40" s="82"/>
      <c r="D40" s="82"/>
      <c r="E40" s="82"/>
      <c r="F40" s="82"/>
      <c r="G40" s="82"/>
      <c r="H40" s="83"/>
    </row>
    <row r="41" spans="1:8" ht="26.25" thickBot="1" x14ac:dyDescent="0.25">
      <c r="A41" s="49" t="s">
        <v>305</v>
      </c>
      <c r="B41" s="84"/>
      <c r="C41" s="85"/>
      <c r="D41" s="85"/>
      <c r="E41" s="85"/>
      <c r="F41" s="85"/>
      <c r="G41" s="85"/>
      <c r="H41" s="86"/>
    </row>
    <row r="42" spans="1:8" x14ac:dyDescent="0.2">
      <c r="A42" s="49" t="s">
        <v>291</v>
      </c>
    </row>
    <row r="45" spans="1:8" ht="25.5" x14ac:dyDescent="0.2">
      <c r="A45" s="45" t="s">
        <v>306</v>
      </c>
    </row>
    <row r="46" spans="1:8" ht="13.5" thickBot="1" x14ac:dyDescent="0.25">
      <c r="A46" s="46"/>
    </row>
    <row r="47" spans="1:8" ht="51" x14ac:dyDescent="0.2">
      <c r="A47" s="47" t="s">
        <v>307</v>
      </c>
      <c r="B47" s="87" t="s">
        <v>522</v>
      </c>
      <c r="C47" s="88"/>
      <c r="D47" s="88"/>
      <c r="E47" s="88"/>
      <c r="F47" s="88"/>
      <c r="G47" s="88"/>
      <c r="H47" s="89"/>
    </row>
    <row r="48" spans="1:8" ht="13.5" thickBot="1" x14ac:dyDescent="0.25">
      <c r="A48" s="47" t="s">
        <v>308</v>
      </c>
      <c r="B48" s="90"/>
      <c r="C48" s="91"/>
      <c r="D48" s="91"/>
      <c r="E48" s="91"/>
      <c r="F48" s="91"/>
      <c r="G48" s="91"/>
      <c r="H48" s="92"/>
    </row>
    <row r="49" spans="1:8" x14ac:dyDescent="0.2">
      <c r="A49" s="47" t="s">
        <v>291</v>
      </c>
    </row>
    <row r="52" spans="1:8" x14ac:dyDescent="0.2">
      <c r="A52" s="45" t="s">
        <v>309</v>
      </c>
    </row>
    <row r="53" spans="1:8" ht="13.5" thickBot="1" x14ac:dyDescent="0.25">
      <c r="A53" s="46"/>
    </row>
    <row r="54" spans="1:8" ht="51" x14ac:dyDescent="0.2">
      <c r="A54" s="47" t="s">
        <v>310</v>
      </c>
      <c r="B54" s="93" t="s">
        <v>524</v>
      </c>
      <c r="C54" s="88"/>
      <c r="D54" s="88"/>
      <c r="E54" s="88"/>
      <c r="F54" s="88"/>
      <c r="G54" s="88"/>
      <c r="H54" s="89"/>
    </row>
    <row r="55" spans="1:8" ht="13.5" thickBot="1" x14ac:dyDescent="0.25">
      <c r="A55" s="47" t="s">
        <v>291</v>
      </c>
      <c r="B55" s="90"/>
      <c r="C55" s="91"/>
      <c r="D55" s="91"/>
      <c r="E55" s="91"/>
      <c r="F55" s="91"/>
      <c r="G55" s="91"/>
      <c r="H55" s="92"/>
    </row>
    <row r="58" spans="1:8" ht="13.5" thickBot="1" x14ac:dyDescent="0.25">
      <c r="A58" s="45" t="s">
        <v>311</v>
      </c>
    </row>
    <row r="59" spans="1:8" x14ac:dyDescent="0.2">
      <c r="A59" s="46"/>
      <c r="B59" s="81" t="s">
        <v>312</v>
      </c>
      <c r="C59" s="82"/>
      <c r="D59" s="82"/>
      <c r="E59" s="82"/>
      <c r="F59" s="82"/>
      <c r="G59" s="82"/>
      <c r="H59" s="83"/>
    </row>
    <row r="60" spans="1:8" ht="26.25" thickBot="1" x14ac:dyDescent="0.25">
      <c r="A60" s="47" t="s">
        <v>313</v>
      </c>
      <c r="B60" s="84"/>
      <c r="C60" s="85"/>
      <c r="D60" s="85"/>
      <c r="E60" s="85"/>
      <c r="F60" s="85"/>
      <c r="G60" s="85"/>
      <c r="H60" s="86"/>
    </row>
    <row r="61" spans="1:8" x14ac:dyDescent="0.2">
      <c r="A61" s="47" t="s">
        <v>314</v>
      </c>
    </row>
    <row r="63" spans="1:8" x14ac:dyDescent="0.2">
      <c r="A63" s="50" t="s">
        <v>0</v>
      </c>
    </row>
    <row r="64" spans="1:8" ht="38.25" x14ac:dyDescent="0.2">
      <c r="A64" s="45" t="s">
        <v>1</v>
      </c>
    </row>
  </sheetData>
  <mergeCells count="10">
    <mergeCell ref="B40:H41"/>
    <mergeCell ref="B47:H48"/>
    <mergeCell ref="B54:H55"/>
    <mergeCell ref="B59:H60"/>
    <mergeCell ref="A1:H1"/>
    <mergeCell ref="B4:H5"/>
    <mergeCell ref="B11:H12"/>
    <mergeCell ref="B18:H19"/>
    <mergeCell ref="B25:H26"/>
    <mergeCell ref="B32:H33"/>
  </mergeCells>
  <pageMargins left="0.7" right="0.7" top="0.75" bottom="0.75" header="0.3" footer="0.3"/>
  <pageSetup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45</xdr:row>
                <xdr:rowOff>0</xdr:rowOff>
              </from>
              <to>
                <xdr:col>0</xdr:col>
                <xdr:colOff>819150</xdr:colOff>
                <xdr:row>46</xdr:row>
                <xdr:rowOff>57150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52</xdr:row>
                <xdr:rowOff>0</xdr:rowOff>
              </from>
              <to>
                <xdr:col>0</xdr:col>
                <xdr:colOff>819150</xdr:colOff>
                <xdr:row>53</xdr:row>
                <xdr:rowOff>57150</xdr:rowOff>
              </to>
            </anchor>
          </controlPr>
        </control>
      </mc:Choice>
      <mc:Fallback>
        <control shapeId="1026" r:id="rId6" name="Control 2"/>
      </mc:Fallback>
    </mc:AlternateContent>
    <mc:AlternateContent xmlns:mc="http://schemas.openxmlformats.org/markup-compatibility/2006">
      <mc:Choice Requires="x14">
        <control shapeId="1027" r:id="rId7" name="Control 3">
          <controlPr defaultSize="0" r:id="rId5">
            <anchor moveWithCells="1">
              <from>
                <xdr:col>0</xdr:col>
                <xdr:colOff>0</xdr:colOff>
                <xdr:row>58</xdr:row>
                <xdr:rowOff>0</xdr:rowOff>
              </from>
              <to>
                <xdr:col>0</xdr:col>
                <xdr:colOff>819150</xdr:colOff>
                <xdr:row>59</xdr:row>
                <xdr:rowOff>66675</xdr:rowOff>
              </to>
            </anchor>
          </controlPr>
        </control>
      </mc:Choice>
      <mc:Fallback>
        <control shapeId="1027" r:id="rId7" name="Control 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301"/>
  <sheetViews>
    <sheetView zoomScale="70" zoomScaleNormal="70" workbookViewId="0">
      <selection activeCell="A30" sqref="A30"/>
    </sheetView>
  </sheetViews>
  <sheetFormatPr baseColWidth="10" defaultColWidth="11" defaultRowHeight="15" x14ac:dyDescent="0.25"/>
  <cols>
    <col min="1" max="1" width="58.7109375" style="3" customWidth="1"/>
    <col min="2" max="2" width="11" style="10"/>
    <col min="3" max="3" width="14.5703125" style="10" customWidth="1"/>
    <col min="4" max="9" width="14.5703125" style="107" customWidth="1"/>
    <col min="10" max="15" width="14.5703125" style="10" customWidth="1"/>
    <col min="16" max="16384" width="11" style="10"/>
  </cols>
  <sheetData>
    <row r="1" spans="1:14" ht="23.25" x14ac:dyDescent="0.25">
      <c r="A1" s="65" t="s">
        <v>2</v>
      </c>
    </row>
    <row r="3" spans="1:14" x14ac:dyDescent="0.25">
      <c r="A3" s="22" t="s">
        <v>3</v>
      </c>
    </row>
    <row r="4" spans="1:14" ht="15.75" thickBot="1" x14ac:dyDescent="0.3"/>
    <row r="5" spans="1:14" x14ac:dyDescent="0.25">
      <c r="A5" s="1" t="s">
        <v>95</v>
      </c>
      <c r="C5" s="9">
        <v>44592</v>
      </c>
      <c r="D5" s="108">
        <v>44620</v>
      </c>
      <c r="E5" s="108">
        <v>44651</v>
      </c>
      <c r="F5" s="109">
        <v>44651</v>
      </c>
      <c r="G5" s="108">
        <v>44712</v>
      </c>
      <c r="H5" s="108">
        <v>44742</v>
      </c>
      <c r="I5" s="108">
        <v>44773</v>
      </c>
      <c r="J5" s="9">
        <v>44804</v>
      </c>
      <c r="K5" s="9">
        <v>44834</v>
      </c>
      <c r="L5" s="9">
        <v>44865</v>
      </c>
      <c r="M5" s="9">
        <v>44895</v>
      </c>
      <c r="N5" s="9">
        <v>44926</v>
      </c>
    </row>
    <row r="6" spans="1:14" ht="15.75" thickBot="1" x14ac:dyDescent="0.3">
      <c r="A6" s="2" t="s">
        <v>4</v>
      </c>
      <c r="C6" s="12">
        <v>50773968</v>
      </c>
      <c r="D6" s="76">
        <v>50773968</v>
      </c>
      <c r="E6" s="76">
        <v>50773968</v>
      </c>
      <c r="F6" s="110">
        <v>50773968</v>
      </c>
      <c r="G6" s="76" t="s">
        <v>523</v>
      </c>
      <c r="H6" s="111" t="s">
        <v>523</v>
      </c>
      <c r="I6" s="112"/>
      <c r="J6" s="13"/>
      <c r="K6" s="14"/>
      <c r="L6" s="13"/>
      <c r="M6" s="14"/>
      <c r="N6" s="15"/>
    </row>
    <row r="7" spans="1:14" ht="30" x14ac:dyDescent="0.25">
      <c r="A7" s="64" t="s">
        <v>5</v>
      </c>
      <c r="F7" s="113"/>
    </row>
    <row r="8" spans="1:14" x14ac:dyDescent="0.25">
      <c r="A8" s="64" t="s">
        <v>138</v>
      </c>
      <c r="F8" s="113"/>
    </row>
    <row r="9" spans="1:14" x14ac:dyDescent="0.25">
      <c r="A9" s="23" t="s">
        <v>114</v>
      </c>
      <c r="F9" s="113"/>
    </row>
    <row r="10" spans="1:14" x14ac:dyDescent="0.25">
      <c r="F10" s="113"/>
    </row>
    <row r="11" spans="1:14" ht="15.75" thickBot="1" x14ac:dyDescent="0.3">
      <c r="F11" s="113"/>
    </row>
    <row r="12" spans="1:14" x14ac:dyDescent="0.25">
      <c r="A12" s="1" t="s">
        <v>6</v>
      </c>
      <c r="C12" s="9">
        <v>44592</v>
      </c>
      <c r="D12" s="108">
        <v>44620</v>
      </c>
      <c r="E12" s="108">
        <v>44651</v>
      </c>
      <c r="F12" s="109">
        <v>44651</v>
      </c>
      <c r="G12" s="108">
        <v>44712</v>
      </c>
      <c r="H12" s="108">
        <v>44742</v>
      </c>
      <c r="I12" s="108">
        <v>44773</v>
      </c>
      <c r="J12" s="9">
        <v>44804</v>
      </c>
      <c r="K12" s="9">
        <v>44834</v>
      </c>
      <c r="L12" s="9">
        <v>44865</v>
      </c>
      <c r="M12" s="9">
        <v>44895</v>
      </c>
      <c r="N12" s="9">
        <v>44926</v>
      </c>
    </row>
    <row r="13" spans="1:14" ht="15.75" thickBot="1" x14ac:dyDescent="0.3">
      <c r="A13" s="2" t="s">
        <v>4</v>
      </c>
      <c r="C13" s="12">
        <v>24</v>
      </c>
      <c r="D13" s="76">
        <v>24</v>
      </c>
      <c r="E13" s="76">
        <v>24</v>
      </c>
      <c r="F13" s="110">
        <v>24</v>
      </c>
      <c r="G13" s="76" t="s">
        <v>523</v>
      </c>
      <c r="H13" s="111" t="s">
        <v>523</v>
      </c>
      <c r="I13" s="112"/>
      <c r="J13" s="13"/>
      <c r="K13" s="14"/>
      <c r="L13" s="13"/>
      <c r="M13" s="14"/>
      <c r="N13" s="15"/>
    </row>
    <row r="14" spans="1:14" ht="45" x14ac:dyDescent="0.25">
      <c r="A14" s="64" t="s">
        <v>7</v>
      </c>
      <c r="F14" s="113"/>
    </row>
    <row r="15" spans="1:14" ht="30" x14ac:dyDescent="0.25">
      <c r="A15" s="17" t="s">
        <v>8</v>
      </c>
      <c r="F15" s="113"/>
    </row>
    <row r="16" spans="1:14" x14ac:dyDescent="0.25">
      <c r="A16" s="64" t="s">
        <v>9</v>
      </c>
      <c r="F16" s="113"/>
    </row>
    <row r="17" spans="1:14" x14ac:dyDescent="0.25">
      <c r="A17" s="23" t="s">
        <v>114</v>
      </c>
      <c r="F17" s="113"/>
    </row>
    <row r="18" spans="1:14" x14ac:dyDescent="0.25">
      <c r="F18" s="113"/>
    </row>
    <row r="19" spans="1:14" ht="15.75" thickBot="1" x14ac:dyDescent="0.3">
      <c r="F19" s="113"/>
    </row>
    <row r="20" spans="1:14" ht="32.65" customHeight="1" x14ac:dyDescent="0.25">
      <c r="A20" s="1" t="s">
        <v>67</v>
      </c>
      <c r="C20" s="9">
        <v>44592</v>
      </c>
      <c r="D20" s="108">
        <v>44620</v>
      </c>
      <c r="E20" s="108">
        <v>44651</v>
      </c>
      <c r="F20" s="109">
        <v>44651</v>
      </c>
      <c r="G20" s="108">
        <v>44712</v>
      </c>
      <c r="H20" s="108">
        <v>44742</v>
      </c>
      <c r="I20" s="108">
        <v>44773</v>
      </c>
      <c r="J20" s="9">
        <v>44804</v>
      </c>
      <c r="K20" s="9">
        <v>44834</v>
      </c>
      <c r="L20" s="9">
        <v>44865</v>
      </c>
      <c r="M20" s="9">
        <v>44895</v>
      </c>
      <c r="N20" s="9">
        <v>44926</v>
      </c>
    </row>
    <row r="21" spans="1:14" ht="15.75" thickBot="1" x14ac:dyDescent="0.3">
      <c r="A21" s="2" t="s">
        <v>4</v>
      </c>
      <c r="C21" s="12">
        <v>77</v>
      </c>
      <c r="D21" s="76">
        <v>77</v>
      </c>
      <c r="E21" s="76">
        <v>77</v>
      </c>
      <c r="F21" s="110">
        <v>77</v>
      </c>
      <c r="G21" s="76" t="s">
        <v>523</v>
      </c>
      <c r="H21" s="111" t="s">
        <v>523</v>
      </c>
      <c r="I21" s="112"/>
      <c r="J21" s="13"/>
      <c r="K21" s="14"/>
      <c r="L21" s="13"/>
      <c r="M21" s="14"/>
      <c r="N21" s="15"/>
    </row>
    <row r="22" spans="1:14" ht="45" x14ac:dyDescent="0.25">
      <c r="A22" s="64" t="s">
        <v>139</v>
      </c>
      <c r="F22" s="113"/>
    </row>
    <row r="23" spans="1:14" ht="45" x14ac:dyDescent="0.25">
      <c r="A23" s="64" t="s">
        <v>68</v>
      </c>
      <c r="F23" s="113"/>
    </row>
    <row r="24" spans="1:14" x14ac:dyDescent="0.25">
      <c r="A24" s="23" t="s">
        <v>114</v>
      </c>
      <c r="F24" s="113"/>
    </row>
    <row r="25" spans="1:14" x14ac:dyDescent="0.25">
      <c r="F25" s="113"/>
    </row>
    <row r="26" spans="1:14" ht="15.75" thickBot="1" x14ac:dyDescent="0.3">
      <c r="F26" s="113"/>
    </row>
    <row r="27" spans="1:14" ht="30" x14ac:dyDescent="0.25">
      <c r="A27" s="1" t="s">
        <v>96</v>
      </c>
      <c r="C27" s="9">
        <v>44592</v>
      </c>
      <c r="D27" s="108">
        <v>44620</v>
      </c>
      <c r="E27" s="108">
        <v>44651</v>
      </c>
      <c r="F27" s="109">
        <v>44651</v>
      </c>
      <c r="G27" s="108">
        <v>44712</v>
      </c>
      <c r="H27" s="108">
        <v>44742</v>
      </c>
      <c r="I27" s="108">
        <v>44773</v>
      </c>
      <c r="J27" s="9">
        <v>44804</v>
      </c>
      <c r="K27" s="9">
        <v>44834</v>
      </c>
      <c r="L27" s="9">
        <v>44865</v>
      </c>
      <c r="M27" s="9">
        <v>44895</v>
      </c>
      <c r="N27" s="9">
        <v>44926</v>
      </c>
    </row>
    <row r="28" spans="1:14" ht="15.75" thickBot="1" x14ac:dyDescent="0.3">
      <c r="A28" s="2" t="s">
        <v>4</v>
      </c>
      <c r="C28" s="12">
        <v>50773968</v>
      </c>
      <c r="D28" s="76">
        <v>50773968</v>
      </c>
      <c r="E28" s="112">
        <v>50773968</v>
      </c>
      <c r="F28" s="114">
        <v>50773968</v>
      </c>
      <c r="G28" s="76" t="s">
        <v>523</v>
      </c>
      <c r="H28" s="111" t="s">
        <v>523</v>
      </c>
      <c r="I28" s="112"/>
      <c r="J28" s="13"/>
      <c r="K28" s="14"/>
      <c r="L28" s="13"/>
      <c r="M28" s="14"/>
      <c r="N28" s="15"/>
    </row>
    <row r="29" spans="1:14" ht="45" x14ac:dyDescent="0.25">
      <c r="A29" s="2" t="s">
        <v>10</v>
      </c>
      <c r="F29" s="113"/>
    </row>
    <row r="30" spans="1:14" ht="45" x14ac:dyDescent="0.25">
      <c r="A30" s="64" t="s">
        <v>140</v>
      </c>
      <c r="F30" s="113"/>
    </row>
    <row r="31" spans="1:14" x14ac:dyDescent="0.25">
      <c r="A31" s="23" t="s">
        <v>114</v>
      </c>
      <c r="F31" s="113"/>
    </row>
    <row r="32" spans="1:14" x14ac:dyDescent="0.25">
      <c r="F32" s="113"/>
    </row>
    <row r="33" spans="1:14" ht="15.75" thickBot="1" x14ac:dyDescent="0.3">
      <c r="F33" s="113"/>
    </row>
    <row r="34" spans="1:14" ht="30" x14ac:dyDescent="0.25">
      <c r="A34" s="1" t="s">
        <v>97</v>
      </c>
      <c r="C34" s="9">
        <v>44592</v>
      </c>
      <c r="D34" s="108">
        <v>44620</v>
      </c>
      <c r="E34" s="108">
        <v>44651</v>
      </c>
      <c r="F34" s="109">
        <v>44651</v>
      </c>
      <c r="G34" s="108">
        <v>44712</v>
      </c>
      <c r="H34" s="108">
        <v>44742</v>
      </c>
      <c r="I34" s="108">
        <v>44773</v>
      </c>
      <c r="J34" s="9">
        <v>44804</v>
      </c>
      <c r="K34" s="9">
        <v>44834</v>
      </c>
      <c r="L34" s="9">
        <v>44865</v>
      </c>
      <c r="M34" s="9">
        <v>44895</v>
      </c>
      <c r="N34" s="9">
        <v>44926</v>
      </c>
    </row>
    <row r="35" spans="1:14" ht="15.75" thickBot="1" x14ac:dyDescent="0.3">
      <c r="A35" s="2" t="s">
        <v>4</v>
      </c>
      <c r="C35" s="72">
        <v>0</v>
      </c>
      <c r="D35" s="76">
        <v>0</v>
      </c>
      <c r="E35" s="76">
        <v>0</v>
      </c>
      <c r="F35" s="110">
        <v>0</v>
      </c>
      <c r="G35" s="76" t="s">
        <v>523</v>
      </c>
      <c r="H35" s="111" t="s">
        <v>523</v>
      </c>
      <c r="I35" s="112"/>
      <c r="J35" s="13"/>
      <c r="K35" s="14"/>
      <c r="L35" s="13"/>
      <c r="M35" s="14"/>
      <c r="N35" s="15"/>
    </row>
    <row r="36" spans="1:14" ht="45" x14ac:dyDescent="0.25">
      <c r="A36" s="2" t="s">
        <v>11</v>
      </c>
    </row>
    <row r="37" spans="1:14" ht="45" x14ac:dyDescent="0.25">
      <c r="A37" s="64" t="s">
        <v>141</v>
      </c>
    </row>
    <row r="38" spans="1:14" x14ac:dyDescent="0.25">
      <c r="A38" s="23" t="s">
        <v>114</v>
      </c>
    </row>
    <row r="39" spans="1:14" ht="15.75" thickBot="1" x14ac:dyDescent="0.3"/>
    <row r="40" spans="1:14" x14ac:dyDescent="0.25">
      <c r="C40" s="9">
        <v>44592</v>
      </c>
      <c r="D40" s="108">
        <v>44620</v>
      </c>
      <c r="E40" s="108">
        <v>44651</v>
      </c>
      <c r="F40" s="108">
        <v>44681</v>
      </c>
      <c r="G40" s="108">
        <v>44712</v>
      </c>
      <c r="H40" s="108">
        <v>44742</v>
      </c>
      <c r="I40" s="108">
        <v>44773</v>
      </c>
      <c r="J40" s="9">
        <v>44804</v>
      </c>
      <c r="K40" s="9">
        <v>44834</v>
      </c>
      <c r="L40" s="9">
        <v>44865</v>
      </c>
      <c r="M40" s="9">
        <v>44895</v>
      </c>
      <c r="N40" s="9">
        <v>44926</v>
      </c>
    </row>
    <row r="41" spans="1:14" ht="15.75" thickBot="1" x14ac:dyDescent="0.3">
      <c r="A41" s="20" t="s">
        <v>142</v>
      </c>
      <c r="C41" s="12">
        <f>+C28+C35</f>
        <v>50773968</v>
      </c>
      <c r="D41" s="76">
        <f t="shared" ref="D41:N41" si="0">+D28+D35</f>
        <v>50773968</v>
      </c>
      <c r="E41" s="76">
        <f t="shared" si="0"/>
        <v>50773968</v>
      </c>
      <c r="F41" s="76">
        <f t="shared" si="0"/>
        <v>50773968</v>
      </c>
      <c r="G41" s="76" t="e">
        <f>+G28+G35</f>
        <v>#VALUE!</v>
      </c>
      <c r="H41" s="111" t="e">
        <f t="shared" si="0"/>
        <v>#VALUE!</v>
      </c>
      <c r="I41" s="112">
        <f t="shared" si="0"/>
        <v>0</v>
      </c>
      <c r="J41" s="13">
        <f t="shared" si="0"/>
        <v>0</v>
      </c>
      <c r="K41" s="14">
        <f t="shared" si="0"/>
        <v>0</v>
      </c>
      <c r="L41" s="13">
        <f t="shared" si="0"/>
        <v>0</v>
      </c>
      <c r="M41" s="14">
        <f t="shared" si="0"/>
        <v>0</v>
      </c>
      <c r="N41" s="15">
        <f t="shared" si="0"/>
        <v>0</v>
      </c>
    </row>
    <row r="42" spans="1:14" ht="30" x14ac:dyDescent="0.25">
      <c r="A42" s="18" t="s">
        <v>519</v>
      </c>
    </row>
    <row r="44" spans="1:14" ht="15.75" thickBot="1" x14ac:dyDescent="0.3"/>
    <row r="45" spans="1:14" x14ac:dyDescent="0.25">
      <c r="A45" s="1" t="s">
        <v>143</v>
      </c>
      <c r="C45" s="9">
        <v>44592</v>
      </c>
      <c r="D45" s="108">
        <v>44620</v>
      </c>
      <c r="E45" s="108">
        <v>44651</v>
      </c>
      <c r="F45" s="108">
        <v>44681</v>
      </c>
      <c r="G45" s="108">
        <v>44712</v>
      </c>
      <c r="H45" s="108">
        <v>44742</v>
      </c>
      <c r="I45" s="108">
        <v>44773</v>
      </c>
      <c r="J45" s="9">
        <v>44804</v>
      </c>
      <c r="K45" s="9">
        <v>44834</v>
      </c>
      <c r="L45" s="9">
        <v>44865</v>
      </c>
      <c r="M45" s="9">
        <v>44895</v>
      </c>
      <c r="N45" s="9">
        <v>44926</v>
      </c>
    </row>
    <row r="46" spans="1:14" ht="15.75" thickBot="1" x14ac:dyDescent="0.3">
      <c r="A46" s="2" t="s">
        <v>4</v>
      </c>
      <c r="C46" s="66">
        <v>2532</v>
      </c>
      <c r="D46" s="115">
        <v>2532</v>
      </c>
      <c r="E46" s="116">
        <v>2532</v>
      </c>
      <c r="F46" s="115">
        <v>2532</v>
      </c>
      <c r="G46" s="116">
        <v>2532</v>
      </c>
      <c r="H46" s="116">
        <v>2532</v>
      </c>
      <c r="I46" s="112"/>
      <c r="J46" s="13"/>
      <c r="K46" s="14"/>
      <c r="L46" s="13"/>
      <c r="M46" s="14"/>
      <c r="N46" s="15"/>
    </row>
    <row r="47" spans="1:14" ht="30" x14ac:dyDescent="0.25">
      <c r="A47" s="64" t="s">
        <v>12</v>
      </c>
    </row>
    <row r="48" spans="1:14" ht="30" x14ac:dyDescent="0.25">
      <c r="A48" s="64" t="s">
        <v>144</v>
      </c>
    </row>
    <row r="49" spans="1:14" x14ac:dyDescent="0.25">
      <c r="A49" s="64" t="s">
        <v>113</v>
      </c>
    </row>
    <row r="51" spans="1:14" ht="15.75" thickBot="1" x14ac:dyDescent="0.3"/>
    <row r="52" spans="1:14" x14ac:dyDescent="0.25">
      <c r="A52" s="1" t="s">
        <v>145</v>
      </c>
      <c r="C52" s="9">
        <v>44592</v>
      </c>
      <c r="D52" s="108">
        <v>44620</v>
      </c>
      <c r="E52" s="108">
        <v>44651</v>
      </c>
      <c r="F52" s="108">
        <v>44681</v>
      </c>
      <c r="G52" s="108">
        <v>44712</v>
      </c>
      <c r="H52" s="108">
        <v>44742</v>
      </c>
      <c r="I52" s="108">
        <v>44773</v>
      </c>
      <c r="J52" s="9">
        <v>44804</v>
      </c>
      <c r="K52" s="9">
        <v>44834</v>
      </c>
      <c r="L52" s="9">
        <v>44865</v>
      </c>
      <c r="M52" s="9">
        <v>44895</v>
      </c>
      <c r="N52" s="9">
        <v>44926</v>
      </c>
    </row>
    <row r="53" spans="1:14" ht="15.75" thickBot="1" x14ac:dyDescent="0.3">
      <c r="A53" s="2" t="s">
        <v>4</v>
      </c>
      <c r="C53" s="67">
        <v>0</v>
      </c>
      <c r="D53" s="117">
        <v>0</v>
      </c>
      <c r="E53" s="117">
        <v>0</v>
      </c>
      <c r="F53" s="117">
        <v>0</v>
      </c>
      <c r="G53" s="76">
        <v>0</v>
      </c>
      <c r="H53" s="111">
        <v>0</v>
      </c>
      <c r="I53" s="112"/>
      <c r="J53" s="13"/>
      <c r="K53" s="14"/>
      <c r="L53" s="13"/>
      <c r="M53" s="14"/>
      <c r="N53" s="15"/>
    </row>
    <row r="54" spans="1:14" ht="30" x14ac:dyDescent="0.25">
      <c r="A54" s="64" t="s">
        <v>13</v>
      </c>
    </row>
    <row r="55" spans="1:14" ht="45" x14ac:dyDescent="0.25">
      <c r="A55" s="64" t="s">
        <v>146</v>
      </c>
    </row>
    <row r="56" spans="1:14" x14ac:dyDescent="0.25">
      <c r="A56" s="64" t="s">
        <v>113</v>
      </c>
    </row>
    <row r="58" spans="1:14" ht="15.75" thickBot="1" x14ac:dyDescent="0.3"/>
    <row r="59" spans="1:14" x14ac:dyDescent="0.25">
      <c r="A59" s="1" t="s">
        <v>69</v>
      </c>
      <c r="C59" s="9">
        <v>44592</v>
      </c>
      <c r="D59" s="108">
        <v>44620</v>
      </c>
      <c r="E59" s="108">
        <v>44651</v>
      </c>
      <c r="F59" s="109">
        <v>44651</v>
      </c>
      <c r="G59" s="108">
        <v>44712</v>
      </c>
      <c r="H59" s="108">
        <v>44742</v>
      </c>
      <c r="I59" s="108">
        <v>44773</v>
      </c>
      <c r="J59" s="9">
        <v>44804</v>
      </c>
      <c r="K59" s="9">
        <v>44834</v>
      </c>
      <c r="L59" s="9">
        <v>44865</v>
      </c>
      <c r="M59" s="9">
        <v>44895</v>
      </c>
      <c r="N59" s="9">
        <v>44926</v>
      </c>
    </row>
    <row r="60" spans="1:14" ht="15.75" thickBot="1" x14ac:dyDescent="0.3">
      <c r="A60" s="2" t="s">
        <v>4</v>
      </c>
      <c r="C60" s="12">
        <v>86</v>
      </c>
      <c r="D60" s="76">
        <v>86</v>
      </c>
      <c r="E60" s="76">
        <v>86</v>
      </c>
      <c r="F60" s="110">
        <v>86</v>
      </c>
      <c r="G60" s="76" t="s">
        <v>523</v>
      </c>
      <c r="H60" s="111" t="s">
        <v>523</v>
      </c>
      <c r="I60" s="112"/>
      <c r="J60" s="13"/>
      <c r="K60" s="14"/>
      <c r="L60" s="13"/>
      <c r="M60" s="14"/>
      <c r="N60" s="15"/>
    </row>
    <row r="61" spans="1:14" ht="45" x14ac:dyDescent="0.25">
      <c r="A61" s="64" t="s">
        <v>14</v>
      </c>
      <c r="F61" s="113"/>
    </row>
    <row r="62" spans="1:14" ht="48.2" customHeight="1" x14ac:dyDescent="0.25">
      <c r="A62" s="64" t="s">
        <v>115</v>
      </c>
      <c r="F62" s="113"/>
    </row>
    <row r="63" spans="1:14" x14ac:dyDescent="0.25">
      <c r="A63" s="23" t="s">
        <v>114</v>
      </c>
      <c r="F63" s="113"/>
    </row>
    <row r="64" spans="1:14" x14ac:dyDescent="0.25">
      <c r="A64" s="64"/>
      <c r="F64" s="113"/>
    </row>
    <row r="65" spans="1:14" x14ac:dyDescent="0.25">
      <c r="F65" s="113"/>
    </row>
    <row r="66" spans="1:14" ht="15.75" thickBot="1" x14ac:dyDescent="0.3">
      <c r="F66" s="113"/>
    </row>
    <row r="67" spans="1:14" x14ac:dyDescent="0.25">
      <c r="A67" s="1" t="s">
        <v>70</v>
      </c>
      <c r="C67" s="9">
        <v>44592</v>
      </c>
      <c r="D67" s="108">
        <v>44620</v>
      </c>
      <c r="E67" s="108">
        <v>44651</v>
      </c>
      <c r="F67" s="109">
        <v>44651</v>
      </c>
      <c r="G67" s="108">
        <v>44712</v>
      </c>
      <c r="H67" s="108">
        <v>44742</v>
      </c>
      <c r="I67" s="108">
        <v>44773</v>
      </c>
      <c r="J67" s="9">
        <v>44804</v>
      </c>
      <c r="K67" s="9">
        <v>44834</v>
      </c>
      <c r="L67" s="9">
        <v>44865</v>
      </c>
      <c r="M67" s="9">
        <v>44895</v>
      </c>
      <c r="N67" s="9">
        <v>44926</v>
      </c>
    </row>
    <row r="68" spans="1:14" ht="15.75" thickBot="1" x14ac:dyDescent="0.3">
      <c r="A68" s="2" t="s">
        <v>4</v>
      </c>
      <c r="C68" s="12">
        <v>0</v>
      </c>
      <c r="D68" s="76">
        <v>0</v>
      </c>
      <c r="E68" s="76">
        <v>0</v>
      </c>
      <c r="F68" s="110">
        <v>0</v>
      </c>
      <c r="G68" s="76" t="s">
        <v>523</v>
      </c>
      <c r="H68" s="111" t="s">
        <v>523</v>
      </c>
      <c r="I68" s="112"/>
      <c r="J68" s="13"/>
      <c r="K68" s="14"/>
      <c r="L68" s="13"/>
      <c r="M68" s="14"/>
      <c r="N68" s="15"/>
    </row>
    <row r="69" spans="1:14" ht="45" x14ac:dyDescent="0.25">
      <c r="A69" s="64" t="s">
        <v>15</v>
      </c>
    </row>
    <row r="70" spans="1:14" ht="30" x14ac:dyDescent="0.25">
      <c r="A70" s="64" t="s">
        <v>147</v>
      </c>
    </row>
    <row r="71" spans="1:14" x14ac:dyDescent="0.25">
      <c r="A71" s="23" t="s">
        <v>114</v>
      </c>
    </row>
    <row r="72" spans="1:14" ht="15.75" thickBot="1" x14ac:dyDescent="0.3"/>
    <row r="73" spans="1:14" x14ac:dyDescent="0.25">
      <c r="C73" s="9">
        <v>44592</v>
      </c>
      <c r="D73" s="108">
        <v>44620</v>
      </c>
      <c r="E73" s="108">
        <v>44651</v>
      </c>
      <c r="F73" s="108">
        <v>44681</v>
      </c>
      <c r="G73" s="108">
        <v>44712</v>
      </c>
      <c r="H73" s="108">
        <v>44742</v>
      </c>
      <c r="I73" s="108">
        <v>44773</v>
      </c>
      <c r="J73" s="9">
        <v>44804</v>
      </c>
      <c r="K73" s="9">
        <v>44834</v>
      </c>
      <c r="L73" s="9">
        <v>44865</v>
      </c>
      <c r="M73" s="9">
        <v>44895</v>
      </c>
      <c r="N73" s="9">
        <v>44926</v>
      </c>
    </row>
    <row r="74" spans="1:14" ht="15.75" thickBot="1" x14ac:dyDescent="0.3">
      <c r="A74" s="20" t="s">
        <v>16</v>
      </c>
      <c r="C74" s="12">
        <f>+C60+C68</f>
        <v>86</v>
      </c>
      <c r="D74" s="76">
        <f t="shared" ref="D74:N74" si="1">+D60+D68</f>
        <v>86</v>
      </c>
      <c r="E74" s="76">
        <f t="shared" si="1"/>
        <v>86</v>
      </c>
      <c r="F74" s="76">
        <f t="shared" si="1"/>
        <v>86</v>
      </c>
      <c r="G74" s="76" t="e">
        <f t="shared" si="1"/>
        <v>#VALUE!</v>
      </c>
      <c r="H74" s="111" t="e">
        <f t="shared" si="1"/>
        <v>#VALUE!</v>
      </c>
      <c r="I74" s="112">
        <f t="shared" si="1"/>
        <v>0</v>
      </c>
      <c r="J74" s="13">
        <f t="shared" si="1"/>
        <v>0</v>
      </c>
      <c r="K74" s="14">
        <f t="shared" si="1"/>
        <v>0</v>
      </c>
      <c r="L74" s="13">
        <f t="shared" si="1"/>
        <v>0</v>
      </c>
      <c r="M74" s="14">
        <f t="shared" si="1"/>
        <v>0</v>
      </c>
      <c r="N74" s="15">
        <f t="shared" si="1"/>
        <v>0</v>
      </c>
    </row>
    <row r="75" spans="1:14" ht="15.75" thickBot="1" x14ac:dyDescent="0.3"/>
    <row r="76" spans="1:14" ht="30" x14ac:dyDescent="0.25">
      <c r="A76" s="1" t="s">
        <v>116</v>
      </c>
      <c r="C76" s="9">
        <v>44592</v>
      </c>
      <c r="D76" s="108">
        <v>44620</v>
      </c>
      <c r="E76" s="108">
        <v>44651</v>
      </c>
      <c r="F76" s="108">
        <v>44681</v>
      </c>
      <c r="G76" s="108">
        <v>44712</v>
      </c>
      <c r="H76" s="108">
        <v>44742</v>
      </c>
      <c r="I76" s="108">
        <v>44773</v>
      </c>
      <c r="J76" s="9">
        <v>44804</v>
      </c>
      <c r="K76" s="9">
        <v>44834</v>
      </c>
      <c r="L76" s="9">
        <v>44865</v>
      </c>
      <c r="M76" s="9">
        <v>44895</v>
      </c>
      <c r="N76" s="9">
        <v>44926</v>
      </c>
    </row>
    <row r="77" spans="1:14" ht="15.75" thickBot="1" x14ac:dyDescent="0.3">
      <c r="A77" s="2" t="s">
        <v>4</v>
      </c>
      <c r="C77" s="67">
        <v>99</v>
      </c>
      <c r="D77" s="117">
        <v>99</v>
      </c>
      <c r="E77" s="117">
        <v>99</v>
      </c>
      <c r="F77" s="117">
        <v>99</v>
      </c>
      <c r="G77" s="117">
        <v>93</v>
      </c>
      <c r="H77" s="118">
        <v>93</v>
      </c>
      <c r="I77" s="112"/>
      <c r="J77" s="13"/>
      <c r="K77" s="14"/>
      <c r="L77" s="13"/>
      <c r="M77" s="14"/>
      <c r="N77" s="15"/>
    </row>
    <row r="78" spans="1:14" ht="30" x14ac:dyDescent="0.25">
      <c r="A78" s="2" t="s">
        <v>17</v>
      </c>
    </row>
    <row r="79" spans="1:14" ht="45" x14ac:dyDescent="0.25">
      <c r="A79" s="64" t="s">
        <v>126</v>
      </c>
    </row>
    <row r="80" spans="1:14" ht="30" x14ac:dyDescent="0.25">
      <c r="A80" s="64" t="s">
        <v>18</v>
      </c>
    </row>
    <row r="81" spans="1:14" x14ac:dyDescent="0.25">
      <c r="A81" s="64" t="s">
        <v>113</v>
      </c>
    </row>
    <row r="83" spans="1:14" ht="15.75" thickBot="1" x14ac:dyDescent="0.3"/>
    <row r="84" spans="1:14" ht="30" x14ac:dyDescent="0.25">
      <c r="A84" s="1" t="s">
        <v>71</v>
      </c>
      <c r="C84" s="9">
        <v>44592</v>
      </c>
      <c r="D84" s="108">
        <v>44620</v>
      </c>
      <c r="E84" s="108">
        <v>44651</v>
      </c>
      <c r="F84" s="108">
        <v>44681</v>
      </c>
      <c r="G84" s="108">
        <v>44712</v>
      </c>
      <c r="H84" s="108">
        <v>44742</v>
      </c>
      <c r="I84" s="108">
        <v>44773</v>
      </c>
      <c r="J84" s="9">
        <v>44804</v>
      </c>
      <c r="K84" s="9">
        <v>44834</v>
      </c>
      <c r="L84" s="9">
        <v>44865</v>
      </c>
      <c r="M84" s="9">
        <v>44895</v>
      </c>
      <c r="N84" s="9">
        <v>44926</v>
      </c>
    </row>
    <row r="85" spans="1:14" ht="15.75" thickBot="1" x14ac:dyDescent="0.3">
      <c r="A85" s="2" t="s">
        <v>4</v>
      </c>
      <c r="C85" s="67">
        <v>0</v>
      </c>
      <c r="D85" s="117">
        <v>0</v>
      </c>
      <c r="E85" s="117">
        <v>0</v>
      </c>
      <c r="F85" s="117">
        <v>0</v>
      </c>
      <c r="G85" s="117">
        <v>0</v>
      </c>
      <c r="H85" s="118">
        <v>0</v>
      </c>
      <c r="I85" s="112"/>
      <c r="J85" s="13"/>
      <c r="K85" s="14"/>
      <c r="L85" s="13"/>
      <c r="M85" s="14"/>
      <c r="N85" s="15"/>
    </row>
    <row r="86" spans="1:14" ht="30" x14ac:dyDescent="0.25">
      <c r="A86" s="2" t="s">
        <v>19</v>
      </c>
    </row>
    <row r="87" spans="1:14" ht="30" x14ac:dyDescent="0.25">
      <c r="A87" s="64" t="s">
        <v>20</v>
      </c>
    </row>
    <row r="88" spans="1:14" ht="30" x14ac:dyDescent="0.25">
      <c r="A88" s="64" t="s">
        <v>18</v>
      </c>
    </row>
    <row r="89" spans="1:14" x14ac:dyDescent="0.25">
      <c r="A89" s="64" t="s">
        <v>113</v>
      </c>
    </row>
    <row r="90" spans="1:14" ht="15.75" thickBot="1" x14ac:dyDescent="0.3"/>
    <row r="91" spans="1:14" x14ac:dyDescent="0.25">
      <c r="C91" s="9">
        <v>44592</v>
      </c>
      <c r="D91" s="108">
        <v>44620</v>
      </c>
      <c r="E91" s="108">
        <v>44651</v>
      </c>
      <c r="F91" s="108">
        <v>44681</v>
      </c>
      <c r="G91" s="108">
        <v>44712</v>
      </c>
      <c r="H91" s="108">
        <v>44742</v>
      </c>
      <c r="I91" s="108">
        <v>44773</v>
      </c>
      <c r="J91" s="9">
        <v>44804</v>
      </c>
      <c r="K91" s="9">
        <v>44834</v>
      </c>
      <c r="L91" s="9">
        <v>44865</v>
      </c>
      <c r="M91" s="9">
        <v>44895</v>
      </c>
      <c r="N91" s="9">
        <v>44926</v>
      </c>
    </row>
    <row r="92" spans="1:14" ht="30.75" thickBot="1" x14ac:dyDescent="0.3">
      <c r="A92" s="24" t="s">
        <v>21</v>
      </c>
      <c r="C92" s="67">
        <f>+C77+C85</f>
        <v>99</v>
      </c>
      <c r="D92" s="117">
        <f t="shared" ref="D92:N92" si="2">+D77+D85</f>
        <v>99</v>
      </c>
      <c r="E92" s="117">
        <f t="shared" si="2"/>
        <v>99</v>
      </c>
      <c r="F92" s="117">
        <v>99</v>
      </c>
      <c r="G92" s="117">
        <f t="shared" ref="G92:H92" si="3">+G77+G85</f>
        <v>93</v>
      </c>
      <c r="H92" s="118">
        <f t="shared" si="3"/>
        <v>93</v>
      </c>
      <c r="I92" s="112">
        <f t="shared" si="2"/>
        <v>0</v>
      </c>
      <c r="J92" s="13">
        <f t="shared" si="2"/>
        <v>0</v>
      </c>
      <c r="K92" s="14">
        <f t="shared" si="2"/>
        <v>0</v>
      </c>
      <c r="L92" s="13">
        <f t="shared" si="2"/>
        <v>0</v>
      </c>
      <c r="M92" s="14">
        <f t="shared" si="2"/>
        <v>0</v>
      </c>
      <c r="N92" s="15">
        <f t="shared" si="2"/>
        <v>0</v>
      </c>
    </row>
    <row r="94" spans="1:14" ht="15.75" thickBot="1" x14ac:dyDescent="0.3"/>
    <row r="95" spans="1:14" ht="30" x14ac:dyDescent="0.25">
      <c r="A95" s="1" t="s">
        <v>72</v>
      </c>
      <c r="C95" s="9">
        <v>44592</v>
      </c>
      <c r="D95" s="108">
        <v>44620</v>
      </c>
      <c r="E95" s="108">
        <v>44651</v>
      </c>
      <c r="F95" s="108">
        <v>44681</v>
      </c>
      <c r="G95" s="108">
        <v>44712</v>
      </c>
      <c r="H95" s="108">
        <v>44742</v>
      </c>
      <c r="I95" s="108">
        <v>44773</v>
      </c>
      <c r="J95" s="9">
        <v>44804</v>
      </c>
      <c r="K95" s="9">
        <v>44834</v>
      </c>
      <c r="L95" s="9">
        <v>44865</v>
      </c>
      <c r="M95" s="9">
        <v>44895</v>
      </c>
      <c r="N95" s="9">
        <v>44926</v>
      </c>
    </row>
    <row r="96" spans="1:14" ht="15.75" thickBot="1" x14ac:dyDescent="0.3">
      <c r="A96" s="2" t="s">
        <v>4</v>
      </c>
      <c r="C96" s="67">
        <v>92</v>
      </c>
      <c r="D96" s="117">
        <v>92</v>
      </c>
      <c r="E96" s="117">
        <v>92</v>
      </c>
      <c r="F96" s="117">
        <v>90</v>
      </c>
      <c r="G96" s="117">
        <v>88</v>
      </c>
      <c r="H96" s="118">
        <v>88</v>
      </c>
      <c r="I96" s="112"/>
      <c r="J96" s="13"/>
      <c r="K96" s="14"/>
      <c r="L96" s="13"/>
      <c r="M96" s="14"/>
      <c r="N96" s="15"/>
    </row>
    <row r="97" spans="1:14" ht="45" x14ac:dyDescent="0.25">
      <c r="A97" s="2" t="s">
        <v>22</v>
      </c>
    </row>
    <row r="98" spans="1:14" ht="60" x14ac:dyDescent="0.25">
      <c r="A98" s="64" t="s">
        <v>127</v>
      </c>
    </row>
    <row r="99" spans="1:14" ht="30" x14ac:dyDescent="0.25">
      <c r="A99" s="64" t="s">
        <v>23</v>
      </c>
    </row>
    <row r="100" spans="1:14" x14ac:dyDescent="0.25">
      <c r="A100" s="64" t="s">
        <v>113</v>
      </c>
    </row>
    <row r="102" spans="1:14" ht="15.75" thickBot="1" x14ac:dyDescent="0.3"/>
    <row r="103" spans="1:14" ht="30" x14ac:dyDescent="0.25">
      <c r="A103" s="1" t="s">
        <v>73</v>
      </c>
      <c r="C103" s="9">
        <v>44592</v>
      </c>
      <c r="D103" s="108">
        <v>44620</v>
      </c>
      <c r="E103" s="108">
        <v>44651</v>
      </c>
      <c r="F103" s="108">
        <v>44681</v>
      </c>
      <c r="G103" s="108">
        <v>44712</v>
      </c>
      <c r="H103" s="108">
        <v>44742</v>
      </c>
      <c r="I103" s="108">
        <v>44773</v>
      </c>
      <c r="J103" s="9">
        <v>44804</v>
      </c>
      <c r="K103" s="9">
        <v>44834</v>
      </c>
      <c r="L103" s="9">
        <v>44865</v>
      </c>
      <c r="M103" s="9">
        <v>44895</v>
      </c>
      <c r="N103" s="9">
        <v>44926</v>
      </c>
    </row>
    <row r="104" spans="1:14" ht="15.75" thickBot="1" x14ac:dyDescent="0.3">
      <c r="A104" s="2" t="s">
        <v>4</v>
      </c>
      <c r="C104" s="67">
        <v>0</v>
      </c>
      <c r="D104" s="117">
        <v>0</v>
      </c>
      <c r="E104" s="117">
        <v>0</v>
      </c>
      <c r="F104" s="117">
        <v>0</v>
      </c>
      <c r="G104" s="117">
        <v>0</v>
      </c>
      <c r="H104" s="118">
        <v>0</v>
      </c>
      <c r="I104" s="112"/>
      <c r="J104" s="13"/>
      <c r="K104" s="14"/>
      <c r="L104" s="13"/>
      <c r="M104" s="14"/>
      <c r="N104" s="15"/>
    </row>
    <row r="105" spans="1:14" ht="45" x14ac:dyDescent="0.25">
      <c r="A105" s="2" t="s">
        <v>24</v>
      </c>
    </row>
    <row r="106" spans="1:14" ht="60" x14ac:dyDescent="0.25">
      <c r="A106" s="64" t="s">
        <v>127</v>
      </c>
    </row>
    <row r="107" spans="1:14" ht="30" x14ac:dyDescent="0.25">
      <c r="A107" s="64" t="s">
        <v>23</v>
      </c>
    </row>
    <row r="108" spans="1:14" x14ac:dyDescent="0.25">
      <c r="A108" s="64" t="s">
        <v>113</v>
      </c>
    </row>
    <row r="109" spans="1:14" ht="15.75" thickBot="1" x14ac:dyDescent="0.3"/>
    <row r="110" spans="1:14" x14ac:dyDescent="0.25">
      <c r="C110" s="9">
        <v>44592</v>
      </c>
      <c r="D110" s="108">
        <v>44620</v>
      </c>
      <c r="E110" s="108">
        <v>44651</v>
      </c>
      <c r="F110" s="108">
        <v>44681</v>
      </c>
      <c r="G110" s="108">
        <v>44712</v>
      </c>
      <c r="H110" s="108">
        <v>44742</v>
      </c>
      <c r="I110" s="108">
        <v>44773</v>
      </c>
      <c r="J110" s="9">
        <v>44804</v>
      </c>
      <c r="K110" s="9">
        <v>44834</v>
      </c>
      <c r="L110" s="9">
        <v>44865</v>
      </c>
      <c r="M110" s="9">
        <v>44895</v>
      </c>
      <c r="N110" s="9">
        <v>44926</v>
      </c>
    </row>
    <row r="111" spans="1:14" ht="30.75" thickBot="1" x14ac:dyDescent="0.3">
      <c r="A111" s="6" t="s">
        <v>25</v>
      </c>
      <c r="C111" s="67">
        <f>+C96+C104</f>
        <v>92</v>
      </c>
      <c r="D111" s="117">
        <f t="shared" ref="D111:N111" si="4">+D96+D104</f>
        <v>92</v>
      </c>
      <c r="E111" s="117">
        <f t="shared" si="4"/>
        <v>92</v>
      </c>
      <c r="F111" s="76">
        <f t="shared" si="4"/>
        <v>90</v>
      </c>
      <c r="G111" s="117">
        <f>+G96+G104</f>
        <v>88</v>
      </c>
      <c r="H111" s="118">
        <f t="shared" ref="H111" si="5">+H96+H104</f>
        <v>88</v>
      </c>
      <c r="I111" s="112">
        <f t="shared" si="4"/>
        <v>0</v>
      </c>
      <c r="J111" s="13">
        <f t="shared" si="4"/>
        <v>0</v>
      </c>
      <c r="K111" s="14">
        <f t="shared" si="4"/>
        <v>0</v>
      </c>
      <c r="L111" s="13">
        <f t="shared" si="4"/>
        <v>0</v>
      </c>
      <c r="M111" s="14">
        <f t="shared" si="4"/>
        <v>0</v>
      </c>
      <c r="N111" s="15">
        <f t="shared" si="4"/>
        <v>0</v>
      </c>
    </row>
    <row r="112" spans="1:14" ht="30" x14ac:dyDescent="0.25">
      <c r="A112" s="18" t="s">
        <v>26</v>
      </c>
    </row>
    <row r="114" spans="1:15" ht="15.75" thickBot="1" x14ac:dyDescent="0.3"/>
    <row r="115" spans="1:15" ht="30" x14ac:dyDescent="0.25">
      <c r="A115" s="1" t="s">
        <v>98</v>
      </c>
      <c r="C115" s="9">
        <v>44592</v>
      </c>
      <c r="D115" s="108">
        <v>44620</v>
      </c>
      <c r="E115" s="108">
        <v>44651</v>
      </c>
      <c r="F115" s="108">
        <v>44681</v>
      </c>
      <c r="G115" s="108">
        <v>44712</v>
      </c>
      <c r="H115" s="108">
        <v>44742</v>
      </c>
      <c r="I115" s="108">
        <v>44773</v>
      </c>
      <c r="J115" s="9">
        <v>44804</v>
      </c>
      <c r="K115" s="9">
        <v>44834</v>
      </c>
      <c r="L115" s="9">
        <v>44865</v>
      </c>
      <c r="M115" s="9">
        <v>44895</v>
      </c>
      <c r="N115" s="9">
        <v>44926</v>
      </c>
      <c r="O115" s="9" t="s">
        <v>94</v>
      </c>
    </row>
    <row r="116" spans="1:15" ht="15.75" thickBot="1" x14ac:dyDescent="0.3">
      <c r="A116" s="2" t="s">
        <v>4</v>
      </c>
      <c r="C116" s="68">
        <v>3263031.1799999997</v>
      </c>
      <c r="D116" s="119">
        <f>'[1]Extracción Mensual'!$E$97</f>
        <v>3109946.819999998</v>
      </c>
      <c r="E116" s="119">
        <v>3618696.6299999994</v>
      </c>
      <c r="F116" s="119">
        <v>3515797.24</v>
      </c>
      <c r="G116" s="119">
        <v>3748678.6599999997</v>
      </c>
      <c r="H116" s="119">
        <v>3579955.419999999</v>
      </c>
      <c r="I116" s="112"/>
      <c r="J116" s="13"/>
      <c r="K116" s="14"/>
      <c r="L116" s="13"/>
      <c r="M116" s="14"/>
      <c r="N116" s="15"/>
      <c r="O116" s="15">
        <f>SUM(C116:N116)</f>
        <v>20836105.949999996</v>
      </c>
    </row>
    <row r="117" spans="1:15" ht="60" x14ac:dyDescent="0.25">
      <c r="A117" s="4" t="s">
        <v>122</v>
      </c>
      <c r="D117" s="120"/>
      <c r="F117" s="120"/>
    </row>
    <row r="118" spans="1:15" ht="30" x14ac:dyDescent="0.25">
      <c r="A118" s="4" t="s">
        <v>27</v>
      </c>
    </row>
    <row r="119" spans="1:15" x14ac:dyDescent="0.25">
      <c r="A119" s="4" t="s">
        <v>28</v>
      </c>
    </row>
    <row r="120" spans="1:15" ht="30" x14ac:dyDescent="0.25">
      <c r="A120" s="5" t="s">
        <v>99</v>
      </c>
    </row>
    <row r="122" spans="1:15" ht="15.75" thickBot="1" x14ac:dyDescent="0.3"/>
    <row r="123" spans="1:15" ht="30" x14ac:dyDescent="0.25">
      <c r="A123" s="1" t="s">
        <v>100</v>
      </c>
      <c r="C123" s="9">
        <v>44592</v>
      </c>
      <c r="D123" s="108">
        <v>44620</v>
      </c>
      <c r="E123" s="108">
        <v>44651</v>
      </c>
      <c r="F123" s="108">
        <v>44681</v>
      </c>
      <c r="G123" s="108">
        <v>44712</v>
      </c>
      <c r="H123" s="108">
        <v>44742</v>
      </c>
      <c r="I123" s="108">
        <v>44773</v>
      </c>
      <c r="J123" s="9">
        <v>44804</v>
      </c>
      <c r="K123" s="9">
        <v>44834</v>
      </c>
      <c r="L123" s="9">
        <v>44865</v>
      </c>
      <c r="M123" s="9">
        <v>44895</v>
      </c>
      <c r="N123" s="9">
        <v>44926</v>
      </c>
      <c r="O123" s="9" t="s">
        <v>94</v>
      </c>
    </row>
    <row r="124" spans="1:15" ht="15.75" thickBot="1" x14ac:dyDescent="0.3">
      <c r="A124" s="2" t="s">
        <v>4</v>
      </c>
      <c r="C124" s="67">
        <v>0</v>
      </c>
      <c r="D124" s="117">
        <v>0</v>
      </c>
      <c r="E124" s="117">
        <v>0</v>
      </c>
      <c r="F124" s="117">
        <v>0</v>
      </c>
      <c r="G124" s="117">
        <v>0</v>
      </c>
      <c r="H124" s="118">
        <v>0</v>
      </c>
      <c r="I124" s="112"/>
      <c r="J124" s="13"/>
      <c r="K124" s="14"/>
      <c r="L124" s="13"/>
      <c r="M124" s="14"/>
      <c r="N124" s="15"/>
      <c r="O124" s="15">
        <f>SUM(C124:N124)</f>
        <v>0</v>
      </c>
    </row>
    <row r="125" spans="1:15" ht="60" x14ac:dyDescent="0.25">
      <c r="A125" s="64" t="s">
        <v>123</v>
      </c>
    </row>
    <row r="126" spans="1:15" ht="30" x14ac:dyDescent="0.25">
      <c r="A126" s="17" t="s">
        <v>29</v>
      </c>
    </row>
    <row r="127" spans="1:15" x14ac:dyDescent="0.25">
      <c r="A127" s="64" t="s">
        <v>28</v>
      </c>
    </row>
    <row r="128" spans="1:15" ht="30" x14ac:dyDescent="0.25">
      <c r="A128" s="18" t="s">
        <v>101</v>
      </c>
    </row>
    <row r="129" spans="1:15" ht="15.75" thickBot="1" x14ac:dyDescent="0.3"/>
    <row r="130" spans="1:15" ht="30" x14ac:dyDescent="0.25">
      <c r="A130" s="6" t="s">
        <v>30</v>
      </c>
      <c r="C130" s="9">
        <v>44592</v>
      </c>
      <c r="D130" s="108">
        <v>44620</v>
      </c>
      <c r="E130" s="108">
        <v>44651</v>
      </c>
      <c r="F130" s="108">
        <v>44681</v>
      </c>
      <c r="G130" s="108">
        <v>44712</v>
      </c>
      <c r="H130" s="108">
        <v>44742</v>
      </c>
      <c r="I130" s="108">
        <v>44773</v>
      </c>
      <c r="J130" s="9">
        <v>44804</v>
      </c>
      <c r="K130" s="9">
        <v>44834</v>
      </c>
      <c r="L130" s="9">
        <v>44865</v>
      </c>
      <c r="M130" s="9">
        <v>44895</v>
      </c>
      <c r="N130" s="9">
        <v>44926</v>
      </c>
      <c r="O130" s="9" t="s">
        <v>94</v>
      </c>
    </row>
    <row r="131" spans="1:15" ht="15.75" thickBot="1" x14ac:dyDescent="0.3">
      <c r="A131" s="6" t="s">
        <v>102</v>
      </c>
      <c r="C131" s="68">
        <v>3263031.1799999997</v>
      </c>
      <c r="D131" s="119">
        <f>'[1]Extracción Mensual'!$E$97</f>
        <v>3109946.819999998</v>
      </c>
      <c r="E131" s="119">
        <f>E116+E124</f>
        <v>3618696.6299999994</v>
      </c>
      <c r="F131" s="119">
        <f t="shared" ref="F131:N131" si="6">+F116+F124</f>
        <v>3515797.24</v>
      </c>
      <c r="G131" s="119">
        <f>+G116+G124</f>
        <v>3748678.6599999997</v>
      </c>
      <c r="H131" s="119">
        <f t="shared" ref="H131" si="7">+H116+H124</f>
        <v>3579955.419999999</v>
      </c>
      <c r="I131" s="112">
        <f t="shared" si="6"/>
        <v>0</v>
      </c>
      <c r="J131" s="13">
        <f t="shared" si="6"/>
        <v>0</v>
      </c>
      <c r="K131" s="14">
        <f t="shared" si="6"/>
        <v>0</v>
      </c>
      <c r="L131" s="13">
        <f t="shared" si="6"/>
        <v>0</v>
      </c>
      <c r="M131" s="14">
        <f t="shared" si="6"/>
        <v>0</v>
      </c>
      <c r="N131" s="15">
        <f t="shared" si="6"/>
        <v>0</v>
      </c>
      <c r="O131" s="15">
        <f>SUM(C131:N131)</f>
        <v>20836105.949999996</v>
      </c>
    </row>
    <row r="132" spans="1:15" x14ac:dyDescent="0.25">
      <c r="A132" s="18" t="s">
        <v>128</v>
      </c>
    </row>
    <row r="134" spans="1:15" ht="15.75" thickBot="1" x14ac:dyDescent="0.3"/>
    <row r="135" spans="1:15" ht="30" x14ac:dyDescent="0.25">
      <c r="A135" s="1" t="s">
        <v>103</v>
      </c>
      <c r="C135" s="9">
        <v>44592</v>
      </c>
      <c r="D135" s="108">
        <v>44620</v>
      </c>
      <c r="E135" s="108">
        <v>44651</v>
      </c>
      <c r="F135" s="108">
        <v>44681</v>
      </c>
      <c r="G135" s="108">
        <v>44712</v>
      </c>
      <c r="H135" s="108">
        <v>44742</v>
      </c>
      <c r="I135" s="108">
        <v>44773</v>
      </c>
      <c r="J135" s="9">
        <v>44804</v>
      </c>
      <c r="K135" s="9">
        <v>44834</v>
      </c>
      <c r="L135" s="9">
        <v>44865</v>
      </c>
      <c r="M135" s="9">
        <v>44895</v>
      </c>
      <c r="N135" s="9">
        <v>44926</v>
      </c>
      <c r="O135" s="9" t="s">
        <v>94</v>
      </c>
    </row>
    <row r="136" spans="1:15" ht="15.75" thickBot="1" x14ac:dyDescent="0.3">
      <c r="A136" s="2" t="s">
        <v>4</v>
      </c>
      <c r="C136" s="68">
        <v>3263031.1799999997</v>
      </c>
      <c r="D136" s="119">
        <f>'[1]Extracción Mensual'!$E$97</f>
        <v>3109946.819999998</v>
      </c>
      <c r="E136" s="119">
        <v>3498288.89</v>
      </c>
      <c r="F136" s="119">
        <v>3395083.04</v>
      </c>
      <c r="G136" s="119">
        <v>3636000.1699999995</v>
      </c>
      <c r="H136" s="119">
        <v>3461649.2199999988</v>
      </c>
      <c r="I136" s="112"/>
      <c r="J136" s="13"/>
      <c r="K136" s="14"/>
      <c r="L136" s="13"/>
      <c r="M136" s="14"/>
      <c r="N136" s="15"/>
      <c r="O136" s="15">
        <f>SUM(C136:N136)</f>
        <v>20363999.319999997</v>
      </c>
    </row>
    <row r="137" spans="1:15" ht="45" x14ac:dyDescent="0.25">
      <c r="A137" s="2" t="s">
        <v>117</v>
      </c>
    </row>
    <row r="138" spans="1:15" ht="30" x14ac:dyDescent="0.25">
      <c r="A138" s="64" t="s">
        <v>124</v>
      </c>
      <c r="D138" s="120"/>
      <c r="F138" s="120"/>
    </row>
    <row r="140" spans="1:15" ht="15.75" thickBot="1" x14ac:dyDescent="0.3"/>
    <row r="141" spans="1:15" ht="30" x14ac:dyDescent="0.25">
      <c r="A141" s="1" t="s">
        <v>104</v>
      </c>
      <c r="C141" s="9">
        <v>44592</v>
      </c>
      <c r="D141" s="108">
        <v>44620</v>
      </c>
      <c r="E141" s="108">
        <v>44651</v>
      </c>
      <c r="F141" s="108">
        <v>44681</v>
      </c>
      <c r="G141" s="108">
        <v>44712</v>
      </c>
      <c r="H141" s="108">
        <v>44742</v>
      </c>
      <c r="I141" s="108">
        <v>44773</v>
      </c>
      <c r="J141" s="9">
        <v>44804</v>
      </c>
      <c r="K141" s="9">
        <v>44834</v>
      </c>
      <c r="L141" s="9">
        <v>44865</v>
      </c>
      <c r="M141" s="9">
        <v>44895</v>
      </c>
      <c r="N141" s="9">
        <v>44926</v>
      </c>
      <c r="O141" s="9" t="s">
        <v>94</v>
      </c>
    </row>
    <row r="142" spans="1:15" ht="15.75" thickBot="1" x14ac:dyDescent="0.3">
      <c r="A142" s="2" t="s">
        <v>4</v>
      </c>
      <c r="C142" s="67">
        <v>0</v>
      </c>
      <c r="D142" s="117">
        <v>0</v>
      </c>
      <c r="E142" s="117">
        <v>0</v>
      </c>
      <c r="F142" s="117">
        <v>0</v>
      </c>
      <c r="G142" s="117">
        <v>0</v>
      </c>
      <c r="H142" s="118">
        <v>0</v>
      </c>
      <c r="I142" s="112"/>
      <c r="J142" s="13"/>
      <c r="K142" s="14"/>
      <c r="L142" s="13"/>
      <c r="M142" s="14"/>
      <c r="N142" s="15"/>
      <c r="O142" s="15">
        <f>SUM(C142:N142)</f>
        <v>0</v>
      </c>
    </row>
    <row r="143" spans="1:15" ht="45" x14ac:dyDescent="0.25">
      <c r="A143" s="2" t="s">
        <v>31</v>
      </c>
    </row>
    <row r="144" spans="1:15" ht="30" x14ac:dyDescent="0.25">
      <c r="A144" s="64" t="s">
        <v>125</v>
      </c>
    </row>
    <row r="145" spans="1:15" ht="30" x14ac:dyDescent="0.25">
      <c r="A145" s="19" t="s">
        <v>105</v>
      </c>
    </row>
    <row r="147" spans="1:15" ht="15.75" thickBot="1" x14ac:dyDescent="0.3"/>
    <row r="148" spans="1:15" ht="30" x14ac:dyDescent="0.25">
      <c r="A148" s="6" t="s">
        <v>32</v>
      </c>
      <c r="C148" s="9">
        <v>44592</v>
      </c>
      <c r="D148" s="108">
        <v>44620</v>
      </c>
      <c r="E148" s="108">
        <v>44651</v>
      </c>
      <c r="F148" s="108">
        <v>44681</v>
      </c>
      <c r="G148" s="108">
        <v>44712</v>
      </c>
      <c r="H148" s="108">
        <v>44742</v>
      </c>
      <c r="I148" s="108">
        <v>44773</v>
      </c>
      <c r="J148" s="9">
        <v>44804</v>
      </c>
      <c r="K148" s="9">
        <v>44834</v>
      </c>
      <c r="L148" s="9">
        <v>44865</v>
      </c>
      <c r="M148" s="9">
        <v>44895</v>
      </c>
      <c r="N148" s="9">
        <v>44926</v>
      </c>
      <c r="O148" s="9" t="s">
        <v>94</v>
      </c>
    </row>
    <row r="149" spans="1:15" ht="30.75" thickBot="1" x14ac:dyDescent="0.3">
      <c r="A149" s="18" t="s">
        <v>129</v>
      </c>
      <c r="C149" s="68">
        <f>+C136+C142</f>
        <v>3263031.1799999997</v>
      </c>
      <c r="D149" s="119">
        <f>'[1]Extracción Mensual'!$E$97</f>
        <v>3109946.819999998</v>
      </c>
      <c r="E149" s="119">
        <f>E136+E142</f>
        <v>3498288.89</v>
      </c>
      <c r="F149" s="119">
        <f>F136+F142</f>
        <v>3395083.04</v>
      </c>
      <c r="G149" s="119">
        <f>G136+G142</f>
        <v>3636000.1699999995</v>
      </c>
      <c r="H149" s="119">
        <f>+H136+H142</f>
        <v>3461649.2199999988</v>
      </c>
      <c r="I149" s="112">
        <f t="shared" ref="I149:N149" si="8">+I134+I142</f>
        <v>0</v>
      </c>
      <c r="J149" s="13">
        <f t="shared" si="8"/>
        <v>0</v>
      </c>
      <c r="K149" s="14">
        <f t="shared" si="8"/>
        <v>0</v>
      </c>
      <c r="L149" s="13">
        <f t="shared" si="8"/>
        <v>0</v>
      </c>
      <c r="M149" s="14">
        <f t="shared" si="8"/>
        <v>0</v>
      </c>
      <c r="N149" s="15">
        <f t="shared" si="8"/>
        <v>0</v>
      </c>
      <c r="O149" s="15">
        <f>SUM(C149:N149)</f>
        <v>20363999.319999997</v>
      </c>
    </row>
    <row r="151" spans="1:15" ht="15.75" thickBot="1" x14ac:dyDescent="0.3"/>
    <row r="152" spans="1:15" ht="30" x14ac:dyDescent="0.25">
      <c r="A152" s="1" t="s">
        <v>74</v>
      </c>
      <c r="C152" s="9">
        <v>44592</v>
      </c>
      <c r="D152" s="108">
        <v>44620</v>
      </c>
      <c r="E152" s="108">
        <v>44651</v>
      </c>
      <c r="F152" s="108">
        <v>44681</v>
      </c>
      <c r="G152" s="108">
        <v>44712</v>
      </c>
      <c r="H152" s="108">
        <v>44742</v>
      </c>
      <c r="I152" s="108">
        <v>44773</v>
      </c>
      <c r="J152" s="9">
        <v>44804</v>
      </c>
      <c r="K152" s="9">
        <v>44834</v>
      </c>
      <c r="L152" s="9">
        <v>44865</v>
      </c>
      <c r="M152" s="9">
        <v>44895</v>
      </c>
      <c r="N152" s="9">
        <v>44926</v>
      </c>
    </row>
    <row r="153" spans="1:15" ht="15.75" thickBot="1" x14ac:dyDescent="0.3">
      <c r="A153" s="2" t="s">
        <v>4</v>
      </c>
      <c r="C153" s="67">
        <v>85</v>
      </c>
      <c r="D153" s="117">
        <v>85</v>
      </c>
      <c r="E153" s="117">
        <v>85</v>
      </c>
      <c r="F153" s="117">
        <v>85</v>
      </c>
      <c r="G153" s="117">
        <v>85</v>
      </c>
      <c r="H153" s="118">
        <v>85</v>
      </c>
      <c r="I153" s="112"/>
      <c r="J153" s="13"/>
      <c r="K153" s="14"/>
      <c r="L153" s="13"/>
      <c r="M153" s="14"/>
      <c r="N153" s="15"/>
    </row>
    <row r="154" spans="1:15" ht="45" x14ac:dyDescent="0.25">
      <c r="A154" s="64" t="s">
        <v>33</v>
      </c>
    </row>
    <row r="156" spans="1:15" ht="15.75" thickBot="1" x14ac:dyDescent="0.3"/>
    <row r="157" spans="1:15" ht="30" x14ac:dyDescent="0.25">
      <c r="A157" s="1" t="s">
        <v>75</v>
      </c>
      <c r="C157" s="9">
        <v>44592</v>
      </c>
      <c r="D157" s="108">
        <v>44620</v>
      </c>
      <c r="E157" s="108">
        <v>44651</v>
      </c>
      <c r="F157" s="108">
        <v>44681</v>
      </c>
      <c r="G157" s="108">
        <v>44712</v>
      </c>
      <c r="H157" s="108">
        <v>44742</v>
      </c>
      <c r="I157" s="108">
        <v>44773</v>
      </c>
      <c r="J157" s="9">
        <v>44804</v>
      </c>
      <c r="K157" s="9">
        <v>44834</v>
      </c>
      <c r="L157" s="9">
        <v>44865</v>
      </c>
      <c r="M157" s="9">
        <v>44895</v>
      </c>
      <c r="N157" s="9">
        <v>44926</v>
      </c>
    </row>
    <row r="158" spans="1:15" ht="15.75" thickBot="1" x14ac:dyDescent="0.3">
      <c r="A158" s="2" t="s">
        <v>4</v>
      </c>
      <c r="C158" s="67">
        <v>110</v>
      </c>
      <c r="D158" s="117">
        <v>110</v>
      </c>
      <c r="E158" s="117">
        <v>110</v>
      </c>
      <c r="F158" s="117">
        <v>110</v>
      </c>
      <c r="G158" s="117">
        <v>110</v>
      </c>
      <c r="H158" s="118">
        <v>110</v>
      </c>
      <c r="I158" s="112"/>
      <c r="J158" s="13"/>
      <c r="K158" s="14"/>
      <c r="L158" s="13"/>
      <c r="M158" s="14"/>
      <c r="N158" s="15"/>
    </row>
    <row r="159" spans="1:15" x14ac:dyDescent="0.25">
      <c r="A159" s="2" t="s">
        <v>34</v>
      </c>
    </row>
    <row r="160" spans="1:15" ht="45" x14ac:dyDescent="0.25">
      <c r="A160" s="64" t="s">
        <v>35</v>
      </c>
    </row>
    <row r="162" spans="1:14" ht="15.75" thickBot="1" x14ac:dyDescent="0.3"/>
    <row r="163" spans="1:14" x14ac:dyDescent="0.25">
      <c r="A163" s="69" t="s">
        <v>106</v>
      </c>
      <c r="C163" s="9">
        <v>44592</v>
      </c>
      <c r="D163" s="108">
        <v>44620</v>
      </c>
      <c r="E163" s="108">
        <v>44651</v>
      </c>
      <c r="F163" s="108">
        <v>44681</v>
      </c>
      <c r="G163" s="108">
        <v>44712</v>
      </c>
      <c r="H163" s="108">
        <v>44742</v>
      </c>
      <c r="I163" s="108">
        <v>44773</v>
      </c>
      <c r="J163" s="9">
        <v>44804</v>
      </c>
      <c r="K163" s="9">
        <v>44834</v>
      </c>
      <c r="L163" s="9">
        <v>44865</v>
      </c>
      <c r="M163" s="9">
        <v>44895</v>
      </c>
      <c r="N163" s="9">
        <v>44926</v>
      </c>
    </row>
    <row r="164" spans="1:14" ht="15.75" thickBot="1" x14ac:dyDescent="0.3">
      <c r="A164" s="2" t="s">
        <v>4</v>
      </c>
      <c r="C164" s="66">
        <v>9840</v>
      </c>
      <c r="D164" s="116">
        <v>9840</v>
      </c>
      <c r="E164" s="116">
        <v>10240</v>
      </c>
      <c r="F164" s="116">
        <v>10240</v>
      </c>
      <c r="G164" s="116">
        <v>10240</v>
      </c>
      <c r="H164" s="115">
        <v>10670</v>
      </c>
      <c r="I164" s="112"/>
      <c r="J164" s="13"/>
      <c r="K164" s="14"/>
      <c r="L164" s="13"/>
      <c r="M164" s="14"/>
      <c r="N164" s="15"/>
    </row>
    <row r="165" spans="1:14" ht="30" x14ac:dyDescent="0.25">
      <c r="A165" s="64" t="s">
        <v>130</v>
      </c>
      <c r="H165" s="121"/>
    </row>
    <row r="167" spans="1:14" ht="15.75" thickBot="1" x14ac:dyDescent="0.3"/>
    <row r="168" spans="1:14" x14ac:dyDescent="0.25">
      <c r="A168" s="69" t="s">
        <v>76</v>
      </c>
      <c r="C168" s="9">
        <v>44592</v>
      </c>
      <c r="D168" s="108">
        <v>44620</v>
      </c>
      <c r="E168" s="108">
        <v>44651</v>
      </c>
      <c r="F168" s="108">
        <v>44681</v>
      </c>
      <c r="G168" s="108">
        <v>44712</v>
      </c>
      <c r="H168" s="108">
        <v>44742</v>
      </c>
      <c r="I168" s="108">
        <v>44773</v>
      </c>
      <c r="J168" s="9">
        <v>44804</v>
      </c>
      <c r="K168" s="9">
        <v>44834</v>
      </c>
      <c r="L168" s="9">
        <v>44865</v>
      </c>
      <c r="M168" s="9">
        <v>44895</v>
      </c>
      <c r="N168" s="9">
        <v>44926</v>
      </c>
    </row>
    <row r="169" spans="1:14" ht="15.75" thickBot="1" x14ac:dyDescent="0.3">
      <c r="A169" s="2" t="s">
        <v>4</v>
      </c>
      <c r="C169" s="67">
        <v>47</v>
      </c>
      <c r="D169" s="122">
        <v>47</v>
      </c>
      <c r="E169" s="117">
        <v>48</v>
      </c>
      <c r="F169" s="117">
        <v>48</v>
      </c>
      <c r="G169" s="117">
        <v>48</v>
      </c>
      <c r="H169" s="118">
        <v>49</v>
      </c>
      <c r="I169" s="112"/>
      <c r="J169" s="13"/>
      <c r="K169" s="14"/>
      <c r="L169" s="13"/>
      <c r="M169" s="14"/>
      <c r="N169" s="15"/>
    </row>
    <row r="170" spans="1:14" ht="30" x14ac:dyDescent="0.25">
      <c r="A170" s="64" t="s">
        <v>36</v>
      </c>
    </row>
    <row r="172" spans="1:14" ht="15.75" thickBot="1" x14ac:dyDescent="0.3"/>
    <row r="173" spans="1:14" x14ac:dyDescent="0.25">
      <c r="A173" s="69" t="s">
        <v>77</v>
      </c>
      <c r="C173" s="9">
        <v>44592</v>
      </c>
      <c r="D173" s="108">
        <v>44620</v>
      </c>
      <c r="E173" s="108">
        <v>44651</v>
      </c>
      <c r="F173" s="108">
        <v>44681</v>
      </c>
      <c r="G173" s="108">
        <v>44712</v>
      </c>
      <c r="H173" s="108">
        <v>44742</v>
      </c>
      <c r="I173" s="108">
        <v>44773</v>
      </c>
      <c r="J173" s="9">
        <v>44804</v>
      </c>
      <c r="K173" s="9">
        <v>44834</v>
      </c>
      <c r="L173" s="9">
        <v>44865</v>
      </c>
      <c r="M173" s="9">
        <v>44895</v>
      </c>
      <c r="N173" s="9">
        <v>44926</v>
      </c>
    </row>
    <row r="174" spans="1:14" ht="15.75" thickBot="1" x14ac:dyDescent="0.3">
      <c r="A174" s="2" t="s">
        <v>4</v>
      </c>
      <c r="C174" s="67">
        <v>7</v>
      </c>
      <c r="D174" s="122">
        <v>7</v>
      </c>
      <c r="E174" s="117">
        <v>7</v>
      </c>
      <c r="F174" s="117">
        <v>7</v>
      </c>
      <c r="G174" s="117">
        <v>7</v>
      </c>
      <c r="H174" s="117">
        <v>7</v>
      </c>
      <c r="I174" s="112"/>
      <c r="J174" s="13"/>
      <c r="K174" s="14"/>
      <c r="L174" s="13"/>
      <c r="M174" s="14"/>
      <c r="N174" s="15"/>
    </row>
    <row r="175" spans="1:14" ht="30" x14ac:dyDescent="0.25">
      <c r="A175" s="2" t="s">
        <v>37</v>
      </c>
    </row>
    <row r="176" spans="1:14" ht="90" x14ac:dyDescent="0.25">
      <c r="A176" s="4" t="s">
        <v>38</v>
      </c>
    </row>
    <row r="177" spans="1:14" x14ac:dyDescent="0.25">
      <c r="A177" s="64" t="s">
        <v>113</v>
      </c>
    </row>
    <row r="178" spans="1:14" ht="30" x14ac:dyDescent="0.25">
      <c r="A178" s="4" t="s">
        <v>39</v>
      </c>
    </row>
    <row r="180" spans="1:14" ht="15.75" thickBot="1" x14ac:dyDescent="0.3"/>
    <row r="181" spans="1:14" ht="30" x14ac:dyDescent="0.25">
      <c r="A181" s="1" t="s">
        <v>78</v>
      </c>
      <c r="C181" s="9">
        <v>44592</v>
      </c>
      <c r="D181" s="108">
        <v>44620</v>
      </c>
      <c r="E181" s="108">
        <v>44651</v>
      </c>
      <c r="F181" s="108">
        <v>44681</v>
      </c>
      <c r="G181" s="108">
        <v>44712</v>
      </c>
      <c r="H181" s="108">
        <v>44742</v>
      </c>
      <c r="I181" s="108">
        <v>44773</v>
      </c>
      <c r="J181" s="9">
        <v>44804</v>
      </c>
      <c r="K181" s="9">
        <v>44834</v>
      </c>
      <c r="L181" s="9">
        <v>44865</v>
      </c>
      <c r="M181" s="9">
        <v>44895</v>
      </c>
      <c r="N181" s="9">
        <v>44926</v>
      </c>
    </row>
    <row r="182" spans="1:14" ht="15.75" thickBot="1" x14ac:dyDescent="0.3">
      <c r="A182" s="2" t="s">
        <v>4</v>
      </c>
      <c r="C182" s="67">
        <v>75</v>
      </c>
      <c r="D182" s="117">
        <v>75</v>
      </c>
      <c r="E182" s="117">
        <v>75</v>
      </c>
      <c r="F182" s="117">
        <v>75</v>
      </c>
      <c r="G182" s="117">
        <v>80</v>
      </c>
      <c r="H182" s="118">
        <v>81</v>
      </c>
      <c r="I182" s="112"/>
      <c r="J182" s="13"/>
      <c r="K182" s="14"/>
      <c r="L182" s="13"/>
      <c r="M182" s="14"/>
      <c r="N182" s="15"/>
    </row>
    <row r="183" spans="1:14" ht="45" x14ac:dyDescent="0.25">
      <c r="A183" s="2" t="s">
        <v>40</v>
      </c>
    </row>
    <row r="184" spans="1:14" ht="60" x14ac:dyDescent="0.25">
      <c r="A184" s="64" t="s">
        <v>131</v>
      </c>
    </row>
    <row r="185" spans="1:14" ht="30" x14ac:dyDescent="0.25">
      <c r="A185" s="18" t="s">
        <v>79</v>
      </c>
    </row>
    <row r="187" spans="1:14" ht="15.75" thickBot="1" x14ac:dyDescent="0.3"/>
    <row r="188" spans="1:14" ht="30" x14ac:dyDescent="0.25">
      <c r="A188" s="1" t="s">
        <v>80</v>
      </c>
      <c r="C188" s="9">
        <v>44592</v>
      </c>
      <c r="D188" s="108">
        <v>44620</v>
      </c>
      <c r="E188" s="108">
        <v>44651</v>
      </c>
      <c r="F188" s="108">
        <v>44681</v>
      </c>
      <c r="G188" s="108">
        <v>44712</v>
      </c>
      <c r="H188" s="108">
        <v>44742</v>
      </c>
      <c r="I188" s="108">
        <v>44773</v>
      </c>
      <c r="J188" s="9">
        <v>44804</v>
      </c>
      <c r="K188" s="9">
        <v>44834</v>
      </c>
      <c r="L188" s="9">
        <v>44865</v>
      </c>
      <c r="M188" s="9">
        <v>44895</v>
      </c>
      <c r="N188" s="9">
        <v>44926</v>
      </c>
    </row>
    <row r="189" spans="1:14" ht="15.75" thickBot="1" x14ac:dyDescent="0.3">
      <c r="A189" s="2" t="s">
        <v>4</v>
      </c>
      <c r="C189" s="67">
        <v>7</v>
      </c>
      <c r="D189" s="117">
        <v>7</v>
      </c>
      <c r="E189" s="117">
        <v>7</v>
      </c>
      <c r="F189" s="117">
        <v>7</v>
      </c>
      <c r="G189" s="117">
        <v>8</v>
      </c>
      <c r="H189" s="118">
        <v>8</v>
      </c>
      <c r="I189" s="112"/>
      <c r="J189" s="13"/>
      <c r="K189" s="14"/>
      <c r="L189" s="13"/>
      <c r="M189" s="14"/>
      <c r="N189" s="15"/>
    </row>
    <row r="190" spans="1:14" ht="60" x14ac:dyDescent="0.25">
      <c r="A190" s="2" t="s">
        <v>41</v>
      </c>
    </row>
    <row r="191" spans="1:14" ht="60" x14ac:dyDescent="0.25">
      <c r="A191" s="4" t="s">
        <v>132</v>
      </c>
    </row>
    <row r="192" spans="1:14" ht="30" x14ac:dyDescent="0.25">
      <c r="A192" s="5" t="s">
        <v>42</v>
      </c>
    </row>
    <row r="195" spans="1:14" x14ac:dyDescent="0.25">
      <c r="A195" s="20" t="s">
        <v>118</v>
      </c>
    </row>
    <row r="197" spans="1:14" ht="15.75" thickBot="1" x14ac:dyDescent="0.3"/>
    <row r="198" spans="1:14" ht="30" x14ac:dyDescent="0.25">
      <c r="A198" s="1" t="s">
        <v>81</v>
      </c>
      <c r="C198" s="9">
        <v>44592</v>
      </c>
      <c r="D198" s="108">
        <v>44620</v>
      </c>
      <c r="E198" s="108">
        <v>44651</v>
      </c>
      <c r="F198" s="108">
        <v>44681</v>
      </c>
      <c r="G198" s="108">
        <v>44712</v>
      </c>
      <c r="H198" s="108">
        <v>44742</v>
      </c>
      <c r="I198" s="108">
        <v>44773</v>
      </c>
      <c r="J198" s="9">
        <v>44804</v>
      </c>
      <c r="K198" s="9">
        <v>44834</v>
      </c>
      <c r="L198" s="9">
        <v>44865</v>
      </c>
      <c r="M198" s="9">
        <v>44895</v>
      </c>
      <c r="N198" s="9">
        <v>44926</v>
      </c>
    </row>
    <row r="199" spans="1:14" ht="15.75" thickBot="1" x14ac:dyDescent="0.3">
      <c r="A199" s="2" t="s">
        <v>4</v>
      </c>
      <c r="C199" s="67">
        <v>75</v>
      </c>
      <c r="D199" s="117">
        <v>75</v>
      </c>
      <c r="E199" s="117">
        <v>75</v>
      </c>
      <c r="F199" s="117">
        <v>75</v>
      </c>
      <c r="G199" s="117">
        <v>75</v>
      </c>
      <c r="H199" s="118">
        <v>76</v>
      </c>
      <c r="I199" s="112"/>
      <c r="J199" s="13"/>
      <c r="K199" s="14"/>
      <c r="L199" s="13"/>
      <c r="M199" s="14"/>
      <c r="N199" s="15"/>
    </row>
    <row r="200" spans="1:14" ht="60" x14ac:dyDescent="0.25">
      <c r="A200" s="2" t="s">
        <v>43</v>
      </c>
    </row>
    <row r="201" spans="1:14" ht="75" x14ac:dyDescent="0.25">
      <c r="A201" s="64" t="s">
        <v>133</v>
      </c>
    </row>
    <row r="202" spans="1:14" ht="30" x14ac:dyDescent="0.25">
      <c r="A202" s="18" t="s">
        <v>82</v>
      </c>
    </row>
    <row r="204" spans="1:14" ht="15.75" thickBot="1" x14ac:dyDescent="0.3"/>
    <row r="205" spans="1:14" ht="30" x14ac:dyDescent="0.25">
      <c r="A205" s="1" t="s">
        <v>83</v>
      </c>
      <c r="C205" s="9">
        <v>44592</v>
      </c>
      <c r="D205" s="108">
        <v>44620</v>
      </c>
      <c r="E205" s="108">
        <v>44651</v>
      </c>
      <c r="F205" s="108">
        <v>44681</v>
      </c>
      <c r="G205" s="108">
        <v>44712</v>
      </c>
      <c r="H205" s="108">
        <v>44742</v>
      </c>
      <c r="I205" s="108">
        <v>44773</v>
      </c>
      <c r="J205" s="9">
        <v>44804</v>
      </c>
      <c r="K205" s="9">
        <v>44834</v>
      </c>
      <c r="L205" s="9">
        <v>44865</v>
      </c>
      <c r="M205" s="9">
        <v>44895</v>
      </c>
      <c r="N205" s="9">
        <v>44926</v>
      </c>
    </row>
    <row r="206" spans="1:14" ht="15.75" thickBot="1" x14ac:dyDescent="0.3">
      <c r="A206" s="2" t="s">
        <v>4</v>
      </c>
      <c r="C206" s="67">
        <v>7</v>
      </c>
      <c r="D206" s="117">
        <v>7</v>
      </c>
      <c r="E206" s="117">
        <v>7</v>
      </c>
      <c r="F206" s="117">
        <v>7</v>
      </c>
      <c r="G206" s="117">
        <v>8</v>
      </c>
      <c r="H206" s="118">
        <v>8</v>
      </c>
      <c r="I206" s="112"/>
      <c r="J206" s="13"/>
      <c r="K206" s="14"/>
      <c r="L206" s="13"/>
      <c r="M206" s="14"/>
      <c r="N206" s="15"/>
    </row>
    <row r="207" spans="1:14" ht="60" x14ac:dyDescent="0.25">
      <c r="A207" s="2" t="s">
        <v>44</v>
      </c>
      <c r="F207" s="10"/>
    </row>
    <row r="208" spans="1:14" ht="75" x14ac:dyDescent="0.25">
      <c r="A208" s="64" t="s">
        <v>134</v>
      </c>
    </row>
    <row r="209" spans="1:14" ht="30" x14ac:dyDescent="0.25">
      <c r="A209" s="18" t="s">
        <v>45</v>
      </c>
    </row>
    <row r="211" spans="1:14" ht="15.75" thickBot="1" x14ac:dyDescent="0.3"/>
    <row r="212" spans="1:14" ht="30" x14ac:dyDescent="0.25">
      <c r="A212" s="6" t="s">
        <v>119</v>
      </c>
      <c r="C212" s="9">
        <v>44592</v>
      </c>
      <c r="D212" s="108">
        <v>44620</v>
      </c>
      <c r="E212" s="108">
        <v>44651</v>
      </c>
      <c r="F212" s="108">
        <v>44681</v>
      </c>
      <c r="G212" s="108">
        <v>44712</v>
      </c>
      <c r="H212" s="108">
        <v>44742</v>
      </c>
      <c r="I212" s="108">
        <v>44773</v>
      </c>
      <c r="J212" s="9">
        <v>44804</v>
      </c>
      <c r="K212" s="9">
        <v>44834</v>
      </c>
      <c r="L212" s="9">
        <v>44865</v>
      </c>
      <c r="M212" s="9">
        <v>44895</v>
      </c>
      <c r="N212" s="9">
        <v>44926</v>
      </c>
    </row>
    <row r="213" spans="1:14" ht="30.75" thickBot="1" x14ac:dyDescent="0.3">
      <c r="A213" s="18" t="s">
        <v>84</v>
      </c>
      <c r="C213" s="67">
        <f>+C199+C206</f>
        <v>82</v>
      </c>
      <c r="D213" s="117">
        <f t="shared" ref="D213:N213" si="9">+D199+D206</f>
        <v>82</v>
      </c>
      <c r="E213" s="117">
        <f t="shared" si="9"/>
        <v>82</v>
      </c>
      <c r="F213" s="76">
        <f t="shared" si="9"/>
        <v>82</v>
      </c>
      <c r="G213" s="117">
        <f>+G199+G206</f>
        <v>83</v>
      </c>
      <c r="H213" s="118">
        <f>+H199+H206</f>
        <v>84</v>
      </c>
      <c r="I213" s="112">
        <f t="shared" si="9"/>
        <v>0</v>
      </c>
      <c r="J213" s="13">
        <f t="shared" si="9"/>
        <v>0</v>
      </c>
      <c r="K213" s="14">
        <f t="shared" si="9"/>
        <v>0</v>
      </c>
      <c r="L213" s="13">
        <f t="shared" si="9"/>
        <v>0</v>
      </c>
      <c r="M213" s="14">
        <f t="shared" si="9"/>
        <v>0</v>
      </c>
      <c r="N213" s="15">
        <f t="shared" si="9"/>
        <v>0</v>
      </c>
    </row>
    <row r="215" spans="1:14" ht="15.75" thickBot="1" x14ac:dyDescent="0.3"/>
    <row r="216" spans="1:14" x14ac:dyDescent="0.2">
      <c r="A216" s="1" t="s">
        <v>85</v>
      </c>
      <c r="C216" s="9">
        <v>44592</v>
      </c>
      <c r="D216" s="108">
        <v>44620</v>
      </c>
      <c r="E216" s="108">
        <v>44651</v>
      </c>
      <c r="F216" s="108">
        <v>44681</v>
      </c>
      <c r="G216" s="108">
        <v>44712</v>
      </c>
      <c r="H216" s="123">
        <v>44742</v>
      </c>
      <c r="I216" s="108">
        <v>44773</v>
      </c>
      <c r="J216" s="9">
        <v>44804</v>
      </c>
      <c r="K216" s="9">
        <v>44834</v>
      </c>
      <c r="L216" s="9">
        <v>44865</v>
      </c>
      <c r="M216" s="9">
        <v>44895</v>
      </c>
      <c r="N216" s="9">
        <v>44926</v>
      </c>
    </row>
    <row r="217" spans="1:14" ht="15.75" thickBot="1" x14ac:dyDescent="0.3">
      <c r="A217" s="2" t="s">
        <v>4</v>
      </c>
      <c r="C217" s="67">
        <v>2</v>
      </c>
      <c r="D217" s="117">
        <v>2</v>
      </c>
      <c r="E217" s="117">
        <v>2</v>
      </c>
      <c r="F217" s="117">
        <v>2</v>
      </c>
      <c r="G217" s="117">
        <v>2</v>
      </c>
      <c r="H217" s="118">
        <v>2</v>
      </c>
      <c r="I217" s="112"/>
      <c r="J217" s="13"/>
      <c r="K217" s="14"/>
      <c r="L217" s="13"/>
      <c r="M217" s="14"/>
      <c r="N217" s="15"/>
    </row>
    <row r="218" spans="1:14" ht="45" x14ac:dyDescent="0.25">
      <c r="A218" s="64" t="s">
        <v>46</v>
      </c>
    </row>
    <row r="221" spans="1:14" ht="15.75" thickBot="1" x14ac:dyDescent="0.3">
      <c r="A221" s="11" t="s">
        <v>135</v>
      </c>
    </row>
    <row r="222" spans="1:14" x14ac:dyDescent="0.25">
      <c r="A222" s="11"/>
      <c r="B222" s="81" t="s">
        <v>520</v>
      </c>
      <c r="C222" s="82"/>
      <c r="D222" s="82"/>
      <c r="E222" s="82"/>
      <c r="F222" s="82"/>
      <c r="G222" s="82"/>
      <c r="H222" s="83"/>
    </row>
    <row r="223" spans="1:14" ht="15.75" thickBot="1" x14ac:dyDescent="0.3">
      <c r="A223" s="11"/>
      <c r="B223" s="84"/>
      <c r="C223" s="85"/>
      <c r="D223" s="85"/>
      <c r="E223" s="85"/>
      <c r="F223" s="85"/>
      <c r="G223" s="85"/>
      <c r="H223" s="86"/>
    </row>
    <row r="224" spans="1:14" x14ac:dyDescent="0.25">
      <c r="A224" s="11"/>
    </row>
    <row r="225" spans="1:14" ht="15.75" thickBot="1" x14ac:dyDescent="0.3"/>
    <row r="226" spans="1:14" x14ac:dyDescent="0.25">
      <c r="A226" s="1" t="s">
        <v>86</v>
      </c>
      <c r="C226" s="9">
        <v>44592</v>
      </c>
      <c r="D226" s="108">
        <v>44620</v>
      </c>
      <c r="E226" s="108">
        <v>44651</v>
      </c>
      <c r="F226" s="108">
        <v>44681</v>
      </c>
      <c r="G226" s="108">
        <v>44712</v>
      </c>
      <c r="H226" s="108">
        <v>44742</v>
      </c>
      <c r="I226" s="108">
        <v>44773</v>
      </c>
      <c r="J226" s="9">
        <v>44804</v>
      </c>
      <c r="K226" s="9">
        <v>44834</v>
      </c>
      <c r="L226" s="9">
        <v>44865</v>
      </c>
      <c r="M226" s="9">
        <v>44895</v>
      </c>
      <c r="N226" s="9">
        <v>44926</v>
      </c>
    </row>
    <row r="227" spans="1:14" ht="15.75" thickBot="1" x14ac:dyDescent="0.3">
      <c r="A227" s="2" t="s">
        <v>4</v>
      </c>
      <c r="C227" s="67">
        <v>52</v>
      </c>
      <c r="D227" s="117">
        <v>52</v>
      </c>
      <c r="E227" s="117">
        <v>52</v>
      </c>
      <c r="F227" s="117">
        <v>52</v>
      </c>
      <c r="G227" s="76">
        <v>52</v>
      </c>
      <c r="H227" s="117">
        <v>52</v>
      </c>
      <c r="I227" s="112"/>
      <c r="J227" s="13"/>
      <c r="K227" s="14"/>
      <c r="L227" s="13"/>
      <c r="M227" s="14"/>
      <c r="N227" s="15"/>
    </row>
    <row r="228" spans="1:14" ht="45" x14ac:dyDescent="0.25">
      <c r="A228" s="64" t="s">
        <v>47</v>
      </c>
    </row>
    <row r="229" spans="1:14" x14ac:dyDescent="0.25">
      <c r="A229" s="64" t="s">
        <v>48</v>
      </c>
    </row>
    <row r="230" spans="1:14" x14ac:dyDescent="0.25">
      <c r="A230" s="64" t="s">
        <v>49</v>
      </c>
    </row>
    <row r="231" spans="1:14" x14ac:dyDescent="0.25">
      <c r="A231" s="64" t="s">
        <v>113</v>
      </c>
    </row>
    <row r="232" spans="1:14" ht="15.75" thickBot="1" x14ac:dyDescent="0.3"/>
    <row r="233" spans="1:14" x14ac:dyDescent="0.25">
      <c r="A233" s="1" t="s">
        <v>87</v>
      </c>
      <c r="C233" s="9">
        <v>44592</v>
      </c>
      <c r="D233" s="108">
        <v>44620</v>
      </c>
      <c r="E233" s="108">
        <v>44651</v>
      </c>
      <c r="F233" s="108">
        <v>44681</v>
      </c>
      <c r="G233" s="108">
        <v>44712</v>
      </c>
      <c r="H233" s="108">
        <v>44742</v>
      </c>
      <c r="I233" s="108">
        <v>44773</v>
      </c>
      <c r="J233" s="9">
        <v>44804</v>
      </c>
      <c r="K233" s="9">
        <v>44834</v>
      </c>
      <c r="L233" s="9">
        <v>44865</v>
      </c>
      <c r="M233" s="9">
        <v>44895</v>
      </c>
      <c r="N233" s="9">
        <v>44926</v>
      </c>
    </row>
    <row r="234" spans="1:14" ht="15.75" thickBot="1" x14ac:dyDescent="0.3">
      <c r="A234" s="2" t="s">
        <v>4</v>
      </c>
      <c r="C234" s="67">
        <v>44</v>
      </c>
      <c r="D234" s="117">
        <v>44</v>
      </c>
      <c r="E234" s="117">
        <v>43</v>
      </c>
      <c r="F234" s="117">
        <v>42</v>
      </c>
      <c r="G234" s="76">
        <v>43</v>
      </c>
      <c r="H234" s="118">
        <v>24</v>
      </c>
      <c r="I234" s="112"/>
      <c r="J234" s="13"/>
      <c r="K234" s="14"/>
      <c r="L234" s="13"/>
      <c r="M234" s="14"/>
      <c r="N234" s="15"/>
    </row>
    <row r="235" spans="1:14" ht="30" x14ac:dyDescent="0.25">
      <c r="A235" s="2" t="s">
        <v>50</v>
      </c>
    </row>
    <row r="236" spans="1:14" ht="45" x14ac:dyDescent="0.25">
      <c r="A236" s="64" t="s">
        <v>51</v>
      </c>
    </row>
    <row r="237" spans="1:14" x14ac:dyDescent="0.25">
      <c r="A237" s="64" t="s">
        <v>48</v>
      </c>
    </row>
    <row r="238" spans="1:14" x14ac:dyDescent="0.25">
      <c r="A238" s="64" t="s">
        <v>52</v>
      </c>
    </row>
    <row r="239" spans="1:14" x14ac:dyDescent="0.25">
      <c r="A239" s="64" t="s">
        <v>113</v>
      </c>
    </row>
    <row r="240" spans="1:14" ht="15.75" thickBot="1" x14ac:dyDescent="0.3"/>
    <row r="241" spans="1:15" x14ac:dyDescent="0.25">
      <c r="A241" s="1" t="s">
        <v>88</v>
      </c>
      <c r="C241" s="9">
        <v>44592</v>
      </c>
      <c r="D241" s="108">
        <v>44620</v>
      </c>
      <c r="E241" s="108">
        <v>44651</v>
      </c>
      <c r="F241" s="108">
        <v>44681</v>
      </c>
      <c r="G241" s="108">
        <v>44712</v>
      </c>
      <c r="H241" s="108">
        <v>44742</v>
      </c>
      <c r="I241" s="108">
        <v>44773</v>
      </c>
      <c r="J241" s="9">
        <v>44804</v>
      </c>
      <c r="K241" s="9">
        <v>44834</v>
      </c>
      <c r="L241" s="9">
        <v>44865</v>
      </c>
      <c r="M241" s="9">
        <v>44895</v>
      </c>
      <c r="N241" s="9">
        <v>44926</v>
      </c>
      <c r="O241" s="9" t="s">
        <v>94</v>
      </c>
    </row>
    <row r="242" spans="1:15" ht="15.75" thickBot="1" x14ac:dyDescent="0.3">
      <c r="A242" s="2" t="s">
        <v>4</v>
      </c>
      <c r="C242" s="68">
        <v>3081399.9100000011</v>
      </c>
      <c r="D242" s="124">
        <v>2936280.0000000005</v>
      </c>
      <c r="E242" s="119">
        <v>3378932.31</v>
      </c>
      <c r="F242" s="119">
        <v>3319203.72</v>
      </c>
      <c r="G242" s="119">
        <v>3566295.42</v>
      </c>
      <c r="H242" s="124">
        <v>3404652.9300000011</v>
      </c>
      <c r="I242" s="112"/>
      <c r="J242" s="13"/>
      <c r="K242" s="14"/>
      <c r="L242" s="13"/>
      <c r="M242" s="14"/>
      <c r="N242" s="15"/>
      <c r="O242" s="15">
        <f>SUM(C242:N242)</f>
        <v>19686764.290000003</v>
      </c>
    </row>
    <row r="243" spans="1:15" ht="30" x14ac:dyDescent="0.25">
      <c r="A243" s="2" t="s">
        <v>53</v>
      </c>
      <c r="C243" s="70"/>
      <c r="D243" s="125">
        <f>C242+D242</f>
        <v>6017679.910000002</v>
      </c>
    </row>
    <row r="244" spans="1:15" ht="60" x14ac:dyDescent="0.25">
      <c r="A244" s="64" t="s">
        <v>54</v>
      </c>
      <c r="C244" s="70"/>
      <c r="D244" s="126"/>
      <c r="F244" s="120">
        <f>E242+F242</f>
        <v>6698136.0300000003</v>
      </c>
    </row>
    <row r="245" spans="1:15" x14ac:dyDescent="0.25">
      <c r="C245" s="70"/>
      <c r="D245" s="126"/>
    </row>
    <row r="246" spans="1:15" ht="15.75" thickBot="1" x14ac:dyDescent="0.3">
      <c r="C246" s="70"/>
      <c r="D246" s="126"/>
    </row>
    <row r="247" spans="1:15" x14ac:dyDescent="0.25">
      <c r="A247" s="1" t="s">
        <v>107</v>
      </c>
      <c r="C247" s="9">
        <v>44592</v>
      </c>
      <c r="D247" s="108">
        <v>44620</v>
      </c>
      <c r="E247" s="108">
        <v>44651</v>
      </c>
      <c r="F247" s="108">
        <v>44681</v>
      </c>
      <c r="G247" s="108">
        <v>44712</v>
      </c>
      <c r="H247" s="108">
        <v>44742</v>
      </c>
      <c r="I247" s="108">
        <v>44773</v>
      </c>
      <c r="J247" s="9">
        <v>44804</v>
      </c>
      <c r="K247" s="9">
        <v>44834</v>
      </c>
      <c r="L247" s="9">
        <v>44865</v>
      </c>
      <c r="M247" s="9">
        <v>44895</v>
      </c>
      <c r="N247" s="9">
        <v>44926</v>
      </c>
      <c r="O247" s="9" t="s">
        <v>94</v>
      </c>
    </row>
    <row r="248" spans="1:15" ht="15.75" thickBot="1" x14ac:dyDescent="0.3">
      <c r="A248" s="2" t="s">
        <v>4</v>
      </c>
      <c r="C248" s="68">
        <v>100499.28000000001</v>
      </c>
      <c r="D248" s="124">
        <v>94570.81</v>
      </c>
      <c r="E248" s="119">
        <v>104058.29</v>
      </c>
      <c r="F248" s="119">
        <v>99009.53</v>
      </c>
      <c r="G248" s="119">
        <v>88786.25</v>
      </c>
      <c r="H248" s="124">
        <v>82249.499999999985</v>
      </c>
      <c r="I248" s="112"/>
      <c r="J248" s="13"/>
      <c r="K248" s="14"/>
      <c r="L248" s="13"/>
      <c r="M248" s="14"/>
      <c r="N248" s="15"/>
      <c r="O248" s="15">
        <f>SUM(C248:N248)</f>
        <v>569173.66</v>
      </c>
    </row>
    <row r="249" spans="1:15" ht="30" x14ac:dyDescent="0.25">
      <c r="A249" s="2" t="s">
        <v>55</v>
      </c>
      <c r="C249" s="70"/>
      <c r="D249" s="126"/>
    </row>
    <row r="250" spans="1:15" ht="60" x14ac:dyDescent="0.25">
      <c r="A250" s="64" t="s">
        <v>56</v>
      </c>
      <c r="D250" s="120">
        <f>C248+D248</f>
        <v>195070.09000000003</v>
      </c>
      <c r="F250" s="120">
        <f>E248+F248</f>
        <v>203067.82</v>
      </c>
      <c r="H250" s="120"/>
    </row>
    <row r="253" spans="1:15" x14ac:dyDescent="0.25">
      <c r="A253" s="20" t="s">
        <v>57</v>
      </c>
    </row>
    <row r="254" spans="1:15" ht="15.75" thickBot="1" x14ac:dyDescent="0.3"/>
    <row r="255" spans="1:15" x14ac:dyDescent="0.25">
      <c r="A255" s="1" t="s">
        <v>108</v>
      </c>
      <c r="C255" s="9">
        <v>44592</v>
      </c>
      <c r="D255" s="108">
        <v>44620</v>
      </c>
      <c r="E255" s="108">
        <v>44651</v>
      </c>
      <c r="F255" s="108">
        <v>44681</v>
      </c>
      <c r="G255" s="108">
        <v>44712</v>
      </c>
      <c r="H255" s="108">
        <v>44742</v>
      </c>
      <c r="I255" s="108">
        <v>44773</v>
      </c>
      <c r="J255" s="9">
        <v>44804</v>
      </c>
      <c r="K255" s="9">
        <v>44834</v>
      </c>
      <c r="L255" s="9">
        <v>44865</v>
      </c>
      <c r="M255" s="9">
        <v>44895</v>
      </c>
      <c r="N255" s="9">
        <v>44926</v>
      </c>
      <c r="O255" s="9" t="s">
        <v>94</v>
      </c>
    </row>
    <row r="256" spans="1:15" ht="15.75" thickBot="1" x14ac:dyDescent="0.3">
      <c r="A256" s="2" t="s">
        <v>4</v>
      </c>
      <c r="C256" s="67">
        <v>95</v>
      </c>
      <c r="D256" s="117">
        <v>90</v>
      </c>
      <c r="E256" s="117">
        <v>83</v>
      </c>
      <c r="F256" s="117">
        <v>95</v>
      </c>
      <c r="G256" s="127">
        <v>82.58</v>
      </c>
      <c r="H256" s="128">
        <v>107.54</v>
      </c>
      <c r="I256" s="112"/>
      <c r="J256" s="13"/>
      <c r="K256" s="14"/>
      <c r="L256" s="13"/>
      <c r="M256" s="14"/>
      <c r="N256" s="15"/>
      <c r="O256" s="15">
        <f>SUM(C256:N256)</f>
        <v>553.12</v>
      </c>
    </row>
    <row r="257" spans="1:15" ht="30" x14ac:dyDescent="0.25">
      <c r="A257" s="2" t="s">
        <v>58</v>
      </c>
    </row>
    <row r="258" spans="1:15" ht="45" x14ac:dyDescent="0.25">
      <c r="A258" s="64" t="s">
        <v>59</v>
      </c>
      <c r="D258" s="129">
        <f>C256+D256</f>
        <v>185</v>
      </c>
    </row>
    <row r="259" spans="1:15" ht="30" x14ac:dyDescent="0.25">
      <c r="A259" s="18" t="s">
        <v>109</v>
      </c>
    </row>
    <row r="261" spans="1:15" ht="15.75" thickBot="1" x14ac:dyDescent="0.3"/>
    <row r="262" spans="1:15" ht="30" x14ac:dyDescent="0.25">
      <c r="A262" s="69" t="s">
        <v>89</v>
      </c>
      <c r="C262" s="9">
        <v>44592</v>
      </c>
      <c r="D262" s="108">
        <v>44620</v>
      </c>
      <c r="E262" s="108">
        <v>44651</v>
      </c>
      <c r="F262" s="108">
        <v>44681</v>
      </c>
      <c r="G262" s="108">
        <v>44712</v>
      </c>
      <c r="H262" s="108">
        <v>44742</v>
      </c>
      <c r="I262" s="108">
        <v>44773</v>
      </c>
      <c r="J262" s="9">
        <v>44804</v>
      </c>
      <c r="K262" s="9">
        <v>44834</v>
      </c>
      <c r="L262" s="9">
        <v>44865</v>
      </c>
      <c r="M262" s="9">
        <v>44895</v>
      </c>
      <c r="N262" s="9">
        <v>44926</v>
      </c>
    </row>
    <row r="263" spans="1:15" ht="15.75" thickBot="1" x14ac:dyDescent="0.3">
      <c r="A263" s="2" t="s">
        <v>4</v>
      </c>
      <c r="C263" s="66">
        <v>33302.42</v>
      </c>
      <c r="D263" s="115">
        <v>33302.42</v>
      </c>
      <c r="E263" s="116">
        <v>33502</v>
      </c>
      <c r="F263" s="116">
        <v>33502</v>
      </c>
      <c r="G263" s="116">
        <v>33502</v>
      </c>
      <c r="H263" s="115">
        <v>33502</v>
      </c>
      <c r="I263" s="112"/>
      <c r="J263" s="13"/>
      <c r="K263" s="14"/>
      <c r="L263" s="13"/>
      <c r="M263" s="14"/>
      <c r="N263" s="15"/>
    </row>
    <row r="264" spans="1:15" ht="30" x14ac:dyDescent="0.25">
      <c r="A264" s="64" t="s">
        <v>60</v>
      </c>
    </row>
    <row r="265" spans="1:15" x14ac:dyDescent="0.25">
      <c r="A265" s="64" t="s">
        <v>61</v>
      </c>
      <c r="D265" s="121"/>
    </row>
    <row r="266" spans="1:15" ht="34.9" customHeight="1" x14ac:dyDescent="0.25">
      <c r="A266" s="64" t="s">
        <v>148</v>
      </c>
    </row>
    <row r="267" spans="1:15" x14ac:dyDescent="0.25">
      <c r="A267" s="64" t="s">
        <v>113</v>
      </c>
    </row>
    <row r="268" spans="1:15" ht="15.75" thickBot="1" x14ac:dyDescent="0.3"/>
    <row r="269" spans="1:15" ht="30" x14ac:dyDescent="0.25">
      <c r="A269" s="1" t="s">
        <v>90</v>
      </c>
      <c r="C269" s="9">
        <v>44592</v>
      </c>
      <c r="D269" s="108">
        <v>44620</v>
      </c>
      <c r="E269" s="108">
        <v>44651</v>
      </c>
      <c r="F269" s="108">
        <v>44681</v>
      </c>
      <c r="G269" s="108">
        <v>44712</v>
      </c>
      <c r="H269" s="108">
        <v>44742</v>
      </c>
      <c r="I269" s="108">
        <v>44773</v>
      </c>
      <c r="J269" s="9">
        <v>44804</v>
      </c>
      <c r="K269" s="9">
        <v>44834</v>
      </c>
      <c r="L269" s="9">
        <v>44865</v>
      </c>
      <c r="M269" s="9">
        <v>44895</v>
      </c>
      <c r="N269" s="9">
        <v>44926</v>
      </c>
      <c r="O269" s="9" t="s">
        <v>94</v>
      </c>
    </row>
    <row r="270" spans="1:15" ht="15.75" thickBot="1" x14ac:dyDescent="0.3">
      <c r="A270" s="2" t="s">
        <v>4</v>
      </c>
      <c r="C270" s="67">
        <v>694</v>
      </c>
      <c r="D270" s="117">
        <v>623</v>
      </c>
      <c r="E270" s="117">
        <v>784</v>
      </c>
      <c r="F270" s="117">
        <v>731</v>
      </c>
      <c r="G270" s="76">
        <v>841</v>
      </c>
      <c r="H270" s="115">
        <v>1062</v>
      </c>
      <c r="I270" s="112"/>
      <c r="J270" s="13"/>
      <c r="K270" s="14"/>
      <c r="L270" s="13"/>
      <c r="M270" s="14"/>
      <c r="N270" s="15"/>
      <c r="O270" s="15">
        <f>SUM(C270:N270)</f>
        <v>4735</v>
      </c>
    </row>
    <row r="271" spans="1:15" ht="30" x14ac:dyDescent="0.25">
      <c r="A271" s="64" t="s">
        <v>62</v>
      </c>
      <c r="D271" s="129"/>
      <c r="F271" s="129"/>
    </row>
    <row r="273" spans="1:15" ht="15.75" thickBot="1" x14ac:dyDescent="0.3"/>
    <row r="274" spans="1:15" x14ac:dyDescent="0.25">
      <c r="A274" s="1" t="s">
        <v>91</v>
      </c>
      <c r="C274" s="9">
        <v>44592</v>
      </c>
      <c r="D274" s="108">
        <v>44620</v>
      </c>
      <c r="E274" s="108">
        <v>44651</v>
      </c>
      <c r="F274" s="108">
        <v>44681</v>
      </c>
      <c r="G274" s="108">
        <v>44712</v>
      </c>
      <c r="H274" s="108">
        <v>44742</v>
      </c>
      <c r="I274" s="108">
        <v>44773</v>
      </c>
      <c r="J274" s="9">
        <v>44804</v>
      </c>
      <c r="K274" s="9">
        <v>44834</v>
      </c>
      <c r="L274" s="9">
        <v>44865</v>
      </c>
      <c r="M274" s="9">
        <v>44895</v>
      </c>
      <c r="N274" s="9">
        <v>44926</v>
      </c>
    </row>
    <row r="275" spans="1:15" ht="15.75" thickBot="1" x14ac:dyDescent="0.3">
      <c r="A275" s="2" t="s">
        <v>4</v>
      </c>
      <c r="C275" s="66">
        <v>737250</v>
      </c>
      <c r="D275" s="115">
        <v>737250</v>
      </c>
      <c r="E275" s="130">
        <v>737250</v>
      </c>
      <c r="F275" s="130">
        <v>737250</v>
      </c>
      <c r="G275" s="76">
        <v>737250</v>
      </c>
      <c r="H275" s="111">
        <v>737250</v>
      </c>
      <c r="I275" s="112"/>
      <c r="J275" s="13"/>
      <c r="K275" s="14"/>
      <c r="L275" s="13"/>
      <c r="M275" s="14"/>
      <c r="N275" s="15"/>
    </row>
    <row r="276" spans="1:15" ht="30" x14ac:dyDescent="0.25">
      <c r="A276" s="64" t="s">
        <v>63</v>
      </c>
    </row>
    <row r="277" spans="1:15" x14ac:dyDescent="0.25">
      <c r="A277" s="64" t="s">
        <v>61</v>
      </c>
    </row>
    <row r="278" spans="1:15" ht="27.75" customHeight="1" x14ac:dyDescent="0.25">
      <c r="A278" s="64" t="s">
        <v>136</v>
      </c>
    </row>
    <row r="279" spans="1:15" x14ac:dyDescent="0.25">
      <c r="A279" s="64" t="s">
        <v>113</v>
      </c>
    </row>
    <row r="280" spans="1:15" ht="15.75" thickBot="1" x14ac:dyDescent="0.3"/>
    <row r="281" spans="1:15" ht="30" x14ac:dyDescent="0.25">
      <c r="A281" s="1" t="s">
        <v>92</v>
      </c>
      <c r="C281" s="9">
        <v>44592</v>
      </c>
      <c r="D281" s="108">
        <v>44620</v>
      </c>
      <c r="E281" s="108">
        <v>44651</v>
      </c>
      <c r="F281" s="108">
        <v>44681</v>
      </c>
      <c r="G281" s="108">
        <v>44712</v>
      </c>
      <c r="H281" s="108">
        <v>44742</v>
      </c>
      <c r="I281" s="108">
        <v>44773</v>
      </c>
      <c r="J281" s="9">
        <v>44804</v>
      </c>
      <c r="K281" s="9">
        <v>44834</v>
      </c>
      <c r="L281" s="9">
        <v>44865</v>
      </c>
      <c r="M281" s="9">
        <v>44895</v>
      </c>
      <c r="N281" s="9">
        <v>44926</v>
      </c>
      <c r="O281" s="9" t="s">
        <v>94</v>
      </c>
    </row>
    <row r="282" spans="1:15" ht="15.75" thickBot="1" x14ac:dyDescent="0.3">
      <c r="A282" s="2" t="s">
        <v>4</v>
      </c>
      <c r="C282" s="66">
        <v>1212</v>
      </c>
      <c r="D282" s="117">
        <v>836</v>
      </c>
      <c r="E282" s="76">
        <v>800</v>
      </c>
      <c r="F282" s="76">
        <v>860</v>
      </c>
      <c r="G282" s="76">
        <v>1026</v>
      </c>
      <c r="H282" s="111">
        <v>1022</v>
      </c>
      <c r="I282" s="112"/>
      <c r="J282" s="13"/>
      <c r="K282" s="14"/>
      <c r="L282" s="13"/>
      <c r="M282" s="14"/>
      <c r="N282" s="15"/>
      <c r="O282" s="15">
        <f>SUM(C282:N282)</f>
        <v>5756</v>
      </c>
    </row>
    <row r="283" spans="1:15" x14ac:dyDescent="0.25">
      <c r="A283" s="64" t="s">
        <v>120</v>
      </c>
    </row>
    <row r="284" spans="1:15" ht="30" x14ac:dyDescent="0.25">
      <c r="A284" s="64" t="s">
        <v>64</v>
      </c>
      <c r="D284" s="121"/>
      <c r="F284" s="129"/>
    </row>
    <row r="286" spans="1:15" ht="15.75" thickBot="1" x14ac:dyDescent="0.3"/>
    <row r="287" spans="1:15" x14ac:dyDescent="0.25">
      <c r="A287" s="1" t="s">
        <v>93</v>
      </c>
      <c r="C287" s="9">
        <v>44592</v>
      </c>
      <c r="D287" s="108">
        <v>44620</v>
      </c>
      <c r="E287" s="108">
        <v>44651</v>
      </c>
      <c r="F287" s="108">
        <v>44681</v>
      </c>
      <c r="G287" s="108">
        <v>44712</v>
      </c>
      <c r="H287" s="108">
        <v>44742</v>
      </c>
      <c r="I287" s="108">
        <v>44773</v>
      </c>
      <c r="J287" s="9">
        <v>44804</v>
      </c>
      <c r="K287" s="9">
        <v>44834</v>
      </c>
      <c r="L287" s="9">
        <v>44865</v>
      </c>
      <c r="M287" s="9">
        <v>44895</v>
      </c>
      <c r="N287" s="9">
        <v>44926</v>
      </c>
    </row>
    <row r="288" spans="1:15" ht="15.75" thickBot="1" x14ac:dyDescent="0.3">
      <c r="A288" s="2" t="s">
        <v>65</v>
      </c>
      <c r="B288" s="21" t="s">
        <v>111</v>
      </c>
      <c r="C288" s="71">
        <v>1.9789625360229939</v>
      </c>
      <c r="D288" s="127">
        <v>1.881139646870061</v>
      </c>
      <c r="E288" s="127">
        <v>2.66</v>
      </c>
      <c r="F288" s="127">
        <v>2.0499999999999998</v>
      </c>
      <c r="G288" s="131">
        <v>5.98</v>
      </c>
      <c r="H288" s="128">
        <v>18.89</v>
      </c>
      <c r="I288" s="112"/>
      <c r="J288" s="13"/>
      <c r="K288" s="14"/>
      <c r="L288" s="13"/>
      <c r="M288" s="14"/>
      <c r="N288" s="15"/>
    </row>
    <row r="289" spans="1:15" ht="15.75" thickBot="1" x14ac:dyDescent="0.3">
      <c r="A289" s="16"/>
      <c r="B289" s="21" t="s">
        <v>112</v>
      </c>
      <c r="C289" s="71">
        <v>3.63</v>
      </c>
      <c r="D289" s="127">
        <v>3.07</v>
      </c>
      <c r="E289" s="132">
        <v>3.94</v>
      </c>
      <c r="F289" s="132">
        <v>3.79</v>
      </c>
      <c r="G289" s="132">
        <v>3.35</v>
      </c>
      <c r="H289" s="133">
        <v>4.09</v>
      </c>
      <c r="I289" s="112"/>
      <c r="J289" s="13"/>
      <c r="K289" s="14"/>
      <c r="L289" s="13"/>
      <c r="M289" s="14"/>
      <c r="N289" s="15"/>
    </row>
    <row r="290" spans="1:15" ht="59.1" customHeight="1" x14ac:dyDescent="0.25">
      <c r="A290" s="64" t="s">
        <v>66</v>
      </c>
      <c r="D290" s="134"/>
      <c r="F290" s="134"/>
    </row>
    <row r="292" spans="1:15" ht="15.75" thickBot="1" x14ac:dyDescent="0.3"/>
    <row r="293" spans="1:15" ht="30" x14ac:dyDescent="0.25">
      <c r="A293" s="1" t="s">
        <v>137</v>
      </c>
      <c r="C293" s="9">
        <v>44592</v>
      </c>
      <c r="D293" s="108">
        <v>44620</v>
      </c>
      <c r="E293" s="108">
        <v>44651</v>
      </c>
      <c r="F293" s="108">
        <v>44681</v>
      </c>
      <c r="G293" s="108">
        <v>44712</v>
      </c>
      <c r="H293" s="108">
        <v>44742</v>
      </c>
      <c r="I293" s="108">
        <v>44773</v>
      </c>
      <c r="J293" s="9">
        <v>44804</v>
      </c>
      <c r="K293" s="9">
        <v>44834</v>
      </c>
      <c r="L293" s="9">
        <v>44865</v>
      </c>
      <c r="M293" s="9">
        <v>44895</v>
      </c>
      <c r="N293" s="9">
        <v>44926</v>
      </c>
      <c r="O293" s="9" t="s">
        <v>94</v>
      </c>
    </row>
    <row r="294" spans="1:15" ht="15.75" thickBot="1" x14ac:dyDescent="0.3">
      <c r="A294" s="2" t="s">
        <v>4</v>
      </c>
      <c r="C294" s="66">
        <v>2092360</v>
      </c>
      <c r="D294" s="115">
        <v>2400030</v>
      </c>
      <c r="E294" s="116">
        <v>2307549</v>
      </c>
      <c r="F294" s="116">
        <v>2451888</v>
      </c>
      <c r="G294" s="116">
        <v>2516516</v>
      </c>
      <c r="H294" s="115">
        <v>2601489</v>
      </c>
      <c r="I294" s="112"/>
      <c r="J294" s="13"/>
      <c r="K294" s="14"/>
      <c r="L294" s="13"/>
      <c r="M294" s="14"/>
      <c r="N294" s="15"/>
      <c r="O294" s="15">
        <f>SUM(C294:N294)</f>
        <v>14369832</v>
      </c>
    </row>
    <row r="295" spans="1:15" ht="45" x14ac:dyDescent="0.25">
      <c r="A295" s="64" t="s">
        <v>121</v>
      </c>
      <c r="D295" s="121"/>
      <c r="F295" s="121"/>
    </row>
    <row r="298" spans="1:15" x14ac:dyDescent="0.25">
      <c r="A298" s="7" t="s">
        <v>0</v>
      </c>
      <c r="H298" s="135"/>
    </row>
    <row r="299" spans="1:15" ht="60" x14ac:dyDescent="0.25">
      <c r="A299" s="8" t="s">
        <v>1</v>
      </c>
      <c r="H299" s="136"/>
    </row>
    <row r="300" spans="1:15" x14ac:dyDescent="0.25">
      <c r="H300" s="137"/>
    </row>
    <row r="301" spans="1:15" x14ac:dyDescent="0.2">
      <c r="H301" s="138"/>
    </row>
  </sheetData>
  <mergeCells count="1">
    <mergeCell ref="B222:H2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94"/>
  <sheetViews>
    <sheetView topLeftCell="B1" zoomScale="80" zoomScaleNormal="80" workbookViewId="0">
      <selection activeCell="B1" sqref="B1"/>
    </sheetView>
  </sheetViews>
  <sheetFormatPr baseColWidth="10" defaultColWidth="11" defaultRowHeight="15" x14ac:dyDescent="0.25"/>
  <cols>
    <col min="1" max="1" width="48.42578125" style="25" bestFit="1" customWidth="1"/>
    <col min="2" max="2" width="75.42578125" style="26" customWidth="1"/>
    <col min="3" max="3" width="11" style="25"/>
    <col min="4" max="4" width="14.5703125" style="25" customWidth="1"/>
    <col min="5" max="9" width="14.5703125" style="138" customWidth="1"/>
    <col min="10" max="16" width="14.5703125" style="25" customWidth="1"/>
    <col min="17" max="16384" width="11" style="25"/>
  </cols>
  <sheetData>
    <row r="1" spans="1:16" ht="23.25" x14ac:dyDescent="0.35">
      <c r="A1" s="63" t="s">
        <v>110</v>
      </c>
      <c r="B1" s="153" t="s">
        <v>149</v>
      </c>
    </row>
    <row r="2" spans="1:16" ht="15.75" thickBot="1" x14ac:dyDescent="0.3">
      <c r="A2" s="59"/>
    </row>
    <row r="3" spans="1:16" ht="45" x14ac:dyDescent="0.2">
      <c r="A3" s="62" t="s">
        <v>516</v>
      </c>
      <c r="B3" s="1" t="s">
        <v>150</v>
      </c>
      <c r="D3" s="9">
        <v>44592</v>
      </c>
      <c r="E3" s="108">
        <v>44620</v>
      </c>
      <c r="F3" s="108">
        <v>44651</v>
      </c>
      <c r="G3" s="108">
        <v>44681</v>
      </c>
      <c r="H3" s="108">
        <v>44712</v>
      </c>
      <c r="I3" s="108">
        <v>44742</v>
      </c>
      <c r="J3" s="9">
        <v>44773</v>
      </c>
      <c r="K3" s="9">
        <v>44804</v>
      </c>
      <c r="L3" s="9">
        <v>44834</v>
      </c>
      <c r="M3" s="9">
        <v>44865</v>
      </c>
      <c r="N3" s="9">
        <v>44895</v>
      </c>
      <c r="O3" s="9">
        <v>44926</v>
      </c>
      <c r="P3" s="9" t="s">
        <v>94</v>
      </c>
    </row>
    <row r="4" spans="1:16" ht="15.75" thickBot="1" x14ac:dyDescent="0.25">
      <c r="A4" s="59"/>
      <c r="B4" s="2" t="s">
        <v>4</v>
      </c>
      <c r="D4" s="32">
        <f>D11</f>
        <v>3382725.26</v>
      </c>
      <c r="E4" s="131">
        <f>E11</f>
        <v>3196288.2</v>
      </c>
      <c r="F4" s="139">
        <f>F11</f>
        <v>3592713.6</v>
      </c>
      <c r="G4" s="139">
        <v>3273482.1</v>
      </c>
      <c r="H4" s="139">
        <v>3142292</v>
      </c>
      <c r="I4" s="140">
        <v>3509408</v>
      </c>
      <c r="J4" s="12"/>
      <c r="K4" s="13"/>
      <c r="L4" s="14"/>
      <c r="M4" s="13"/>
      <c r="N4" s="14"/>
      <c r="O4" s="15"/>
      <c r="P4" s="15">
        <f>SUM(D4:O4)</f>
        <v>20096909.16</v>
      </c>
    </row>
    <row r="5" spans="1:16" ht="12.75" x14ac:dyDescent="0.2">
      <c r="B5" s="100" t="s">
        <v>151</v>
      </c>
    </row>
    <row r="6" spans="1:16" ht="84.2" customHeight="1" x14ac:dyDescent="0.2">
      <c r="A6" s="59"/>
      <c r="B6" s="100"/>
      <c r="E6" s="141"/>
      <c r="G6" s="142"/>
      <c r="I6" s="142"/>
    </row>
    <row r="7" spans="1:16" x14ac:dyDescent="0.2">
      <c r="A7" s="59"/>
      <c r="B7" s="29" t="s">
        <v>152</v>
      </c>
      <c r="G7" s="141"/>
    </row>
    <row r="8" spans="1:16" x14ac:dyDescent="0.2">
      <c r="A8" s="59"/>
      <c r="B8" s="29" t="s">
        <v>153</v>
      </c>
    </row>
    <row r="9" spans="1:16" ht="15.75" thickBot="1" x14ac:dyDescent="0.25">
      <c r="A9" s="59"/>
      <c r="B9" s="30"/>
    </row>
    <row r="10" spans="1:16" x14ac:dyDescent="0.2">
      <c r="A10" s="62" t="s">
        <v>516</v>
      </c>
      <c r="B10" s="1" t="s">
        <v>154</v>
      </c>
      <c r="D10" s="9">
        <v>44592</v>
      </c>
      <c r="E10" s="108">
        <v>44620</v>
      </c>
      <c r="F10" s="108">
        <v>44651</v>
      </c>
      <c r="G10" s="108">
        <v>44681</v>
      </c>
      <c r="H10" s="108">
        <v>44712</v>
      </c>
      <c r="I10" s="108">
        <v>44742</v>
      </c>
      <c r="J10" s="9">
        <v>44773</v>
      </c>
      <c r="K10" s="9">
        <v>44804</v>
      </c>
      <c r="L10" s="9">
        <v>44834</v>
      </c>
      <c r="M10" s="9">
        <v>44865</v>
      </c>
      <c r="N10" s="9">
        <v>44895</v>
      </c>
      <c r="O10" s="9">
        <v>44926</v>
      </c>
      <c r="P10" s="9" t="s">
        <v>94</v>
      </c>
    </row>
    <row r="11" spans="1:16" ht="15.75" thickBot="1" x14ac:dyDescent="0.25">
      <c r="A11" s="59"/>
      <c r="B11" s="2" t="s">
        <v>4</v>
      </c>
      <c r="D11" s="34">
        <v>3382725.26</v>
      </c>
      <c r="E11" s="143">
        <v>3196288.2</v>
      </c>
      <c r="F11" s="139">
        <v>3592713.6</v>
      </c>
      <c r="G11" s="139">
        <f>G4</f>
        <v>3273482.1</v>
      </c>
      <c r="H11" s="139">
        <v>3142292</v>
      </c>
      <c r="I11" s="140">
        <v>3509408</v>
      </c>
      <c r="J11" s="12"/>
      <c r="K11" s="13"/>
      <c r="L11" s="14"/>
      <c r="M11" s="13"/>
      <c r="N11" s="14"/>
      <c r="O11" s="15"/>
      <c r="P11" s="15">
        <f>SUM(D11:O11)</f>
        <v>20096909.16</v>
      </c>
    </row>
    <row r="12" spans="1:16" ht="30" x14ac:dyDescent="0.2">
      <c r="A12" s="59"/>
      <c r="B12" s="2" t="s">
        <v>155</v>
      </c>
      <c r="D12" s="33"/>
      <c r="E12" s="141"/>
    </row>
    <row r="13" spans="1:16" ht="30" x14ac:dyDescent="0.2">
      <c r="A13" s="59"/>
      <c r="B13" s="30" t="s">
        <v>156</v>
      </c>
      <c r="E13" s="141"/>
      <c r="F13" s="141"/>
      <c r="G13" s="142"/>
      <c r="I13" s="142"/>
    </row>
    <row r="14" spans="1:16" ht="30" x14ac:dyDescent="0.2">
      <c r="A14" s="59"/>
      <c r="B14" s="30" t="s">
        <v>157</v>
      </c>
    </row>
    <row r="15" spans="1:16" x14ac:dyDescent="0.25">
      <c r="A15" s="59"/>
    </row>
    <row r="16" spans="1:16" ht="15.75" thickBot="1" x14ac:dyDescent="0.3">
      <c r="A16" s="59"/>
    </row>
    <row r="17" spans="1:16" x14ac:dyDescent="0.2">
      <c r="A17" s="62" t="s">
        <v>516</v>
      </c>
      <c r="B17" s="1" t="s">
        <v>158</v>
      </c>
      <c r="D17" s="9">
        <v>44592</v>
      </c>
      <c r="E17" s="108">
        <v>44620</v>
      </c>
      <c r="F17" s="108">
        <v>44651</v>
      </c>
      <c r="G17" s="108">
        <v>44681</v>
      </c>
      <c r="H17" s="108">
        <v>44712</v>
      </c>
      <c r="I17" s="108">
        <v>44742</v>
      </c>
      <c r="J17" s="9">
        <v>44773</v>
      </c>
      <c r="K17" s="9">
        <v>44804</v>
      </c>
      <c r="L17" s="9">
        <v>44834</v>
      </c>
      <c r="M17" s="9">
        <v>44865</v>
      </c>
      <c r="N17" s="9">
        <v>44895</v>
      </c>
      <c r="O17" s="9">
        <v>44926</v>
      </c>
    </row>
    <row r="18" spans="1:16" ht="15.75" thickBot="1" x14ac:dyDescent="0.25">
      <c r="A18" s="59"/>
      <c r="B18" s="30" t="s">
        <v>159</v>
      </c>
      <c r="D18" s="12">
        <v>1200</v>
      </c>
      <c r="E18" s="76">
        <v>1200</v>
      </c>
      <c r="F18" s="76">
        <v>1200</v>
      </c>
      <c r="G18" s="76">
        <v>1200</v>
      </c>
      <c r="H18" s="76">
        <v>1200</v>
      </c>
      <c r="I18" s="111">
        <v>1200</v>
      </c>
      <c r="J18" s="12"/>
      <c r="K18" s="13"/>
      <c r="L18" s="14"/>
      <c r="M18" s="13"/>
      <c r="N18" s="14"/>
      <c r="O18" s="15"/>
    </row>
    <row r="19" spans="1:16" x14ac:dyDescent="0.2">
      <c r="A19" s="59"/>
      <c r="B19" s="23" t="s">
        <v>114</v>
      </c>
    </row>
    <row r="20" spans="1:16" x14ac:dyDescent="0.2">
      <c r="A20" s="59"/>
      <c r="B20" s="30" t="s">
        <v>160</v>
      </c>
    </row>
    <row r="21" spans="1:16" x14ac:dyDescent="0.25">
      <c r="A21" s="59"/>
    </row>
    <row r="22" spans="1:16" ht="15.75" thickBot="1" x14ac:dyDescent="0.3">
      <c r="A22" s="59"/>
    </row>
    <row r="23" spans="1:16" x14ac:dyDescent="0.2">
      <c r="A23" s="62" t="s">
        <v>516</v>
      </c>
      <c r="B23" s="1" t="s">
        <v>161</v>
      </c>
      <c r="D23" s="9">
        <v>44592</v>
      </c>
      <c r="E23" s="108">
        <v>44620</v>
      </c>
      <c r="F23" s="108">
        <v>44651</v>
      </c>
      <c r="G23" s="108">
        <v>44681</v>
      </c>
      <c r="H23" s="108">
        <v>44712</v>
      </c>
      <c r="I23" s="108">
        <v>44742</v>
      </c>
      <c r="J23" s="9">
        <v>44773</v>
      </c>
      <c r="K23" s="9">
        <v>44804</v>
      </c>
      <c r="L23" s="9">
        <v>44834</v>
      </c>
      <c r="M23" s="9">
        <v>44865</v>
      </c>
      <c r="N23" s="9">
        <v>44895</v>
      </c>
      <c r="O23" s="9">
        <v>44926</v>
      </c>
      <c r="P23" s="9" t="s">
        <v>94</v>
      </c>
    </row>
    <row r="24" spans="1:16" ht="15.75" thickBot="1" x14ac:dyDescent="0.25">
      <c r="A24" s="59"/>
      <c r="B24" s="2" t="s">
        <v>65</v>
      </c>
      <c r="D24" s="27">
        <v>3221643.1</v>
      </c>
      <c r="E24" s="139">
        <v>3044084</v>
      </c>
      <c r="F24" s="139">
        <v>3421632</v>
      </c>
      <c r="G24" s="139">
        <v>3117602</v>
      </c>
      <c r="H24" s="139">
        <v>2985196</v>
      </c>
      <c r="I24" s="140">
        <v>3333955</v>
      </c>
      <c r="J24" s="12"/>
      <c r="K24" s="13"/>
      <c r="L24" s="14"/>
      <c r="M24" s="13"/>
      <c r="N24" s="14"/>
      <c r="O24" s="15"/>
      <c r="P24" s="15">
        <f>SUM(D24:O24)</f>
        <v>19124112.100000001</v>
      </c>
    </row>
    <row r="25" spans="1:16" ht="30" x14ac:dyDescent="0.2">
      <c r="A25" s="59"/>
      <c r="B25" s="2" t="s">
        <v>162</v>
      </c>
    </row>
    <row r="26" spans="1:16" ht="60" x14ac:dyDescent="0.2">
      <c r="A26" s="59"/>
      <c r="B26" s="30" t="s">
        <v>163</v>
      </c>
      <c r="E26" s="142"/>
      <c r="G26" s="142"/>
    </row>
    <row r="27" spans="1:16" ht="15.75" thickBot="1" x14ac:dyDescent="0.3">
      <c r="A27" s="59"/>
    </row>
    <row r="28" spans="1:16" x14ac:dyDescent="0.2">
      <c r="A28" s="62" t="s">
        <v>516</v>
      </c>
      <c r="B28" s="1" t="s">
        <v>164</v>
      </c>
      <c r="D28" s="9">
        <v>44592</v>
      </c>
      <c r="E28" s="108">
        <v>44620</v>
      </c>
      <c r="F28" s="108">
        <v>44651</v>
      </c>
      <c r="G28" s="108">
        <v>44681</v>
      </c>
      <c r="H28" s="108">
        <v>44712</v>
      </c>
      <c r="I28" s="108">
        <v>44742</v>
      </c>
      <c r="J28" s="9">
        <v>44773</v>
      </c>
      <c r="K28" s="9">
        <v>44804</v>
      </c>
      <c r="L28" s="9">
        <v>44834</v>
      </c>
      <c r="M28" s="9">
        <v>44865</v>
      </c>
      <c r="N28" s="9">
        <v>44895</v>
      </c>
      <c r="O28" s="9">
        <v>44926</v>
      </c>
      <c r="P28" s="9" t="s">
        <v>94</v>
      </c>
    </row>
    <row r="29" spans="1:16" ht="15.75" thickBot="1" x14ac:dyDescent="0.25">
      <c r="A29" s="59"/>
      <c r="B29" s="2" t="s">
        <v>4</v>
      </c>
      <c r="D29" s="27">
        <v>189508</v>
      </c>
      <c r="E29" s="139">
        <v>189788</v>
      </c>
      <c r="F29" s="139">
        <v>190798</v>
      </c>
      <c r="G29" s="139">
        <v>191498</v>
      </c>
      <c r="H29" s="139">
        <v>191538</v>
      </c>
      <c r="I29" s="140">
        <v>190028</v>
      </c>
      <c r="J29" s="12"/>
      <c r="K29" s="13"/>
      <c r="L29" s="14"/>
      <c r="M29" s="13"/>
      <c r="N29" s="14"/>
      <c r="O29" s="15"/>
      <c r="P29" s="15">
        <f>SUM(D29:O29)</f>
        <v>1143158</v>
      </c>
    </row>
    <row r="30" spans="1:16" ht="30" x14ac:dyDescent="0.2">
      <c r="A30" s="59"/>
      <c r="B30" s="2" t="s">
        <v>165</v>
      </c>
    </row>
    <row r="31" spans="1:16" ht="45" x14ac:dyDescent="0.2">
      <c r="A31" s="59"/>
      <c r="B31" s="30" t="s">
        <v>166</v>
      </c>
      <c r="E31" s="142"/>
      <c r="G31" s="142"/>
    </row>
    <row r="32" spans="1:16" x14ac:dyDescent="0.25">
      <c r="A32" s="59"/>
    </row>
    <row r="33" spans="1:16" ht="15.75" thickBot="1" x14ac:dyDescent="0.3">
      <c r="A33" s="59"/>
    </row>
    <row r="34" spans="1:16" x14ac:dyDescent="0.2">
      <c r="A34" s="62" t="s">
        <v>516</v>
      </c>
      <c r="B34" s="1" t="s">
        <v>167</v>
      </c>
      <c r="D34" s="9">
        <v>44592</v>
      </c>
      <c r="E34" s="108">
        <v>44620</v>
      </c>
      <c r="F34" s="108">
        <v>44651</v>
      </c>
      <c r="G34" s="108">
        <v>44681</v>
      </c>
      <c r="H34" s="108">
        <v>44712</v>
      </c>
      <c r="I34" s="108">
        <v>44742</v>
      </c>
      <c r="J34" s="9">
        <v>44773</v>
      </c>
      <c r="K34" s="9">
        <v>44804</v>
      </c>
      <c r="L34" s="9">
        <v>44834</v>
      </c>
      <c r="M34" s="9">
        <v>44865</v>
      </c>
      <c r="N34" s="9">
        <v>44895</v>
      </c>
      <c r="O34" s="9">
        <v>44926</v>
      </c>
      <c r="P34" s="9" t="s">
        <v>94</v>
      </c>
    </row>
    <row r="35" spans="1:16" ht="15.75" thickBot="1" x14ac:dyDescent="0.25">
      <c r="A35" s="59"/>
      <c r="B35" s="2" t="s">
        <v>4</v>
      </c>
      <c r="D35" s="27">
        <v>276300</v>
      </c>
      <c r="E35" s="139">
        <v>245450</v>
      </c>
      <c r="F35" s="139">
        <v>277165</v>
      </c>
      <c r="G35" s="139">
        <v>291164</v>
      </c>
      <c r="H35" s="139">
        <v>276603</v>
      </c>
      <c r="I35" s="140">
        <v>268019</v>
      </c>
      <c r="J35" s="12"/>
      <c r="K35" s="13"/>
      <c r="L35" s="14"/>
      <c r="M35" s="13"/>
      <c r="N35" s="14"/>
      <c r="O35" s="15"/>
      <c r="P35" s="15">
        <f>SUM(D35:O35)</f>
        <v>1634701</v>
      </c>
    </row>
    <row r="36" spans="1:16" x14ac:dyDescent="0.2">
      <c r="A36" s="59"/>
      <c r="B36" s="30" t="s">
        <v>168</v>
      </c>
    </row>
    <row r="37" spans="1:16" x14ac:dyDescent="0.25">
      <c r="A37" s="59"/>
      <c r="E37" s="142"/>
    </row>
    <row r="38" spans="1:16" x14ac:dyDescent="0.25">
      <c r="A38" s="59"/>
      <c r="G38" s="142"/>
    </row>
    <row r="39" spans="1:16" x14ac:dyDescent="0.2">
      <c r="A39" s="59"/>
      <c r="B39" s="7" t="s">
        <v>0</v>
      </c>
      <c r="D39" s="101"/>
      <c r="E39" s="102"/>
      <c r="F39" s="102"/>
      <c r="G39" s="102"/>
      <c r="H39" s="102"/>
      <c r="I39" s="103"/>
    </row>
    <row r="40" spans="1:16" ht="45" x14ac:dyDescent="0.2">
      <c r="A40" s="59"/>
      <c r="B40" s="8" t="s">
        <v>1</v>
      </c>
      <c r="D40" s="104"/>
      <c r="E40" s="105"/>
      <c r="F40" s="105"/>
      <c r="G40" s="105"/>
      <c r="H40" s="105"/>
      <c r="I40" s="106"/>
    </row>
    <row r="41" spans="1:16" x14ac:dyDescent="0.25">
      <c r="A41" s="59"/>
    </row>
    <row r="42" spans="1:16" x14ac:dyDescent="0.25">
      <c r="A42" s="59"/>
    </row>
    <row r="43" spans="1:16" x14ac:dyDescent="0.25">
      <c r="A43" s="59"/>
    </row>
    <row r="44" spans="1:16" x14ac:dyDescent="0.25">
      <c r="A44" s="59"/>
    </row>
    <row r="45" spans="1:16" x14ac:dyDescent="0.25">
      <c r="A45" s="59"/>
    </row>
    <row r="46" spans="1:16" x14ac:dyDescent="0.25">
      <c r="A46" s="59"/>
    </row>
    <row r="47" spans="1:16" x14ac:dyDescent="0.25">
      <c r="A47" s="59"/>
    </row>
    <row r="48" spans="1:16" x14ac:dyDescent="0.25">
      <c r="A48" s="59"/>
    </row>
    <row r="49" spans="1:1" x14ac:dyDescent="0.25">
      <c r="A49" s="59"/>
    </row>
    <row r="50" spans="1:1" x14ac:dyDescent="0.25">
      <c r="A50" s="59"/>
    </row>
    <row r="51" spans="1:1" x14ac:dyDescent="0.25">
      <c r="A51" s="59"/>
    </row>
    <row r="52" spans="1:1" x14ac:dyDescent="0.25">
      <c r="A52" s="59"/>
    </row>
    <row r="53" spans="1:1" x14ac:dyDescent="0.25">
      <c r="A53" s="59"/>
    </row>
    <row r="54" spans="1:1" x14ac:dyDescent="0.25">
      <c r="A54" s="59"/>
    </row>
    <row r="55" spans="1:1" x14ac:dyDescent="0.25">
      <c r="A55" s="59"/>
    </row>
    <row r="56" spans="1:1" x14ac:dyDescent="0.25">
      <c r="A56" s="59"/>
    </row>
    <row r="57" spans="1:1" x14ac:dyDescent="0.25">
      <c r="A57" s="59"/>
    </row>
    <row r="58" spans="1:1" x14ac:dyDescent="0.25">
      <c r="A58" s="59"/>
    </row>
    <row r="59" spans="1:1" x14ac:dyDescent="0.25">
      <c r="A59" s="59"/>
    </row>
    <row r="60" spans="1:1" x14ac:dyDescent="0.25">
      <c r="A60" s="59"/>
    </row>
    <row r="61" spans="1:1" x14ac:dyDescent="0.25">
      <c r="A61" s="59"/>
    </row>
    <row r="62" spans="1:1" x14ac:dyDescent="0.25">
      <c r="A62" s="59"/>
    </row>
    <row r="63" spans="1:1" x14ac:dyDescent="0.25">
      <c r="A63" s="59"/>
    </row>
    <row r="64" spans="1:1" x14ac:dyDescent="0.25">
      <c r="A64" s="59"/>
    </row>
    <row r="65" spans="1:1" x14ac:dyDescent="0.25">
      <c r="A65" s="59"/>
    </row>
    <row r="66" spans="1:1" x14ac:dyDescent="0.25">
      <c r="A66" s="59"/>
    </row>
    <row r="67" spans="1:1" x14ac:dyDescent="0.25">
      <c r="A67" s="59"/>
    </row>
    <row r="68" spans="1:1" x14ac:dyDescent="0.25">
      <c r="A68" s="59"/>
    </row>
    <row r="69" spans="1:1" x14ac:dyDescent="0.25">
      <c r="A69" s="59"/>
    </row>
    <row r="70" spans="1:1" x14ac:dyDescent="0.25">
      <c r="A70" s="59"/>
    </row>
    <row r="71" spans="1:1" x14ac:dyDescent="0.25">
      <c r="A71" s="59"/>
    </row>
    <row r="72" spans="1:1" x14ac:dyDescent="0.25">
      <c r="A72" s="59"/>
    </row>
    <row r="73" spans="1:1" x14ac:dyDescent="0.25">
      <c r="A73" s="59"/>
    </row>
    <row r="74" spans="1:1" x14ac:dyDescent="0.25">
      <c r="A74" s="59"/>
    </row>
    <row r="75" spans="1:1" x14ac:dyDescent="0.25">
      <c r="A75" s="59"/>
    </row>
    <row r="76" spans="1:1" x14ac:dyDescent="0.25">
      <c r="A76" s="59"/>
    </row>
    <row r="77" spans="1:1" x14ac:dyDescent="0.25">
      <c r="A77" s="59"/>
    </row>
    <row r="78" spans="1:1" x14ac:dyDescent="0.25">
      <c r="A78" s="59"/>
    </row>
    <row r="79" spans="1:1" x14ac:dyDescent="0.25">
      <c r="A79" s="59"/>
    </row>
    <row r="80" spans="1:1" x14ac:dyDescent="0.25">
      <c r="A80" s="59"/>
    </row>
    <row r="81" spans="1:1" x14ac:dyDescent="0.25">
      <c r="A81" s="59"/>
    </row>
    <row r="82" spans="1:1" x14ac:dyDescent="0.25">
      <c r="A82" s="59"/>
    </row>
    <row r="83" spans="1:1" x14ac:dyDescent="0.25">
      <c r="A83" s="59"/>
    </row>
    <row r="84" spans="1:1" x14ac:dyDescent="0.25">
      <c r="A84" s="59"/>
    </row>
    <row r="85" spans="1:1" x14ac:dyDescent="0.25">
      <c r="A85" s="59"/>
    </row>
    <row r="86" spans="1:1" x14ac:dyDescent="0.25">
      <c r="A86" s="59"/>
    </row>
    <row r="87" spans="1:1" x14ac:dyDescent="0.25">
      <c r="A87" s="59"/>
    </row>
    <row r="88" spans="1:1" x14ac:dyDescent="0.25">
      <c r="A88" s="59"/>
    </row>
    <row r="89" spans="1:1" x14ac:dyDescent="0.25">
      <c r="A89" s="59"/>
    </row>
    <row r="90" spans="1:1" x14ac:dyDescent="0.25">
      <c r="A90" s="59"/>
    </row>
    <row r="91" spans="1:1" x14ac:dyDescent="0.25">
      <c r="A91" s="59"/>
    </row>
    <row r="92" spans="1:1" x14ac:dyDescent="0.25">
      <c r="A92" s="59"/>
    </row>
    <row r="93" spans="1:1" x14ac:dyDescent="0.25">
      <c r="A93" s="59"/>
    </row>
    <row r="94" spans="1:1" x14ac:dyDescent="0.25">
      <c r="A94" s="59"/>
    </row>
  </sheetData>
  <mergeCells count="2">
    <mergeCell ref="B5:B6"/>
    <mergeCell ref="D39:I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403"/>
  <sheetViews>
    <sheetView zoomScale="70" zoomScaleNormal="70" workbookViewId="0">
      <selection activeCell="B13" sqref="B13"/>
    </sheetView>
  </sheetViews>
  <sheetFormatPr baseColWidth="10" defaultColWidth="11" defaultRowHeight="15" x14ac:dyDescent="0.25"/>
  <cols>
    <col min="1" max="1" width="63.140625" style="26" customWidth="1"/>
    <col min="2" max="2" width="17.85546875" style="25" customWidth="1"/>
    <col min="3" max="3" width="24" style="25" customWidth="1"/>
    <col min="4" max="4" width="21" style="138" customWidth="1"/>
    <col min="5" max="5" width="20.42578125" style="138" customWidth="1"/>
    <col min="6" max="6" width="15.5703125" style="138" customWidth="1"/>
    <col min="7" max="7" width="15.28515625" style="25" bestFit="1" customWidth="1"/>
    <col min="8" max="8" width="14.42578125" style="25" bestFit="1" customWidth="1"/>
    <col min="9" max="14" width="12.42578125" style="25" customWidth="1"/>
    <col min="15" max="15" width="19" style="25" customWidth="1"/>
    <col min="16" max="16384" width="11" style="25"/>
  </cols>
  <sheetData>
    <row r="1" spans="1:14" ht="23.25" x14ac:dyDescent="0.35">
      <c r="A1" s="153" t="s">
        <v>315</v>
      </c>
    </row>
    <row r="2" spans="1:14" ht="15.75" thickBot="1" x14ac:dyDescent="0.3"/>
    <row r="3" spans="1:14" ht="30" x14ac:dyDescent="0.2">
      <c r="A3" s="1" t="s">
        <v>316</v>
      </c>
      <c r="C3" s="9">
        <v>44592</v>
      </c>
      <c r="D3" s="108">
        <v>44620</v>
      </c>
      <c r="E3" s="108">
        <v>44651</v>
      </c>
      <c r="F3" s="108">
        <v>44681</v>
      </c>
      <c r="G3" s="9">
        <v>44712</v>
      </c>
      <c r="H3" s="9">
        <v>44742</v>
      </c>
      <c r="I3" s="9">
        <v>44773</v>
      </c>
      <c r="J3" s="9">
        <v>44804</v>
      </c>
      <c r="K3" s="9">
        <v>44834</v>
      </c>
      <c r="L3" s="9">
        <v>44865</v>
      </c>
      <c r="M3" s="9">
        <v>44895</v>
      </c>
      <c r="N3" s="9">
        <v>44926</v>
      </c>
    </row>
    <row r="4" spans="1:14" ht="15.75" thickBot="1" x14ac:dyDescent="0.25">
      <c r="A4" s="2" t="s">
        <v>4</v>
      </c>
      <c r="C4" s="12">
        <v>9</v>
      </c>
      <c r="D4" s="76">
        <v>9</v>
      </c>
      <c r="E4" s="76">
        <v>9</v>
      </c>
      <c r="F4" s="76">
        <v>9</v>
      </c>
      <c r="G4" s="14">
        <v>9</v>
      </c>
      <c r="H4" s="15">
        <v>9</v>
      </c>
      <c r="I4" s="12"/>
      <c r="J4" s="13"/>
      <c r="K4" s="14"/>
      <c r="L4" s="13"/>
      <c r="M4" s="14"/>
      <c r="N4" s="15"/>
    </row>
    <row r="5" spans="1:14" ht="75" x14ac:dyDescent="0.2">
      <c r="A5" s="30" t="s">
        <v>317</v>
      </c>
    </row>
    <row r="6" spans="1:14" x14ac:dyDescent="0.2">
      <c r="A6" s="61" t="s">
        <v>113</v>
      </c>
    </row>
    <row r="7" spans="1:14" x14ac:dyDescent="0.2">
      <c r="A7" s="30" t="s">
        <v>318</v>
      </c>
    </row>
    <row r="9" spans="1:14" ht="15.75" thickBot="1" x14ac:dyDescent="0.3"/>
    <row r="10" spans="1:14" ht="45" x14ac:dyDescent="0.2">
      <c r="A10" s="1" t="s">
        <v>319</v>
      </c>
      <c r="C10" s="9">
        <v>44592</v>
      </c>
      <c r="D10" s="108">
        <v>44620</v>
      </c>
      <c r="E10" s="108">
        <v>44651</v>
      </c>
      <c r="F10" s="108">
        <v>44681</v>
      </c>
      <c r="G10" s="9">
        <v>44712</v>
      </c>
      <c r="H10" s="9">
        <v>44742</v>
      </c>
      <c r="I10" s="9">
        <v>44773</v>
      </c>
      <c r="J10" s="9">
        <v>44804</v>
      </c>
      <c r="K10" s="9">
        <v>44834</v>
      </c>
      <c r="L10" s="9">
        <v>44865</v>
      </c>
      <c r="M10" s="9">
        <v>44895</v>
      </c>
      <c r="N10" s="9">
        <v>44926</v>
      </c>
    </row>
    <row r="11" spans="1:14" ht="15.75" thickBot="1" x14ac:dyDescent="0.25">
      <c r="A11" s="2" t="s">
        <v>4</v>
      </c>
      <c r="C11" s="27">
        <v>517616</v>
      </c>
      <c r="D11" s="139">
        <v>518112</v>
      </c>
      <c r="E11" s="139">
        <v>518964</v>
      </c>
      <c r="F11" s="139">
        <v>519928</v>
      </c>
      <c r="G11" s="28">
        <v>520640</v>
      </c>
      <c r="H11" s="77">
        <v>521148</v>
      </c>
      <c r="I11" s="12"/>
      <c r="J11" s="13"/>
      <c r="K11" s="14"/>
      <c r="L11" s="13"/>
      <c r="M11" s="14"/>
      <c r="N11" s="15"/>
    </row>
    <row r="12" spans="1:14" ht="30" x14ac:dyDescent="0.2">
      <c r="A12" s="30" t="s">
        <v>320</v>
      </c>
    </row>
    <row r="14" spans="1:14" ht="15.75" thickBot="1" x14ac:dyDescent="0.3"/>
    <row r="15" spans="1:14" x14ac:dyDescent="0.2">
      <c r="A15" s="1" t="s">
        <v>321</v>
      </c>
      <c r="C15" s="9">
        <v>44592</v>
      </c>
      <c r="D15" s="108">
        <v>44620</v>
      </c>
      <c r="E15" s="108">
        <v>44651</v>
      </c>
      <c r="F15" s="108">
        <v>44681</v>
      </c>
      <c r="G15" s="9">
        <v>44712</v>
      </c>
      <c r="H15" s="9">
        <v>44742</v>
      </c>
      <c r="I15" s="9">
        <v>44773</v>
      </c>
      <c r="J15" s="9">
        <v>44804</v>
      </c>
      <c r="K15" s="9">
        <v>44834</v>
      </c>
      <c r="L15" s="9">
        <v>44865</v>
      </c>
      <c r="M15" s="9">
        <v>44895</v>
      </c>
      <c r="N15" s="9">
        <v>44926</v>
      </c>
    </row>
    <row r="16" spans="1:14" ht="15.75" thickBot="1" x14ac:dyDescent="0.25">
      <c r="A16" s="2" t="s">
        <v>4</v>
      </c>
      <c r="C16" s="27">
        <v>12542</v>
      </c>
      <c r="D16" s="144">
        <v>11258</v>
      </c>
      <c r="E16" s="144">
        <v>11648.785277428691</v>
      </c>
      <c r="F16" s="76">
        <v>12256</v>
      </c>
      <c r="G16" s="28">
        <v>14150.411064842356</v>
      </c>
      <c r="H16" s="15">
        <f>126530*0.111</f>
        <v>14044.83</v>
      </c>
      <c r="I16" s="12"/>
      <c r="J16" s="13"/>
      <c r="K16" s="14"/>
      <c r="L16" s="13"/>
      <c r="M16" s="14"/>
      <c r="N16" s="15"/>
    </row>
    <row r="17" spans="1:14" x14ac:dyDescent="0.2">
      <c r="A17" s="30" t="s">
        <v>322</v>
      </c>
    </row>
    <row r="18" spans="1:14" x14ac:dyDescent="0.2">
      <c r="A18" s="61" t="s">
        <v>113</v>
      </c>
    </row>
    <row r="19" spans="1:14" x14ac:dyDescent="0.2">
      <c r="A19" s="30" t="s">
        <v>318</v>
      </c>
    </row>
    <row r="21" spans="1:14" ht="15.75" thickBot="1" x14ac:dyDescent="0.3"/>
    <row r="22" spans="1:14" x14ac:dyDescent="0.2">
      <c r="A22" s="1" t="s">
        <v>323</v>
      </c>
      <c r="C22" s="9">
        <v>44592</v>
      </c>
      <c r="D22" s="108">
        <v>44620</v>
      </c>
      <c r="E22" s="108">
        <v>44651</v>
      </c>
      <c r="F22" s="108">
        <v>44681</v>
      </c>
      <c r="G22" s="9">
        <v>44712</v>
      </c>
      <c r="H22" s="9">
        <v>44742</v>
      </c>
      <c r="I22" s="9">
        <v>44773</v>
      </c>
      <c r="J22" s="9">
        <v>44804</v>
      </c>
      <c r="K22" s="9">
        <v>44834</v>
      </c>
      <c r="L22" s="9">
        <v>44865</v>
      </c>
      <c r="M22" s="9">
        <v>44895</v>
      </c>
      <c r="N22" s="9">
        <v>44926</v>
      </c>
    </row>
    <row r="23" spans="1:14" ht="15.75" thickBot="1" x14ac:dyDescent="0.25">
      <c r="A23" s="2" t="s">
        <v>4</v>
      </c>
      <c r="C23" s="27">
        <v>112881</v>
      </c>
      <c r="D23" s="144">
        <v>113835</v>
      </c>
      <c r="E23" s="144">
        <v>113294.2147225713</v>
      </c>
      <c r="F23" s="76">
        <v>115383</v>
      </c>
      <c r="G23" s="28">
        <v>113548.58893515765</v>
      </c>
      <c r="H23" s="15">
        <f>126530*0.889</f>
        <v>112485.17</v>
      </c>
      <c r="I23" s="12"/>
      <c r="J23" s="13"/>
      <c r="K23" s="14"/>
      <c r="L23" s="13"/>
      <c r="M23" s="14"/>
      <c r="N23" s="15"/>
    </row>
    <row r="24" spans="1:14" x14ac:dyDescent="0.2">
      <c r="A24" s="30" t="s">
        <v>324</v>
      </c>
    </row>
    <row r="25" spans="1:14" x14ac:dyDescent="0.2">
      <c r="A25" s="61" t="s">
        <v>113</v>
      </c>
      <c r="G25" s="57"/>
    </row>
    <row r="26" spans="1:14" x14ac:dyDescent="0.2">
      <c r="A26" s="30" t="s">
        <v>325</v>
      </c>
      <c r="E26" s="142"/>
    </row>
    <row r="28" spans="1:14" ht="15.75" thickBot="1" x14ac:dyDescent="0.3"/>
    <row r="29" spans="1:14" x14ac:dyDescent="0.2">
      <c r="A29" s="6" t="s">
        <v>326</v>
      </c>
      <c r="C29" s="9">
        <v>44592</v>
      </c>
      <c r="D29" s="108">
        <v>44620</v>
      </c>
      <c r="E29" s="108">
        <v>44651</v>
      </c>
      <c r="F29" s="108">
        <v>44681</v>
      </c>
      <c r="G29" s="9">
        <v>44712</v>
      </c>
      <c r="H29" s="9">
        <v>44742</v>
      </c>
      <c r="I29" s="9">
        <v>44773</v>
      </c>
      <c r="J29" s="9">
        <v>44804</v>
      </c>
      <c r="K29" s="9">
        <v>44834</v>
      </c>
      <c r="L29" s="9">
        <v>44865</v>
      </c>
      <c r="M29" s="9">
        <v>44895</v>
      </c>
      <c r="N29" s="9">
        <v>44926</v>
      </c>
    </row>
    <row r="30" spans="1:14" ht="15.75" thickBot="1" x14ac:dyDescent="0.25">
      <c r="A30" s="2" t="s">
        <v>4</v>
      </c>
      <c r="C30" s="27">
        <v>125423</v>
      </c>
      <c r="D30" s="144">
        <v>125093</v>
      </c>
      <c r="E30" s="144">
        <f>E34+E41+E47+E54+E61+E67</f>
        <v>124943</v>
      </c>
      <c r="F30" s="76">
        <f>F16+F23</f>
        <v>127639</v>
      </c>
      <c r="G30" s="76">
        <f>G16+G23</f>
        <v>127699</v>
      </c>
      <c r="H30" s="28">
        <f>+H16+H23</f>
        <v>126530</v>
      </c>
      <c r="I30" s="12"/>
      <c r="J30" s="13"/>
      <c r="K30" s="14"/>
      <c r="L30" s="13"/>
      <c r="M30" s="14"/>
      <c r="N30" s="15"/>
    </row>
    <row r="31" spans="1:14" ht="30" x14ac:dyDescent="0.2">
      <c r="A31" s="30" t="s">
        <v>327</v>
      </c>
    </row>
    <row r="32" spans="1:14" ht="15.75" thickBot="1" x14ac:dyDescent="0.3"/>
    <row r="33" spans="1:14" x14ac:dyDescent="0.2">
      <c r="A33" s="1" t="s">
        <v>328</v>
      </c>
      <c r="C33" s="9">
        <v>44592</v>
      </c>
      <c r="D33" s="108">
        <v>44620</v>
      </c>
      <c r="E33" s="108">
        <v>44651</v>
      </c>
      <c r="F33" s="108">
        <v>44681</v>
      </c>
      <c r="G33" s="9">
        <v>44712</v>
      </c>
      <c r="H33" s="9">
        <v>44742</v>
      </c>
      <c r="I33" s="9">
        <v>44773</v>
      </c>
      <c r="J33" s="9">
        <v>44804</v>
      </c>
      <c r="K33" s="9">
        <v>44834</v>
      </c>
      <c r="L33" s="9">
        <v>44865</v>
      </c>
      <c r="M33" s="9">
        <v>44895</v>
      </c>
      <c r="N33" s="9">
        <v>44926</v>
      </c>
    </row>
    <row r="34" spans="1:14" ht="15.75" thickBot="1" x14ac:dyDescent="0.25">
      <c r="A34" s="2" t="s">
        <v>4</v>
      </c>
      <c r="C34" s="27">
        <v>107332</v>
      </c>
      <c r="D34" s="139">
        <v>107080</v>
      </c>
      <c r="E34" s="139">
        <v>107033</v>
      </c>
      <c r="F34" s="139">
        <v>109419</v>
      </c>
      <c r="G34" s="28">
        <v>109471</v>
      </c>
      <c r="H34" s="77">
        <v>108201</v>
      </c>
      <c r="I34" s="12"/>
      <c r="J34" s="13"/>
      <c r="K34" s="14"/>
      <c r="L34" s="13"/>
      <c r="M34" s="14"/>
      <c r="N34" s="15"/>
    </row>
    <row r="35" spans="1:14" ht="30" x14ac:dyDescent="0.2">
      <c r="A35" s="2" t="s">
        <v>329</v>
      </c>
    </row>
    <row r="36" spans="1:14" ht="60" x14ac:dyDescent="0.2">
      <c r="A36" s="30" t="s">
        <v>330</v>
      </c>
    </row>
    <row r="37" spans="1:14" x14ac:dyDescent="0.2">
      <c r="A37" s="30" t="s">
        <v>318</v>
      </c>
    </row>
    <row r="39" spans="1:14" ht="15.75" thickBot="1" x14ac:dyDescent="0.3"/>
    <row r="40" spans="1:14" ht="30" x14ac:dyDescent="0.2">
      <c r="A40" s="1" t="s">
        <v>331</v>
      </c>
      <c r="C40" s="9">
        <v>44592</v>
      </c>
      <c r="D40" s="108">
        <v>44620</v>
      </c>
      <c r="E40" s="108">
        <v>44651</v>
      </c>
      <c r="F40" s="108">
        <v>44681</v>
      </c>
      <c r="G40" s="9">
        <v>44712</v>
      </c>
      <c r="H40" s="9">
        <v>44742</v>
      </c>
      <c r="I40" s="9">
        <v>44773</v>
      </c>
      <c r="J40" s="9">
        <v>44804</v>
      </c>
      <c r="K40" s="9">
        <v>44834</v>
      </c>
      <c r="L40" s="9">
        <v>44865</v>
      </c>
      <c r="M40" s="9">
        <v>44895</v>
      </c>
      <c r="N40" s="9">
        <v>44926</v>
      </c>
    </row>
    <row r="41" spans="1:14" ht="15.75" thickBot="1" x14ac:dyDescent="0.25">
      <c r="A41" s="2" t="s">
        <v>4</v>
      </c>
      <c r="C41" s="27">
        <v>3189</v>
      </c>
      <c r="D41" s="139">
        <v>3191</v>
      </c>
      <c r="E41" s="139">
        <v>3141</v>
      </c>
      <c r="F41" s="139">
        <v>3175</v>
      </c>
      <c r="G41" s="28">
        <v>3171</v>
      </c>
      <c r="H41" s="77">
        <v>3165</v>
      </c>
      <c r="I41" s="12"/>
      <c r="J41" s="13"/>
      <c r="K41" s="14"/>
      <c r="L41" s="13"/>
      <c r="M41" s="14"/>
      <c r="N41" s="15"/>
    </row>
    <row r="42" spans="1:14" ht="30" x14ac:dyDescent="0.2">
      <c r="A42" s="2" t="s">
        <v>332</v>
      </c>
      <c r="F42" s="142">
        <f>F34+F41</f>
        <v>112594</v>
      </c>
    </row>
    <row r="43" spans="1:14" ht="75" x14ac:dyDescent="0.2">
      <c r="A43" s="30" t="s">
        <v>333</v>
      </c>
    </row>
    <row r="45" spans="1:14" ht="15.75" thickBot="1" x14ac:dyDescent="0.3"/>
    <row r="46" spans="1:14" x14ac:dyDescent="0.2">
      <c r="A46" s="1" t="s">
        <v>334</v>
      </c>
      <c r="C46" s="9">
        <v>44592</v>
      </c>
      <c r="D46" s="108">
        <v>44620</v>
      </c>
      <c r="E46" s="108">
        <v>44651</v>
      </c>
      <c r="F46" s="108">
        <v>44681</v>
      </c>
      <c r="G46" s="9">
        <v>44712</v>
      </c>
      <c r="H46" s="9">
        <v>44742</v>
      </c>
      <c r="I46" s="9">
        <v>44773</v>
      </c>
      <c r="J46" s="9">
        <v>44804</v>
      </c>
      <c r="K46" s="9">
        <v>44834</v>
      </c>
      <c r="L46" s="9">
        <v>44865</v>
      </c>
      <c r="M46" s="9">
        <v>44895</v>
      </c>
      <c r="N46" s="9">
        <v>44926</v>
      </c>
    </row>
    <row r="47" spans="1:14" ht="15.75" thickBot="1" x14ac:dyDescent="0.25">
      <c r="A47" s="2" t="s">
        <v>4</v>
      </c>
      <c r="C47" s="27">
        <v>6902</v>
      </c>
      <c r="D47" s="139">
        <v>6850</v>
      </c>
      <c r="E47" s="139">
        <v>6827</v>
      </c>
      <c r="F47" s="139">
        <v>6909</v>
      </c>
      <c r="G47" s="28">
        <v>6871</v>
      </c>
      <c r="H47" s="77">
        <v>6902</v>
      </c>
      <c r="I47" s="12"/>
      <c r="J47" s="13"/>
      <c r="K47" s="14"/>
      <c r="L47" s="13"/>
      <c r="M47" s="14"/>
      <c r="N47" s="15"/>
    </row>
    <row r="48" spans="1:14" ht="30" x14ac:dyDescent="0.2">
      <c r="A48" s="2" t="s">
        <v>329</v>
      </c>
    </row>
    <row r="49" spans="1:14" ht="60" x14ac:dyDescent="0.2">
      <c r="A49" s="30" t="s">
        <v>335</v>
      </c>
    </row>
    <row r="50" spans="1:14" x14ac:dyDescent="0.2">
      <c r="A50" s="30" t="s">
        <v>318</v>
      </c>
    </row>
    <row r="52" spans="1:14" ht="15.75" thickBot="1" x14ac:dyDescent="0.3"/>
    <row r="53" spans="1:14" x14ac:dyDescent="0.2">
      <c r="A53" s="1" t="s">
        <v>336</v>
      </c>
      <c r="C53" s="9">
        <v>44592</v>
      </c>
      <c r="D53" s="108">
        <v>44620</v>
      </c>
      <c r="E53" s="108">
        <v>44651</v>
      </c>
      <c r="F53" s="108">
        <v>44681</v>
      </c>
      <c r="G53" s="9">
        <v>44712</v>
      </c>
      <c r="H53" s="9">
        <v>44742</v>
      </c>
      <c r="I53" s="9">
        <v>44773</v>
      </c>
      <c r="J53" s="9">
        <v>44804</v>
      </c>
      <c r="K53" s="9">
        <v>44834</v>
      </c>
      <c r="L53" s="9">
        <v>44865</v>
      </c>
      <c r="M53" s="9">
        <v>44895</v>
      </c>
      <c r="N53" s="9">
        <v>44926</v>
      </c>
    </row>
    <row r="54" spans="1:14" ht="15.75" thickBot="1" x14ac:dyDescent="0.25">
      <c r="A54" s="2" t="s">
        <v>4</v>
      </c>
      <c r="C54" s="12">
        <v>460</v>
      </c>
      <c r="D54" s="76">
        <v>447</v>
      </c>
      <c r="E54" s="76">
        <v>441</v>
      </c>
      <c r="F54" s="76">
        <v>448</v>
      </c>
      <c r="G54" s="14">
        <v>453</v>
      </c>
      <c r="H54" s="15">
        <v>463</v>
      </c>
      <c r="I54" s="12"/>
      <c r="J54" s="13"/>
      <c r="K54" s="14"/>
      <c r="L54" s="13"/>
      <c r="M54" s="14"/>
      <c r="N54" s="15"/>
    </row>
    <row r="55" spans="1:14" ht="30" x14ac:dyDescent="0.2">
      <c r="A55" s="2" t="s">
        <v>329</v>
      </c>
    </row>
    <row r="56" spans="1:14" ht="120" x14ac:dyDescent="0.2">
      <c r="A56" s="4" t="s">
        <v>337</v>
      </c>
    </row>
    <row r="57" spans="1:14" x14ac:dyDescent="0.2">
      <c r="A57" s="4" t="s">
        <v>318</v>
      </c>
    </row>
    <row r="59" spans="1:14" ht="15.75" thickBot="1" x14ac:dyDescent="0.3"/>
    <row r="60" spans="1:14" x14ac:dyDescent="0.2">
      <c r="A60" s="1" t="s">
        <v>338</v>
      </c>
      <c r="C60" s="9">
        <v>44592</v>
      </c>
      <c r="D60" s="108">
        <v>44620</v>
      </c>
      <c r="E60" s="108">
        <v>44651</v>
      </c>
      <c r="F60" s="108">
        <v>44681</v>
      </c>
      <c r="G60" s="9">
        <v>44712</v>
      </c>
      <c r="H60" s="9">
        <v>44742</v>
      </c>
      <c r="I60" s="9">
        <v>44773</v>
      </c>
      <c r="J60" s="9">
        <v>44804</v>
      </c>
      <c r="K60" s="9">
        <v>44834</v>
      </c>
      <c r="L60" s="9">
        <v>44865</v>
      </c>
      <c r="M60" s="9">
        <v>44895</v>
      </c>
      <c r="N60" s="9">
        <v>44926</v>
      </c>
    </row>
    <row r="61" spans="1:14" ht="15.75" thickBot="1" x14ac:dyDescent="0.25">
      <c r="A61" s="2" t="s">
        <v>4</v>
      </c>
      <c r="C61" s="27">
        <v>7258</v>
      </c>
      <c r="D61" s="139">
        <v>7242</v>
      </c>
      <c r="E61" s="139">
        <v>7216</v>
      </c>
      <c r="F61" s="139">
        <v>7399</v>
      </c>
      <c r="G61" s="28">
        <v>7444</v>
      </c>
      <c r="H61" s="77">
        <v>7508</v>
      </c>
      <c r="I61" s="12"/>
      <c r="J61" s="13"/>
      <c r="K61" s="14"/>
      <c r="L61" s="13"/>
      <c r="M61" s="14"/>
      <c r="N61" s="15"/>
    </row>
    <row r="62" spans="1:14" ht="30" x14ac:dyDescent="0.2">
      <c r="A62" s="2" t="s">
        <v>329</v>
      </c>
    </row>
    <row r="63" spans="1:14" ht="75" x14ac:dyDescent="0.2">
      <c r="A63" s="30" t="s">
        <v>339</v>
      </c>
    </row>
    <row r="64" spans="1:14" x14ac:dyDescent="0.2">
      <c r="A64" s="30" t="s">
        <v>318</v>
      </c>
    </row>
    <row r="65" spans="1:14" ht="15.75" thickBot="1" x14ac:dyDescent="0.3"/>
    <row r="66" spans="1:14" x14ac:dyDescent="0.2">
      <c r="A66" s="1" t="s">
        <v>340</v>
      </c>
      <c r="C66" s="9">
        <v>44592</v>
      </c>
      <c r="D66" s="108">
        <v>44620</v>
      </c>
      <c r="E66" s="108">
        <v>44651</v>
      </c>
      <c r="F66" s="108">
        <v>44681</v>
      </c>
      <c r="G66" s="9">
        <v>44712</v>
      </c>
      <c r="H66" s="9">
        <v>44742</v>
      </c>
      <c r="I66" s="9">
        <v>44773</v>
      </c>
      <c r="J66" s="9">
        <v>44804</v>
      </c>
      <c r="K66" s="9">
        <v>44834</v>
      </c>
      <c r="L66" s="9">
        <v>44865</v>
      </c>
      <c r="M66" s="9">
        <v>44895</v>
      </c>
      <c r="N66" s="9">
        <v>44926</v>
      </c>
    </row>
    <row r="67" spans="1:14" ht="15.75" thickBot="1" x14ac:dyDescent="0.25">
      <c r="A67" s="2" t="s">
        <v>4</v>
      </c>
      <c r="C67" s="12">
        <v>282</v>
      </c>
      <c r="D67" s="76">
        <v>283</v>
      </c>
      <c r="E67" s="76">
        <v>285</v>
      </c>
      <c r="F67" s="76">
        <v>289</v>
      </c>
      <c r="G67" s="14">
        <v>289</v>
      </c>
      <c r="H67" s="15">
        <v>291</v>
      </c>
      <c r="I67" s="12"/>
      <c r="J67" s="13"/>
      <c r="K67" s="14"/>
      <c r="L67" s="13"/>
      <c r="M67" s="14"/>
      <c r="N67" s="15"/>
    </row>
    <row r="68" spans="1:14" ht="30" x14ac:dyDescent="0.2">
      <c r="A68" s="2" t="s">
        <v>329</v>
      </c>
    </row>
    <row r="69" spans="1:14" ht="45" x14ac:dyDescent="0.2">
      <c r="A69" s="30" t="s">
        <v>341</v>
      </c>
    </row>
    <row r="70" spans="1:14" x14ac:dyDescent="0.2">
      <c r="A70" s="30" t="s">
        <v>318</v>
      </c>
    </row>
    <row r="73" spans="1:14" x14ac:dyDescent="0.2">
      <c r="A73" s="6" t="s">
        <v>342</v>
      </c>
      <c r="C73" s="35"/>
      <c r="D73" s="145"/>
      <c r="E73" s="145"/>
      <c r="F73" s="142"/>
      <c r="G73" s="57"/>
      <c r="H73" s="57"/>
      <c r="I73" s="57"/>
      <c r="J73" s="57"/>
      <c r="K73" s="57"/>
      <c r="L73" s="57"/>
      <c r="M73" s="57"/>
      <c r="N73" s="57"/>
    </row>
    <row r="74" spans="1:14" ht="30" x14ac:dyDescent="0.2">
      <c r="A74" s="42" t="s">
        <v>343</v>
      </c>
    </row>
    <row r="75" spans="1:14" ht="15.75" thickBot="1" x14ac:dyDescent="0.3"/>
    <row r="76" spans="1:14" x14ac:dyDescent="0.2">
      <c r="A76" s="1" t="s">
        <v>344</v>
      </c>
      <c r="C76" s="9">
        <v>44592</v>
      </c>
      <c r="D76" s="108">
        <v>44620</v>
      </c>
      <c r="E76" s="108">
        <v>44651</v>
      </c>
      <c r="F76" s="108">
        <v>44681</v>
      </c>
      <c r="G76" s="9">
        <v>44712</v>
      </c>
      <c r="H76" s="9">
        <v>44742</v>
      </c>
      <c r="I76" s="9">
        <v>44773</v>
      </c>
      <c r="J76" s="9">
        <v>44804</v>
      </c>
      <c r="K76" s="9">
        <v>44834</v>
      </c>
      <c r="L76" s="9">
        <v>44865</v>
      </c>
      <c r="M76" s="9">
        <v>44895</v>
      </c>
      <c r="N76" s="9">
        <v>44926</v>
      </c>
    </row>
    <row r="77" spans="1:14" ht="15.75" thickBot="1" x14ac:dyDescent="0.25">
      <c r="A77" s="2" t="s">
        <v>4</v>
      </c>
      <c r="C77" s="27">
        <v>106015</v>
      </c>
      <c r="D77" s="139">
        <v>105615</v>
      </c>
      <c r="E77" s="139">
        <v>105345</v>
      </c>
      <c r="F77" s="139">
        <v>107743</v>
      </c>
      <c r="G77" s="28">
        <v>107756</v>
      </c>
      <c r="H77" s="77">
        <v>107699</v>
      </c>
      <c r="I77" s="12"/>
      <c r="J77" s="13"/>
      <c r="K77" s="14"/>
      <c r="L77" s="13"/>
      <c r="M77" s="14"/>
      <c r="N77" s="15"/>
    </row>
    <row r="78" spans="1:14" ht="30" x14ac:dyDescent="0.2">
      <c r="A78" s="2" t="s">
        <v>345</v>
      </c>
    </row>
    <row r="79" spans="1:14" ht="60" x14ac:dyDescent="0.2">
      <c r="A79" s="30" t="s">
        <v>346</v>
      </c>
    </row>
    <row r="80" spans="1:14" ht="15.75" thickBot="1" x14ac:dyDescent="0.3"/>
    <row r="81" spans="1:14" x14ac:dyDescent="0.2">
      <c r="A81" s="1" t="s">
        <v>347</v>
      </c>
      <c r="C81" s="9">
        <v>44592</v>
      </c>
      <c r="D81" s="108">
        <v>44620</v>
      </c>
      <c r="E81" s="108">
        <v>44651</v>
      </c>
      <c r="F81" s="108">
        <v>44681</v>
      </c>
      <c r="G81" s="9">
        <v>44712</v>
      </c>
      <c r="H81" s="9">
        <v>44742</v>
      </c>
      <c r="I81" s="9">
        <v>44773</v>
      </c>
      <c r="J81" s="9">
        <v>44804</v>
      </c>
      <c r="K81" s="9">
        <v>44834</v>
      </c>
      <c r="L81" s="9">
        <v>44865</v>
      </c>
      <c r="M81" s="9">
        <v>44895</v>
      </c>
      <c r="N81" s="9">
        <v>44926</v>
      </c>
    </row>
    <row r="82" spans="1:14" ht="15.75" thickBot="1" x14ac:dyDescent="0.25">
      <c r="A82" s="2" t="s">
        <v>4</v>
      </c>
      <c r="C82" s="27">
        <v>6785</v>
      </c>
      <c r="D82" s="139">
        <v>6733</v>
      </c>
      <c r="E82" s="139">
        <v>6682</v>
      </c>
      <c r="F82" s="139">
        <v>6759</v>
      </c>
      <c r="G82" s="28">
        <v>6717</v>
      </c>
      <c r="H82" s="77">
        <v>6801</v>
      </c>
      <c r="I82" s="12"/>
      <c r="J82" s="13"/>
      <c r="K82" s="14"/>
      <c r="L82" s="13"/>
      <c r="M82" s="14"/>
      <c r="N82" s="15"/>
    </row>
    <row r="83" spans="1:14" ht="30" x14ac:dyDescent="0.2">
      <c r="A83" s="2" t="s">
        <v>348</v>
      </c>
    </row>
    <row r="84" spans="1:14" ht="60" x14ac:dyDescent="0.2">
      <c r="A84" s="30" t="s">
        <v>349</v>
      </c>
    </row>
    <row r="85" spans="1:14" ht="15.75" thickBot="1" x14ac:dyDescent="0.3"/>
    <row r="86" spans="1:14" x14ac:dyDescent="0.2">
      <c r="A86" s="1" t="s">
        <v>350</v>
      </c>
      <c r="C86" s="9">
        <v>44592</v>
      </c>
      <c r="D86" s="108">
        <v>44620</v>
      </c>
      <c r="E86" s="108">
        <v>44651</v>
      </c>
      <c r="F86" s="108">
        <v>44681</v>
      </c>
      <c r="G86" s="9">
        <v>44712</v>
      </c>
      <c r="H86" s="9">
        <v>44742</v>
      </c>
      <c r="I86" s="9">
        <v>44773</v>
      </c>
      <c r="J86" s="9">
        <v>44804</v>
      </c>
      <c r="K86" s="9">
        <v>44834</v>
      </c>
      <c r="L86" s="9">
        <v>44865</v>
      </c>
      <c r="M86" s="9">
        <v>44895</v>
      </c>
      <c r="N86" s="9">
        <v>44926</v>
      </c>
    </row>
    <row r="87" spans="1:14" ht="15.75" thickBot="1" x14ac:dyDescent="0.25">
      <c r="A87" s="2" t="s">
        <v>4</v>
      </c>
      <c r="C87" s="12">
        <v>458</v>
      </c>
      <c r="D87" s="76">
        <v>446</v>
      </c>
      <c r="E87" s="76">
        <v>440</v>
      </c>
      <c r="F87" s="76">
        <v>445</v>
      </c>
      <c r="G87" s="14">
        <v>451</v>
      </c>
      <c r="H87" s="15">
        <v>465</v>
      </c>
      <c r="I87" s="12"/>
      <c r="J87" s="13"/>
      <c r="K87" s="14"/>
      <c r="L87" s="13"/>
      <c r="M87" s="14"/>
      <c r="N87" s="15"/>
    </row>
    <row r="88" spans="1:14" ht="30" x14ac:dyDescent="0.2">
      <c r="A88" s="2" t="s">
        <v>351</v>
      </c>
    </row>
    <row r="89" spans="1:14" ht="60" x14ac:dyDescent="0.2">
      <c r="A89" s="30" t="s">
        <v>352</v>
      </c>
    </row>
    <row r="90" spans="1:14" ht="15.75" thickBot="1" x14ac:dyDescent="0.3"/>
    <row r="91" spans="1:14" x14ac:dyDescent="0.2">
      <c r="A91" s="1" t="s">
        <v>353</v>
      </c>
      <c r="C91" s="9">
        <v>44592</v>
      </c>
      <c r="D91" s="108">
        <v>44620</v>
      </c>
      <c r="E91" s="108">
        <v>44651</v>
      </c>
      <c r="F91" s="108">
        <v>44681</v>
      </c>
      <c r="G91" s="9">
        <v>44712</v>
      </c>
      <c r="H91" s="9">
        <v>44742</v>
      </c>
      <c r="I91" s="9">
        <v>44773</v>
      </c>
      <c r="J91" s="9">
        <v>44804</v>
      </c>
      <c r="K91" s="9">
        <v>44834</v>
      </c>
      <c r="L91" s="9">
        <v>44865</v>
      </c>
      <c r="M91" s="9">
        <v>44895</v>
      </c>
      <c r="N91" s="9">
        <v>44926</v>
      </c>
    </row>
    <row r="92" spans="1:14" ht="15.75" thickBot="1" x14ac:dyDescent="0.25">
      <c r="A92" s="2" t="s">
        <v>4</v>
      </c>
      <c r="C92" s="27">
        <v>6940</v>
      </c>
      <c r="D92" s="139">
        <v>6924</v>
      </c>
      <c r="E92" s="139">
        <v>6893</v>
      </c>
      <c r="F92" s="76">
        <v>7075</v>
      </c>
      <c r="G92" s="28">
        <v>7119</v>
      </c>
      <c r="H92" s="77">
        <v>7237</v>
      </c>
      <c r="I92" s="12"/>
      <c r="J92" s="13"/>
      <c r="K92" s="14"/>
      <c r="L92" s="13"/>
      <c r="M92" s="14"/>
      <c r="N92" s="15"/>
    </row>
    <row r="93" spans="1:14" ht="30" x14ac:dyDescent="0.2">
      <c r="A93" s="2" t="s">
        <v>354</v>
      </c>
    </row>
    <row r="94" spans="1:14" ht="60" x14ac:dyDescent="0.2">
      <c r="A94" s="30" t="s">
        <v>355</v>
      </c>
    </row>
    <row r="95" spans="1:14" ht="15.75" thickBot="1" x14ac:dyDescent="0.3"/>
    <row r="96" spans="1:14" x14ac:dyDescent="0.2">
      <c r="A96" s="1" t="s">
        <v>356</v>
      </c>
      <c r="C96" s="9">
        <v>44592</v>
      </c>
      <c r="D96" s="108">
        <v>44620</v>
      </c>
      <c r="E96" s="108">
        <v>44651</v>
      </c>
      <c r="F96" s="108">
        <v>44681</v>
      </c>
      <c r="G96" s="9">
        <v>44712</v>
      </c>
      <c r="H96" s="9">
        <v>44742</v>
      </c>
      <c r="I96" s="9">
        <v>44773</v>
      </c>
      <c r="J96" s="9">
        <v>44804</v>
      </c>
      <c r="K96" s="9">
        <v>44834</v>
      </c>
      <c r="L96" s="9">
        <v>44865</v>
      </c>
      <c r="M96" s="9">
        <v>44895</v>
      </c>
      <c r="N96" s="9">
        <v>44926</v>
      </c>
    </row>
    <row r="97" spans="1:14" ht="15.75" thickBot="1" x14ac:dyDescent="0.25">
      <c r="A97" s="2" t="s">
        <v>4</v>
      </c>
      <c r="C97" s="27">
        <v>268</v>
      </c>
      <c r="D97" s="139">
        <v>267</v>
      </c>
      <c r="E97" s="76">
        <v>266</v>
      </c>
      <c r="F97" s="76">
        <v>272</v>
      </c>
      <c r="G97" s="14">
        <v>273</v>
      </c>
      <c r="H97" s="15">
        <v>272</v>
      </c>
      <c r="I97" s="12"/>
      <c r="J97" s="13"/>
      <c r="K97" s="14"/>
      <c r="L97" s="13"/>
      <c r="M97" s="14"/>
      <c r="N97" s="15"/>
    </row>
    <row r="98" spans="1:14" ht="30" x14ac:dyDescent="0.2">
      <c r="A98" s="2" t="s">
        <v>357</v>
      </c>
    </row>
    <row r="99" spans="1:14" ht="60" x14ac:dyDescent="0.2">
      <c r="A99" s="30" t="s">
        <v>358</v>
      </c>
    </row>
    <row r="100" spans="1:14" ht="15.75" thickBot="1" x14ac:dyDescent="0.3"/>
    <row r="101" spans="1:14" x14ac:dyDescent="0.2">
      <c r="A101" s="6" t="s">
        <v>359</v>
      </c>
      <c r="C101" s="9">
        <v>44592</v>
      </c>
      <c r="D101" s="108">
        <v>44620</v>
      </c>
      <c r="E101" s="108">
        <v>44651</v>
      </c>
      <c r="F101" s="108">
        <v>44681</v>
      </c>
      <c r="G101" s="9">
        <v>44712</v>
      </c>
      <c r="H101" s="9">
        <v>44742</v>
      </c>
      <c r="I101" s="9">
        <v>44773</v>
      </c>
      <c r="J101" s="9">
        <v>44804</v>
      </c>
      <c r="K101" s="9">
        <v>44834</v>
      </c>
      <c r="L101" s="9">
        <v>44865</v>
      </c>
      <c r="M101" s="9">
        <v>44895</v>
      </c>
      <c r="N101" s="9">
        <v>44926</v>
      </c>
    </row>
    <row r="102" spans="1:14" ht="15.75" thickBot="1" x14ac:dyDescent="0.25">
      <c r="A102" s="2" t="s">
        <v>4</v>
      </c>
      <c r="C102" s="27">
        <f>C77+C82+C87+C92+C97</f>
        <v>120466</v>
      </c>
      <c r="D102" s="144">
        <f>D77+D82+D87+D92+D97</f>
        <v>119985</v>
      </c>
      <c r="E102" s="144">
        <f>E77+E82+E87+E92+E97</f>
        <v>119626</v>
      </c>
      <c r="F102" s="144">
        <f>F77+F82+F87+F92+F97</f>
        <v>122294</v>
      </c>
      <c r="G102" s="27">
        <f>G77+G82+G87+G92+G97</f>
        <v>122316</v>
      </c>
      <c r="H102" s="27">
        <f t="shared" ref="H102" si="0">H77+H82+H87+H92+H97</f>
        <v>122474</v>
      </c>
      <c r="I102" s="12"/>
      <c r="J102" s="13"/>
      <c r="K102" s="14"/>
      <c r="L102" s="13"/>
      <c r="M102" s="14"/>
      <c r="N102" s="15"/>
    </row>
    <row r="103" spans="1:14" ht="60" x14ac:dyDescent="0.2">
      <c r="A103" s="30" t="s">
        <v>360</v>
      </c>
    </row>
    <row r="104" spans="1:14" ht="15.75" thickBot="1" x14ac:dyDescent="0.3"/>
    <row r="105" spans="1:14" x14ac:dyDescent="0.2">
      <c r="A105" s="1" t="s">
        <v>361</v>
      </c>
      <c r="C105" s="9">
        <v>44592</v>
      </c>
      <c r="D105" s="108">
        <v>44620</v>
      </c>
      <c r="E105" s="108">
        <v>44651</v>
      </c>
      <c r="F105" s="108">
        <v>44681</v>
      </c>
      <c r="G105" s="9">
        <v>44712</v>
      </c>
      <c r="H105" s="9">
        <v>44742</v>
      </c>
      <c r="I105" s="9">
        <v>44773</v>
      </c>
      <c r="J105" s="9">
        <v>44804</v>
      </c>
      <c r="K105" s="9">
        <v>44834</v>
      </c>
      <c r="L105" s="9">
        <v>44865</v>
      </c>
      <c r="M105" s="9">
        <v>44895</v>
      </c>
      <c r="N105" s="9">
        <v>44926</v>
      </c>
    </row>
    <row r="106" spans="1:14" ht="15.75" thickBot="1" x14ac:dyDescent="0.25">
      <c r="A106" s="2" t="s">
        <v>4</v>
      </c>
      <c r="C106" s="27">
        <v>100299</v>
      </c>
      <c r="D106" s="139">
        <v>99026</v>
      </c>
      <c r="E106" s="139">
        <v>98925</v>
      </c>
      <c r="F106" s="139">
        <v>101520</v>
      </c>
      <c r="G106" s="28">
        <v>102284</v>
      </c>
      <c r="H106" s="77">
        <v>103072</v>
      </c>
      <c r="I106" s="12"/>
      <c r="J106" s="13"/>
      <c r="K106" s="14"/>
      <c r="L106" s="13"/>
      <c r="M106" s="14"/>
      <c r="N106" s="15"/>
    </row>
    <row r="107" spans="1:14" ht="45" x14ac:dyDescent="0.2">
      <c r="A107" s="2" t="s">
        <v>362</v>
      </c>
    </row>
    <row r="108" spans="1:14" ht="60" x14ac:dyDescent="0.2">
      <c r="A108" s="30" t="s">
        <v>363</v>
      </c>
    </row>
    <row r="109" spans="1:14" x14ac:dyDescent="0.2">
      <c r="A109" s="51" t="s">
        <v>364</v>
      </c>
    </row>
    <row r="110" spans="1:14" ht="15.75" thickBot="1" x14ac:dyDescent="0.3"/>
    <row r="111" spans="1:14" x14ac:dyDescent="0.2">
      <c r="A111" s="1" t="s">
        <v>365</v>
      </c>
      <c r="C111" s="9">
        <v>44592</v>
      </c>
      <c r="D111" s="108">
        <v>44620</v>
      </c>
      <c r="E111" s="108">
        <v>44651</v>
      </c>
      <c r="F111" s="108">
        <v>44681</v>
      </c>
      <c r="G111" s="9">
        <v>44712</v>
      </c>
      <c r="H111" s="9">
        <v>44742</v>
      </c>
      <c r="I111" s="9">
        <v>44773</v>
      </c>
      <c r="J111" s="9">
        <v>44804</v>
      </c>
      <c r="K111" s="9">
        <v>44834</v>
      </c>
      <c r="L111" s="9">
        <v>44865</v>
      </c>
      <c r="M111" s="9">
        <v>44895</v>
      </c>
      <c r="N111" s="9">
        <v>44926</v>
      </c>
    </row>
    <row r="112" spans="1:14" ht="15.75" thickBot="1" x14ac:dyDescent="0.25">
      <c r="A112" s="2" t="s">
        <v>4</v>
      </c>
      <c r="C112" s="27">
        <v>6596</v>
      </c>
      <c r="D112" s="139">
        <v>6523</v>
      </c>
      <c r="E112" s="139">
        <v>6482</v>
      </c>
      <c r="F112" s="76">
        <v>6550</v>
      </c>
      <c r="G112" s="28">
        <v>6547</v>
      </c>
      <c r="H112" s="77">
        <v>6639</v>
      </c>
      <c r="I112" s="12"/>
      <c r="J112" s="13"/>
      <c r="K112" s="14"/>
      <c r="L112" s="13"/>
      <c r="M112" s="14"/>
      <c r="N112" s="15"/>
    </row>
    <row r="113" spans="1:14" ht="45" x14ac:dyDescent="0.2">
      <c r="A113" s="2" t="s">
        <v>366</v>
      </c>
    </row>
    <row r="114" spans="1:14" ht="60" x14ac:dyDescent="0.2">
      <c r="A114" s="30" t="s">
        <v>367</v>
      </c>
    </row>
    <row r="115" spans="1:14" x14ac:dyDescent="0.2">
      <c r="A115" s="42" t="s">
        <v>368</v>
      </c>
    </row>
    <row r="116" spans="1:14" ht="15.75" thickBot="1" x14ac:dyDescent="0.3"/>
    <row r="117" spans="1:14" x14ac:dyDescent="0.2">
      <c r="A117" s="1" t="s">
        <v>369</v>
      </c>
      <c r="C117" s="9">
        <v>44592</v>
      </c>
      <c r="D117" s="108">
        <v>44620</v>
      </c>
      <c r="E117" s="108">
        <v>44651</v>
      </c>
      <c r="F117" s="108">
        <v>44681</v>
      </c>
      <c r="G117" s="9">
        <v>44712</v>
      </c>
      <c r="H117" s="9">
        <v>44742</v>
      </c>
      <c r="I117" s="9">
        <v>44773</v>
      </c>
      <c r="J117" s="9">
        <v>44804</v>
      </c>
      <c r="K117" s="9">
        <v>44834</v>
      </c>
      <c r="L117" s="9">
        <v>44865</v>
      </c>
      <c r="M117" s="9">
        <v>44895</v>
      </c>
      <c r="N117" s="9">
        <v>44926</v>
      </c>
    </row>
    <row r="118" spans="1:14" ht="15.75" thickBot="1" x14ac:dyDescent="0.25">
      <c r="A118" s="2" t="s">
        <v>4</v>
      </c>
      <c r="C118" s="12">
        <v>450</v>
      </c>
      <c r="D118" s="76">
        <v>437</v>
      </c>
      <c r="E118" s="76">
        <v>429</v>
      </c>
      <c r="F118" s="76">
        <v>441</v>
      </c>
      <c r="G118" s="14">
        <v>446</v>
      </c>
      <c r="H118" s="15">
        <v>463</v>
      </c>
      <c r="I118" s="12"/>
      <c r="J118" s="13"/>
      <c r="K118" s="14"/>
      <c r="L118" s="13"/>
      <c r="M118" s="14"/>
      <c r="N118" s="15"/>
    </row>
    <row r="119" spans="1:14" ht="45" x14ac:dyDescent="0.2">
      <c r="A119" s="2" t="s">
        <v>370</v>
      </c>
    </row>
    <row r="120" spans="1:14" ht="60" x14ac:dyDescent="0.2">
      <c r="A120" s="30" t="s">
        <v>371</v>
      </c>
    </row>
    <row r="121" spans="1:14" x14ac:dyDescent="0.2">
      <c r="A121" s="42" t="s">
        <v>372</v>
      </c>
    </row>
    <row r="122" spans="1:14" ht="15.75" thickBot="1" x14ac:dyDescent="0.3"/>
    <row r="123" spans="1:14" x14ac:dyDescent="0.2">
      <c r="A123" s="1" t="s">
        <v>373</v>
      </c>
      <c r="C123" s="9">
        <v>44592</v>
      </c>
      <c r="D123" s="108">
        <v>44620</v>
      </c>
      <c r="E123" s="108">
        <v>44651</v>
      </c>
      <c r="F123" s="108">
        <v>44681</v>
      </c>
      <c r="G123" s="9">
        <v>44712</v>
      </c>
      <c r="H123" s="9">
        <v>44742</v>
      </c>
      <c r="I123" s="9">
        <v>44773</v>
      </c>
      <c r="J123" s="9">
        <v>44804</v>
      </c>
      <c r="K123" s="9">
        <v>44834</v>
      </c>
      <c r="L123" s="9">
        <v>44865</v>
      </c>
      <c r="M123" s="9">
        <v>44895</v>
      </c>
      <c r="N123" s="9">
        <v>44926</v>
      </c>
    </row>
    <row r="124" spans="1:14" ht="15.75" thickBot="1" x14ac:dyDescent="0.25">
      <c r="A124" s="1" t="s">
        <v>374</v>
      </c>
      <c r="C124" s="27">
        <v>6827</v>
      </c>
      <c r="D124" s="139">
        <v>6797</v>
      </c>
      <c r="E124" s="139">
        <v>6756</v>
      </c>
      <c r="F124" s="139">
        <v>6944</v>
      </c>
      <c r="G124" s="28">
        <v>7011</v>
      </c>
      <c r="H124" s="77">
        <v>7134</v>
      </c>
      <c r="I124" s="12"/>
      <c r="J124" s="13"/>
      <c r="K124" s="14"/>
      <c r="L124" s="13"/>
      <c r="M124" s="14"/>
      <c r="N124" s="15"/>
    </row>
    <row r="125" spans="1:14" x14ac:dyDescent="0.2">
      <c r="A125" s="2" t="s">
        <v>4</v>
      </c>
    </row>
    <row r="126" spans="1:14" ht="45" x14ac:dyDescent="0.2">
      <c r="A126" s="2" t="s">
        <v>375</v>
      </c>
    </row>
    <row r="127" spans="1:14" ht="60" x14ac:dyDescent="0.2">
      <c r="A127" s="30" t="s">
        <v>376</v>
      </c>
    </row>
    <row r="128" spans="1:14" x14ac:dyDescent="0.2">
      <c r="A128" s="42" t="s">
        <v>377</v>
      </c>
    </row>
    <row r="129" spans="1:14" ht="15.75" thickBot="1" x14ac:dyDescent="0.3"/>
    <row r="130" spans="1:14" x14ac:dyDescent="0.2">
      <c r="A130" s="1" t="s">
        <v>378</v>
      </c>
      <c r="C130" s="9">
        <v>44592</v>
      </c>
      <c r="D130" s="108">
        <v>44620</v>
      </c>
      <c r="E130" s="108">
        <v>44651</v>
      </c>
      <c r="F130" s="108">
        <v>44681</v>
      </c>
      <c r="G130" s="9">
        <v>44712</v>
      </c>
      <c r="H130" s="9">
        <v>44742</v>
      </c>
      <c r="I130" s="9">
        <v>44773</v>
      </c>
      <c r="J130" s="9">
        <v>44804</v>
      </c>
      <c r="K130" s="9">
        <v>44834</v>
      </c>
      <c r="L130" s="9">
        <v>44865</v>
      </c>
      <c r="M130" s="9">
        <v>44895</v>
      </c>
      <c r="N130" s="9">
        <v>44926</v>
      </c>
    </row>
    <row r="131" spans="1:14" ht="15.75" thickBot="1" x14ac:dyDescent="0.25">
      <c r="A131" s="2" t="s">
        <v>4</v>
      </c>
      <c r="C131" s="12">
        <v>260</v>
      </c>
      <c r="D131" s="76">
        <v>253</v>
      </c>
      <c r="E131" s="76">
        <v>256</v>
      </c>
      <c r="F131" s="76">
        <v>259</v>
      </c>
      <c r="G131" s="14">
        <v>264</v>
      </c>
      <c r="H131" s="15">
        <v>264</v>
      </c>
      <c r="I131" s="12"/>
      <c r="J131" s="13"/>
      <c r="K131" s="14"/>
      <c r="L131" s="13"/>
      <c r="M131" s="14"/>
      <c r="N131" s="15"/>
    </row>
    <row r="132" spans="1:14" ht="45" x14ac:dyDescent="0.2">
      <c r="A132" s="2" t="s">
        <v>379</v>
      </c>
    </row>
    <row r="133" spans="1:14" ht="60" x14ac:dyDescent="0.2">
      <c r="A133" s="30" t="s">
        <v>380</v>
      </c>
    </row>
    <row r="134" spans="1:14" x14ac:dyDescent="0.2">
      <c r="A134" s="42" t="s">
        <v>381</v>
      </c>
    </row>
    <row r="135" spans="1:14" ht="15.75" thickBot="1" x14ac:dyDescent="0.3"/>
    <row r="136" spans="1:14" x14ac:dyDescent="0.2">
      <c r="A136" s="44" t="s">
        <v>382</v>
      </c>
      <c r="C136" s="9">
        <v>44592</v>
      </c>
      <c r="D136" s="108">
        <v>44620</v>
      </c>
      <c r="E136" s="108">
        <v>44651</v>
      </c>
      <c r="F136" s="108">
        <v>44681</v>
      </c>
      <c r="G136" s="9">
        <v>44712</v>
      </c>
      <c r="H136" s="9">
        <v>44742</v>
      </c>
      <c r="I136" s="9">
        <v>44773</v>
      </c>
      <c r="J136" s="9">
        <v>44804</v>
      </c>
      <c r="K136" s="9">
        <v>44834</v>
      </c>
      <c r="L136" s="9">
        <v>44865</v>
      </c>
      <c r="M136" s="9">
        <v>44895</v>
      </c>
      <c r="N136" s="9">
        <v>44926</v>
      </c>
    </row>
    <row r="137" spans="1:14" ht="15.75" thickBot="1" x14ac:dyDescent="0.25">
      <c r="A137" s="2" t="s">
        <v>4</v>
      </c>
      <c r="C137" s="27">
        <f>C106+C112+C118+C124+C131</f>
        <v>114432</v>
      </c>
      <c r="D137" s="144">
        <f t="shared" ref="D137:M137" si="1">D106+D112+D118+D124+D131</f>
        <v>113036</v>
      </c>
      <c r="E137" s="144">
        <f>E106+E112+E118+E124+E131</f>
        <v>112848</v>
      </c>
      <c r="F137" s="144">
        <f t="shared" ref="F137:H137" si="2">F106+F112+F118+F124+F131</f>
        <v>115714</v>
      </c>
      <c r="G137" s="27">
        <f t="shared" si="2"/>
        <v>116552</v>
      </c>
      <c r="H137" s="27">
        <f t="shared" si="2"/>
        <v>117572</v>
      </c>
      <c r="I137" s="12">
        <f t="shared" si="1"/>
        <v>0</v>
      </c>
      <c r="J137" s="12">
        <f t="shared" si="1"/>
        <v>0</v>
      </c>
      <c r="K137" s="12">
        <f t="shared" si="1"/>
        <v>0</v>
      </c>
      <c r="L137" s="12">
        <f t="shared" si="1"/>
        <v>0</v>
      </c>
      <c r="M137" s="12">
        <f t="shared" si="1"/>
        <v>0</v>
      </c>
      <c r="N137" s="12">
        <f>N106+N112+N118+N124+N131</f>
        <v>0</v>
      </c>
    </row>
    <row r="138" spans="1:14" ht="60" x14ac:dyDescent="0.2">
      <c r="A138" s="30" t="s">
        <v>383</v>
      </c>
    </row>
    <row r="139" spans="1:14" x14ac:dyDescent="0.2">
      <c r="A139" s="42" t="s">
        <v>384</v>
      </c>
    </row>
    <row r="141" spans="1:14" x14ac:dyDescent="0.25">
      <c r="A141" s="52" t="s">
        <v>385</v>
      </c>
    </row>
    <row r="142" spans="1:14" ht="15.75" thickBot="1" x14ac:dyDescent="0.3"/>
    <row r="143" spans="1:14" x14ac:dyDescent="0.2">
      <c r="A143" s="1" t="s">
        <v>386</v>
      </c>
      <c r="C143" s="9">
        <v>44592</v>
      </c>
      <c r="D143" s="108">
        <v>44620</v>
      </c>
      <c r="E143" s="108">
        <v>44651</v>
      </c>
      <c r="F143" s="108">
        <v>44681</v>
      </c>
      <c r="G143" s="9">
        <v>44712</v>
      </c>
      <c r="H143" s="9">
        <v>44742</v>
      </c>
      <c r="I143" s="9">
        <v>44773</v>
      </c>
      <c r="J143" s="9">
        <v>44804</v>
      </c>
      <c r="K143" s="9">
        <v>44834</v>
      </c>
      <c r="L143" s="9">
        <v>44865</v>
      </c>
      <c r="M143" s="9">
        <v>44895</v>
      </c>
      <c r="N143" s="9">
        <v>44926</v>
      </c>
    </row>
    <row r="144" spans="1:14" ht="15.75" thickBot="1" x14ac:dyDescent="0.25">
      <c r="A144" s="2" t="s">
        <v>4</v>
      </c>
      <c r="C144" s="27">
        <v>119080</v>
      </c>
      <c r="D144" s="139">
        <v>119202</v>
      </c>
      <c r="E144" s="139">
        <v>119374</v>
      </c>
      <c r="F144" s="139">
        <v>119569</v>
      </c>
      <c r="G144" s="28">
        <v>119681</v>
      </c>
      <c r="H144" s="77">
        <v>119712</v>
      </c>
      <c r="I144" s="12"/>
      <c r="J144" s="13"/>
      <c r="K144" s="14"/>
      <c r="L144" s="13"/>
      <c r="M144" s="14"/>
      <c r="N144" s="15"/>
    </row>
    <row r="145" spans="1:14" ht="75" x14ac:dyDescent="0.2">
      <c r="A145" s="30" t="s">
        <v>387</v>
      </c>
    </row>
    <row r="146" spans="1:14" ht="15.75" thickBot="1" x14ac:dyDescent="0.3"/>
    <row r="147" spans="1:14" x14ac:dyDescent="0.2">
      <c r="A147" s="1" t="s">
        <v>388</v>
      </c>
      <c r="C147" s="9">
        <v>44592</v>
      </c>
      <c r="D147" s="108">
        <v>44620</v>
      </c>
      <c r="E147" s="108">
        <v>44651</v>
      </c>
      <c r="F147" s="108">
        <v>44681</v>
      </c>
      <c r="G147" s="9">
        <v>44712</v>
      </c>
      <c r="H147" s="9">
        <v>44742</v>
      </c>
      <c r="I147" s="9">
        <v>44773</v>
      </c>
      <c r="J147" s="9">
        <v>44804</v>
      </c>
      <c r="K147" s="9">
        <v>44834</v>
      </c>
      <c r="L147" s="9">
        <v>44865</v>
      </c>
      <c r="M147" s="9">
        <v>44895</v>
      </c>
      <c r="N147" s="9">
        <v>44926</v>
      </c>
    </row>
    <row r="148" spans="1:14" ht="15.75" thickBot="1" x14ac:dyDescent="0.25">
      <c r="A148" s="2" t="s">
        <v>4</v>
      </c>
      <c r="C148" s="27">
        <v>7703</v>
      </c>
      <c r="D148" s="139">
        <v>7694</v>
      </c>
      <c r="E148" s="139">
        <v>7724</v>
      </c>
      <c r="F148" s="139">
        <v>7733</v>
      </c>
      <c r="G148" s="28">
        <v>7718</v>
      </c>
      <c r="H148" s="77">
        <v>7757</v>
      </c>
      <c r="I148" s="12"/>
      <c r="J148" s="13"/>
      <c r="K148" s="14"/>
      <c r="L148" s="13"/>
      <c r="M148" s="14"/>
      <c r="N148" s="15"/>
    </row>
    <row r="149" spans="1:14" ht="75" x14ac:dyDescent="0.2">
      <c r="A149" s="30" t="s">
        <v>389</v>
      </c>
    </row>
    <row r="150" spans="1:14" ht="15.75" thickBot="1" x14ac:dyDescent="0.3"/>
    <row r="151" spans="1:14" x14ac:dyDescent="0.2">
      <c r="A151" s="1" t="s">
        <v>390</v>
      </c>
      <c r="C151" s="9">
        <v>44592</v>
      </c>
      <c r="D151" s="108">
        <v>44620</v>
      </c>
      <c r="E151" s="108">
        <v>44651</v>
      </c>
      <c r="F151" s="108">
        <v>44681</v>
      </c>
      <c r="G151" s="9">
        <v>44712</v>
      </c>
      <c r="H151" s="9">
        <v>44742</v>
      </c>
      <c r="I151" s="9">
        <v>44773</v>
      </c>
      <c r="J151" s="9">
        <v>44804</v>
      </c>
      <c r="K151" s="9">
        <v>44834</v>
      </c>
      <c r="L151" s="9">
        <v>44865</v>
      </c>
      <c r="M151" s="9">
        <v>44895</v>
      </c>
      <c r="N151" s="9">
        <v>44926</v>
      </c>
    </row>
    <row r="152" spans="1:14" ht="15.75" thickBot="1" x14ac:dyDescent="0.25">
      <c r="A152" s="2" t="s">
        <v>4</v>
      </c>
      <c r="C152" s="12">
        <v>512</v>
      </c>
      <c r="D152" s="76">
        <v>511</v>
      </c>
      <c r="E152" s="76">
        <v>512</v>
      </c>
      <c r="F152" s="76">
        <v>516</v>
      </c>
      <c r="G152" s="14">
        <v>521</v>
      </c>
      <c r="H152" s="15">
        <v>532</v>
      </c>
      <c r="I152" s="12"/>
      <c r="J152" s="13"/>
      <c r="K152" s="14"/>
      <c r="L152" s="13"/>
      <c r="M152" s="14"/>
      <c r="N152" s="15"/>
    </row>
    <row r="153" spans="1:14" ht="75" x14ac:dyDescent="0.2">
      <c r="A153" s="30" t="s">
        <v>391</v>
      </c>
    </row>
    <row r="154" spans="1:14" ht="15.75" thickBot="1" x14ac:dyDescent="0.3"/>
    <row r="155" spans="1:14" x14ac:dyDescent="0.2">
      <c r="A155" s="1" t="s">
        <v>392</v>
      </c>
      <c r="C155" s="9">
        <v>44592</v>
      </c>
      <c r="D155" s="108">
        <v>44620</v>
      </c>
      <c r="E155" s="108">
        <v>44651</v>
      </c>
      <c r="F155" s="108">
        <v>44681</v>
      </c>
      <c r="G155" s="9">
        <v>44712</v>
      </c>
      <c r="H155" s="9">
        <v>44742</v>
      </c>
      <c r="I155" s="9">
        <v>44773</v>
      </c>
      <c r="J155" s="9">
        <v>44804</v>
      </c>
      <c r="K155" s="9">
        <v>44834</v>
      </c>
      <c r="L155" s="9">
        <v>44865</v>
      </c>
      <c r="M155" s="9">
        <v>44895</v>
      </c>
      <c r="N155" s="9">
        <v>44926</v>
      </c>
    </row>
    <row r="156" spans="1:14" ht="15.75" thickBot="1" x14ac:dyDescent="0.25">
      <c r="A156" s="2" t="s">
        <v>4</v>
      </c>
      <c r="C156" s="27">
        <v>7780</v>
      </c>
      <c r="D156" s="139">
        <v>7763</v>
      </c>
      <c r="E156" s="139">
        <v>7761</v>
      </c>
      <c r="F156" s="139">
        <v>7788</v>
      </c>
      <c r="G156" s="28">
        <v>7834</v>
      </c>
      <c r="H156" s="77">
        <v>7949</v>
      </c>
      <c r="I156" s="12"/>
      <c r="J156" s="13"/>
      <c r="K156" s="14"/>
      <c r="L156" s="13"/>
      <c r="M156" s="14"/>
      <c r="N156" s="15"/>
    </row>
    <row r="157" spans="1:14" ht="75" x14ac:dyDescent="0.2">
      <c r="A157" s="30" t="s">
        <v>393</v>
      </c>
    </row>
    <row r="158" spans="1:14" ht="15.75" thickBot="1" x14ac:dyDescent="0.3"/>
    <row r="159" spans="1:14" x14ac:dyDescent="0.2">
      <c r="A159" s="1" t="s">
        <v>394</v>
      </c>
      <c r="C159" s="9">
        <v>44592</v>
      </c>
      <c r="D159" s="108">
        <v>44620</v>
      </c>
      <c r="E159" s="108">
        <v>44651</v>
      </c>
      <c r="F159" s="108">
        <v>44681</v>
      </c>
      <c r="G159" s="9">
        <v>44712</v>
      </c>
      <c r="H159" s="9">
        <v>44742</v>
      </c>
      <c r="I159" s="9">
        <v>44773</v>
      </c>
      <c r="J159" s="9">
        <v>44804</v>
      </c>
      <c r="K159" s="9">
        <v>44834</v>
      </c>
      <c r="L159" s="9">
        <v>44865</v>
      </c>
      <c r="M159" s="9">
        <v>44895</v>
      </c>
      <c r="N159" s="9">
        <v>44926</v>
      </c>
    </row>
    <row r="160" spans="1:14" ht="15.75" thickBot="1" x14ac:dyDescent="0.25">
      <c r="A160" s="2" t="s">
        <v>4</v>
      </c>
      <c r="C160" s="12">
        <v>268</v>
      </c>
      <c r="D160" s="76">
        <v>268</v>
      </c>
      <c r="E160" s="76">
        <v>269</v>
      </c>
      <c r="F160" s="76">
        <v>271</v>
      </c>
      <c r="G160" s="14">
        <v>272</v>
      </c>
      <c r="H160" s="15">
        <v>273</v>
      </c>
      <c r="I160" s="12"/>
      <c r="J160" s="13"/>
      <c r="K160" s="14"/>
      <c r="L160" s="13"/>
      <c r="M160" s="14"/>
      <c r="N160" s="15"/>
    </row>
    <row r="161" spans="1:15" ht="75" x14ac:dyDescent="0.2">
      <c r="A161" s="4" t="s">
        <v>395</v>
      </c>
    </row>
    <row r="162" spans="1:15" ht="15.75" thickBot="1" x14ac:dyDescent="0.3"/>
    <row r="163" spans="1:15" x14ac:dyDescent="0.2">
      <c r="A163" s="6" t="s">
        <v>396</v>
      </c>
      <c r="C163" s="9">
        <v>44592</v>
      </c>
      <c r="D163" s="108">
        <v>44620</v>
      </c>
      <c r="E163" s="108">
        <v>44651</v>
      </c>
      <c r="F163" s="108">
        <v>44681</v>
      </c>
      <c r="G163" s="9">
        <v>44712</v>
      </c>
      <c r="H163" s="9">
        <v>44742</v>
      </c>
      <c r="I163" s="9">
        <v>44773</v>
      </c>
      <c r="J163" s="9">
        <v>44804</v>
      </c>
      <c r="K163" s="9">
        <v>44834</v>
      </c>
      <c r="L163" s="9">
        <v>44865</v>
      </c>
      <c r="M163" s="9">
        <v>44895</v>
      </c>
      <c r="N163" s="9">
        <v>44926</v>
      </c>
    </row>
    <row r="164" spans="1:15" ht="15.75" thickBot="1" x14ac:dyDescent="0.25">
      <c r="A164" s="2" t="s">
        <v>4</v>
      </c>
      <c r="C164" s="27">
        <f>C160+C156+C152+C148++C144</f>
        <v>135343</v>
      </c>
      <c r="D164" s="144">
        <f>D160+D156+D152+D148++D144</f>
        <v>135438</v>
      </c>
      <c r="E164" s="144">
        <f>E160+E156+E152+E148++E144</f>
        <v>135640</v>
      </c>
      <c r="F164" s="144">
        <f t="shared" ref="F164:H164" si="3">F160+F156+F152+F148++F144</f>
        <v>135877</v>
      </c>
      <c r="G164" s="27">
        <f t="shared" si="3"/>
        <v>136026</v>
      </c>
      <c r="H164" s="27">
        <f t="shared" si="3"/>
        <v>136223</v>
      </c>
      <c r="I164" s="27">
        <f t="shared" ref="I164:N164" si="4">I160+I156+I152+I148++I144</f>
        <v>0</v>
      </c>
      <c r="J164" s="27">
        <f t="shared" si="4"/>
        <v>0</v>
      </c>
      <c r="K164" s="27">
        <f t="shared" si="4"/>
        <v>0</v>
      </c>
      <c r="L164" s="27">
        <f t="shared" si="4"/>
        <v>0</v>
      </c>
      <c r="M164" s="27">
        <f t="shared" si="4"/>
        <v>0</v>
      </c>
      <c r="N164" s="27">
        <f t="shared" si="4"/>
        <v>0</v>
      </c>
    </row>
    <row r="165" spans="1:15" ht="30" x14ac:dyDescent="0.2">
      <c r="A165" s="30" t="s">
        <v>397</v>
      </c>
    </row>
    <row r="166" spans="1:15" x14ac:dyDescent="0.2">
      <c r="A166" s="1"/>
    </row>
    <row r="167" spans="1:15" ht="15.75" thickBot="1" x14ac:dyDescent="0.3"/>
    <row r="168" spans="1:15" ht="30" x14ac:dyDescent="0.2">
      <c r="A168" s="1" t="s">
        <v>398</v>
      </c>
      <c r="C168" s="9">
        <v>44592</v>
      </c>
      <c r="D168" s="108">
        <v>44620</v>
      </c>
      <c r="E168" s="108">
        <v>44651</v>
      </c>
      <c r="F168" s="108">
        <v>44681</v>
      </c>
      <c r="G168" s="9">
        <v>44712</v>
      </c>
      <c r="H168" s="9">
        <v>44742</v>
      </c>
      <c r="I168" s="9">
        <v>44773</v>
      </c>
      <c r="J168" s="9">
        <v>44804</v>
      </c>
      <c r="K168" s="9">
        <v>44834</v>
      </c>
      <c r="L168" s="9">
        <v>44865</v>
      </c>
      <c r="M168" s="9">
        <v>44895</v>
      </c>
      <c r="N168" s="9">
        <v>44926</v>
      </c>
      <c r="O168" s="9" t="s">
        <v>94</v>
      </c>
    </row>
    <row r="169" spans="1:15" ht="15.75" thickBot="1" x14ac:dyDescent="0.25">
      <c r="A169" s="2" t="s">
        <v>4</v>
      </c>
      <c r="C169" s="37">
        <f>'[2]Total 2022'!B29:B29</f>
        <v>15270770.800000001</v>
      </c>
      <c r="D169" s="75">
        <f>'[2]Total 2022'!E29</f>
        <v>19917584.859999999</v>
      </c>
      <c r="E169" s="75">
        <f>'[2]Total 2022'!H29</f>
        <v>16409628.260000002</v>
      </c>
      <c r="F169" s="75">
        <f>'[2]Total 2022'!K29</f>
        <v>18665241.93</v>
      </c>
      <c r="G169" s="39">
        <f>'[2]Total 2022'!N29</f>
        <v>18753411.699999999</v>
      </c>
      <c r="H169" s="40">
        <f>'[2]Total 2022'!Q29</f>
        <v>19402325.380000003</v>
      </c>
      <c r="I169" s="37">
        <f>'[2]Total 2022'!T29</f>
        <v>0</v>
      </c>
      <c r="J169" s="38">
        <f>'[2]Total 2022'!W29</f>
        <v>0</v>
      </c>
      <c r="K169" s="39">
        <f>'[2]Total 2022'!Z29</f>
        <v>0</v>
      </c>
      <c r="L169" s="38">
        <f>'[2]Total 2022'!AC29</f>
        <v>0</v>
      </c>
      <c r="M169" s="39">
        <f>'[2]Total 2022'!AF29</f>
        <v>0</v>
      </c>
      <c r="N169" s="40">
        <f>'[2]Total 2022'!AI29</f>
        <v>0</v>
      </c>
      <c r="O169" s="40">
        <f>SUM(C169:N169)</f>
        <v>108418962.93000001</v>
      </c>
    </row>
    <row r="170" spans="1:15" ht="45" x14ac:dyDescent="0.2">
      <c r="A170" s="30" t="s">
        <v>399</v>
      </c>
      <c r="F170" s="146"/>
    </row>
    <row r="171" spans="1:15" ht="15.75" thickBot="1" x14ac:dyDescent="0.3"/>
    <row r="172" spans="1:15" ht="30" x14ac:dyDescent="0.2">
      <c r="A172" s="1" t="s">
        <v>400</v>
      </c>
      <c r="C172" s="9">
        <v>44592</v>
      </c>
      <c r="D172" s="108">
        <v>44620</v>
      </c>
      <c r="E172" s="108">
        <v>44651</v>
      </c>
      <c r="F172" s="108">
        <v>44681</v>
      </c>
      <c r="G172" s="9">
        <v>44712</v>
      </c>
      <c r="H172" s="9">
        <v>44742</v>
      </c>
      <c r="I172" s="9">
        <v>44773</v>
      </c>
      <c r="J172" s="9">
        <v>44804</v>
      </c>
      <c r="K172" s="9">
        <v>44834</v>
      </c>
      <c r="L172" s="9">
        <v>44865</v>
      </c>
      <c r="M172" s="9">
        <v>44895</v>
      </c>
      <c r="N172" s="9">
        <v>44926</v>
      </c>
      <c r="O172" s="9" t="s">
        <v>94</v>
      </c>
    </row>
    <row r="173" spans="1:15" ht="15.75" thickBot="1" x14ac:dyDescent="0.25">
      <c r="A173" s="2" t="s">
        <v>4</v>
      </c>
      <c r="C173" s="37">
        <f>'[2]Total 2022'!C29</f>
        <v>3167655.2800000003</v>
      </c>
      <c r="D173" s="75">
        <f>'[2]Total 2022'!F29</f>
        <v>4078759.19</v>
      </c>
      <c r="E173" s="75">
        <f>'[2]Total 2022'!I29</f>
        <v>3398648.24</v>
      </c>
      <c r="F173" s="75">
        <f>'[2]Total 2022'!L29</f>
        <v>3837743.39</v>
      </c>
      <c r="G173" s="39">
        <f>'[2]Total 2022'!O29</f>
        <v>3851476.5799999996</v>
      </c>
      <c r="H173" s="40">
        <f>'[2]Total 2022'!R29</f>
        <v>3971278.1300000004</v>
      </c>
      <c r="I173" s="37">
        <f>'[2]Total 2022'!U29</f>
        <v>0</v>
      </c>
      <c r="J173" s="38">
        <f>'[2]Total 2022'!X29</f>
        <v>0</v>
      </c>
      <c r="K173" s="39">
        <f>'[2]Total 2022'!AA29</f>
        <v>0</v>
      </c>
      <c r="L173" s="38">
        <f>'[2]Total 2022'!AD29</f>
        <v>0</v>
      </c>
      <c r="M173" s="39">
        <f>'[2]Total 2022'!AG29</f>
        <v>0</v>
      </c>
      <c r="N173" s="40">
        <f>'[2]Total 2022'!AJ29</f>
        <v>0</v>
      </c>
      <c r="O173" s="40">
        <f>SUM(C173:N173)</f>
        <v>22305560.809999999</v>
      </c>
    </row>
    <row r="174" spans="1:15" ht="45" x14ac:dyDescent="0.2">
      <c r="A174" s="30" t="s">
        <v>401</v>
      </c>
      <c r="F174" s="146"/>
    </row>
    <row r="175" spans="1:15" ht="15.75" thickBot="1" x14ac:dyDescent="0.3"/>
    <row r="176" spans="1:15" ht="30" x14ac:dyDescent="0.2">
      <c r="A176" s="1" t="s">
        <v>402</v>
      </c>
      <c r="C176" s="9">
        <v>44592</v>
      </c>
      <c r="D176" s="108">
        <v>44620</v>
      </c>
      <c r="E176" s="108">
        <v>44651</v>
      </c>
      <c r="F176" s="108">
        <v>44681</v>
      </c>
      <c r="G176" s="9">
        <v>44712</v>
      </c>
      <c r="H176" s="9">
        <v>44742</v>
      </c>
      <c r="I176" s="9">
        <v>44773</v>
      </c>
      <c r="J176" s="9">
        <v>44804</v>
      </c>
      <c r="K176" s="9">
        <v>44834</v>
      </c>
      <c r="L176" s="9">
        <v>44865</v>
      </c>
      <c r="M176" s="9">
        <v>44895</v>
      </c>
      <c r="N176" s="9">
        <v>44926</v>
      </c>
      <c r="O176" s="9" t="s">
        <v>94</v>
      </c>
    </row>
    <row r="177" spans="1:15" ht="15.75" thickBot="1" x14ac:dyDescent="0.25">
      <c r="A177" s="2" t="s">
        <v>4</v>
      </c>
      <c r="C177" s="37">
        <f>'[2]Total 2022'!D29</f>
        <v>2661060.5499999998</v>
      </c>
      <c r="D177" s="75">
        <f>'[2]Total 2022'!G29</f>
        <v>3425643.2600000002</v>
      </c>
      <c r="E177" s="75">
        <f>'[2]Total 2022'!J29</f>
        <v>2855287.79</v>
      </c>
      <c r="F177" s="75">
        <f>'[2]Total 2022'!M29</f>
        <v>3225658.1999999997</v>
      </c>
      <c r="G177" s="39">
        <f>'[2]Total 2022'!P29</f>
        <v>3236075.92</v>
      </c>
      <c r="H177" s="40">
        <f>'[2]Total 2022'!S29</f>
        <v>3338123.33</v>
      </c>
      <c r="I177" s="37">
        <f>'[2]Total 2022'!V16</f>
        <v>0</v>
      </c>
      <c r="J177" s="38">
        <f>'[2]Total 2022'!U17</f>
        <v>0</v>
      </c>
      <c r="K177" s="39">
        <f>'[2]Total 2022'!AB16</f>
        <v>0</v>
      </c>
      <c r="L177" s="38">
        <f>'[2]Total 2022'!AE16</f>
        <v>0</v>
      </c>
      <c r="M177" s="39">
        <f>'[2]Total 2022'!AH16</f>
        <v>0</v>
      </c>
      <c r="N177" s="40">
        <f>'[2]Total 2022'!AK16</f>
        <v>0</v>
      </c>
      <c r="O177" s="40">
        <f>SUM(C177:N177)</f>
        <v>18741849.050000001</v>
      </c>
    </row>
    <row r="178" spans="1:15" ht="45" x14ac:dyDescent="0.2">
      <c r="A178" s="4" t="s">
        <v>403</v>
      </c>
      <c r="F178" s="146"/>
    </row>
    <row r="179" spans="1:15" ht="15.75" thickBot="1" x14ac:dyDescent="0.3"/>
    <row r="180" spans="1:15" ht="30" x14ac:dyDescent="0.2">
      <c r="A180" s="1" t="s">
        <v>404</v>
      </c>
      <c r="C180" s="9">
        <v>44592</v>
      </c>
      <c r="D180" s="108">
        <v>44620</v>
      </c>
      <c r="E180" s="108">
        <v>44651</v>
      </c>
      <c r="F180" s="108">
        <v>44681</v>
      </c>
      <c r="G180" s="9">
        <v>44712</v>
      </c>
      <c r="H180" s="9">
        <v>44742</v>
      </c>
      <c r="I180" s="9">
        <v>44773</v>
      </c>
      <c r="J180" s="9">
        <v>44804</v>
      </c>
      <c r="K180" s="9">
        <v>44834</v>
      </c>
      <c r="L180" s="9">
        <v>44865</v>
      </c>
      <c r="M180" s="9">
        <v>44895</v>
      </c>
      <c r="N180" s="9">
        <v>44926</v>
      </c>
      <c r="O180" s="9" t="s">
        <v>94</v>
      </c>
    </row>
    <row r="181" spans="1:15" ht="15.75" thickBot="1" x14ac:dyDescent="0.25">
      <c r="A181" s="2" t="s">
        <v>4</v>
      </c>
      <c r="C181" s="37">
        <f>'[2]Total 2022'!B30</f>
        <v>3156524.75</v>
      </c>
      <c r="D181" s="75">
        <f>'[2]Total 2022'!E30</f>
        <v>3968783.1100000003</v>
      </c>
      <c r="E181" s="75">
        <f>'[2]Total 2022'!H30</f>
        <v>3319315.45</v>
      </c>
      <c r="F181" s="75">
        <f>'[2]Total 2022'!K30</f>
        <v>3752393.08</v>
      </c>
      <c r="G181" s="39">
        <f>'[2]Total 2022'!N30</f>
        <v>3892085.29</v>
      </c>
      <c r="H181" s="40">
        <f>'[2]Total 2022'!Q30</f>
        <v>3970979.34</v>
      </c>
      <c r="I181" s="37">
        <f>'[2]Total 2022'!T30</f>
        <v>0</v>
      </c>
      <c r="J181" s="38">
        <f>'[2]Total 2022'!W30</f>
        <v>0</v>
      </c>
      <c r="K181" s="39">
        <f>'[2]Total 2022'!Z30</f>
        <v>0</v>
      </c>
      <c r="L181" s="38">
        <f>'[2]Total 2022'!AC30</f>
        <v>0</v>
      </c>
      <c r="M181" s="39">
        <f>'[2]Total 2022'!AF30</f>
        <v>0</v>
      </c>
      <c r="N181" s="40">
        <f>'[2]Total 2022'!AI30</f>
        <v>0</v>
      </c>
      <c r="O181" s="40">
        <f>SUM(C181:N181)</f>
        <v>22060081.02</v>
      </c>
    </row>
    <row r="182" spans="1:15" ht="45" x14ac:dyDescent="0.2">
      <c r="A182" s="30" t="s">
        <v>405</v>
      </c>
      <c r="F182" s="146"/>
    </row>
    <row r="183" spans="1:15" ht="15.75" thickBot="1" x14ac:dyDescent="0.3"/>
    <row r="184" spans="1:15" ht="30" x14ac:dyDescent="0.2">
      <c r="A184" s="1" t="s">
        <v>406</v>
      </c>
      <c r="C184" s="9">
        <v>44592</v>
      </c>
      <c r="D184" s="108">
        <v>44620</v>
      </c>
      <c r="E184" s="108">
        <v>44651</v>
      </c>
      <c r="F184" s="108">
        <v>44681</v>
      </c>
      <c r="G184" s="9">
        <v>44712</v>
      </c>
      <c r="H184" s="9">
        <v>44742</v>
      </c>
      <c r="I184" s="9">
        <v>44773</v>
      </c>
      <c r="J184" s="9">
        <v>44804</v>
      </c>
      <c r="K184" s="9">
        <v>44834</v>
      </c>
      <c r="L184" s="9">
        <v>44865</v>
      </c>
      <c r="M184" s="9">
        <v>44895</v>
      </c>
      <c r="N184" s="9">
        <v>44926</v>
      </c>
      <c r="O184" s="9" t="s">
        <v>94</v>
      </c>
    </row>
    <row r="185" spans="1:15" ht="15.75" thickBot="1" x14ac:dyDescent="0.25">
      <c r="A185" s="2" t="s">
        <v>4</v>
      </c>
      <c r="C185" s="37">
        <f>'[2]Total 2022'!C30</f>
        <v>645199.01</v>
      </c>
      <c r="D185" s="75">
        <f>'[2]Total 2022'!F30</f>
        <v>805019.13</v>
      </c>
      <c r="E185" s="75">
        <f>'[2]Total 2022'!I30</f>
        <v>679380.78</v>
      </c>
      <c r="F185" s="75">
        <f>'[2]Total 2022'!L30</f>
        <v>764248.10000000009</v>
      </c>
      <c r="G185" s="39">
        <f>'[2]Total 2022'!O30</f>
        <v>790458.87</v>
      </c>
      <c r="H185" s="40">
        <f>'[2]Total 2022'!R30</f>
        <v>806902.32000000007</v>
      </c>
      <c r="I185" s="37">
        <f>'[2]Total 2022'!U30</f>
        <v>0</v>
      </c>
      <c r="J185" s="38">
        <f>'[2]Total 2022'!X30</f>
        <v>0</v>
      </c>
      <c r="K185" s="39">
        <f>'[2]Total 2022'!AA30</f>
        <v>0</v>
      </c>
      <c r="L185" s="38">
        <f>'[2]Total 2022'!AD30</f>
        <v>0</v>
      </c>
      <c r="M185" s="39">
        <f>'[2]Total 2022'!AG30</f>
        <v>0</v>
      </c>
      <c r="N185" s="40">
        <f>'[2]Total 2022'!AJ30</f>
        <v>0</v>
      </c>
      <c r="O185" s="40">
        <f>SUM(C185:N185)</f>
        <v>4491208.21</v>
      </c>
    </row>
    <row r="186" spans="1:15" ht="45" x14ac:dyDescent="0.2">
      <c r="A186" s="30" t="s">
        <v>407</v>
      </c>
      <c r="F186" s="146"/>
    </row>
    <row r="187" spans="1:15" ht="15.75" thickBot="1" x14ac:dyDescent="0.3"/>
    <row r="188" spans="1:15" ht="30" x14ac:dyDescent="0.2">
      <c r="A188" s="1" t="s">
        <v>408</v>
      </c>
      <c r="C188" s="9">
        <v>44592</v>
      </c>
      <c r="D188" s="108">
        <v>44620</v>
      </c>
      <c r="E188" s="108">
        <v>44651</v>
      </c>
      <c r="F188" s="108">
        <v>44681</v>
      </c>
      <c r="G188" s="9">
        <v>44712</v>
      </c>
      <c r="H188" s="9">
        <v>44742</v>
      </c>
      <c r="I188" s="9">
        <v>44773</v>
      </c>
      <c r="J188" s="9">
        <v>44804</v>
      </c>
      <c r="K188" s="9">
        <v>44834</v>
      </c>
      <c r="L188" s="9">
        <v>44865</v>
      </c>
      <c r="M188" s="9">
        <v>44895</v>
      </c>
      <c r="N188" s="9">
        <v>44926</v>
      </c>
      <c r="O188" s="9" t="s">
        <v>94</v>
      </c>
    </row>
    <row r="189" spans="1:15" ht="15.75" thickBot="1" x14ac:dyDescent="0.25">
      <c r="A189" s="2" t="s">
        <v>4</v>
      </c>
      <c r="C189" s="37">
        <f>'[2]Total 2022'!D30</f>
        <v>529029.28</v>
      </c>
      <c r="D189" s="75">
        <f>'[2]Total 2022'!G30</f>
        <v>659280.47</v>
      </c>
      <c r="E189" s="75">
        <f>'[2]Total 2022'!J30</f>
        <v>558718.03</v>
      </c>
      <c r="F189" s="75">
        <f>'[2]Total 2022'!M30</f>
        <v>627870.04</v>
      </c>
      <c r="G189" s="39">
        <f>'[2]Total 2022'!P30</f>
        <v>645976.64999999991</v>
      </c>
      <c r="H189" s="40">
        <f>'[2]Total 2022'!S30</f>
        <v>659373.94000000006</v>
      </c>
      <c r="I189" s="37">
        <f>'[2]Total 2022'!V30</f>
        <v>0</v>
      </c>
      <c r="J189" s="38">
        <f>'[2]Total 2022'!AB30</f>
        <v>0</v>
      </c>
      <c r="K189" s="39">
        <f>'[2]Total 2022'!AB30</f>
        <v>0</v>
      </c>
      <c r="L189" s="38">
        <f>'[2]Total 2022'!AE30</f>
        <v>0</v>
      </c>
      <c r="M189" s="39">
        <f>'[2]Total 2022'!AH30</f>
        <v>0</v>
      </c>
      <c r="N189" s="40">
        <f>'[2]Total 2022'!AK30</f>
        <v>0</v>
      </c>
      <c r="O189" s="40">
        <f>SUM(C189:N189)</f>
        <v>3680248.41</v>
      </c>
    </row>
    <row r="190" spans="1:15" ht="45" x14ac:dyDescent="0.2">
      <c r="A190" s="4" t="s">
        <v>409</v>
      </c>
      <c r="F190" s="146"/>
    </row>
    <row r="191" spans="1:15" ht="15.75" thickBot="1" x14ac:dyDescent="0.3"/>
    <row r="192" spans="1:15" ht="30" x14ac:dyDescent="0.2">
      <c r="A192" s="1" t="s">
        <v>410</v>
      </c>
      <c r="C192" s="9">
        <v>44592</v>
      </c>
      <c r="D192" s="108">
        <v>44620</v>
      </c>
      <c r="E192" s="108">
        <v>44651</v>
      </c>
      <c r="F192" s="108">
        <v>44681</v>
      </c>
      <c r="G192" s="9">
        <v>44712</v>
      </c>
      <c r="H192" s="9">
        <v>44742</v>
      </c>
      <c r="I192" s="9">
        <v>44773</v>
      </c>
      <c r="J192" s="9">
        <v>44804</v>
      </c>
      <c r="K192" s="9">
        <v>44834</v>
      </c>
      <c r="L192" s="9">
        <v>44865</v>
      </c>
      <c r="M192" s="9">
        <v>44895</v>
      </c>
      <c r="N192" s="9">
        <v>44926</v>
      </c>
      <c r="O192" s="9" t="s">
        <v>94</v>
      </c>
    </row>
    <row r="193" spans="1:15" ht="15.75" thickBot="1" x14ac:dyDescent="0.25">
      <c r="A193" s="2" t="s">
        <v>4</v>
      </c>
      <c r="C193" s="37">
        <f>'[2]Total 2022'!B31</f>
        <v>4200946.8899999997</v>
      </c>
      <c r="D193" s="75">
        <f>'[2]Total 2022'!E31</f>
        <v>4741840.01</v>
      </c>
      <c r="E193" s="75">
        <f>'[2]Total 2022'!H31</f>
        <v>4654989.72</v>
      </c>
      <c r="F193" s="75">
        <f>'[2]Total 2022'!K31</f>
        <v>5366813.66</v>
      </c>
      <c r="G193" s="39">
        <f>'[2]Total 2022'!N31</f>
        <v>5948202.4900000002</v>
      </c>
      <c r="H193" s="40">
        <f>'[2]Total 2022'!Q31</f>
        <v>5475976.96</v>
      </c>
      <c r="I193" s="37">
        <f>'[2]Total 2022'!T31</f>
        <v>0</v>
      </c>
      <c r="J193" s="38">
        <f>'[2]Total 2022'!W31</f>
        <v>0</v>
      </c>
      <c r="K193" s="39">
        <f>'[2]Total 2022'!AA31</f>
        <v>0</v>
      </c>
      <c r="L193" s="38">
        <f>'[2]Total 2022'!AC31</f>
        <v>0</v>
      </c>
      <c r="M193" s="39">
        <f>'[2]Total 2022'!AF31</f>
        <v>0</v>
      </c>
      <c r="N193" s="40">
        <f>'[2]Total 2022'!AI31</f>
        <v>0</v>
      </c>
      <c r="O193" s="40">
        <f>SUM(C193:N193)</f>
        <v>30388769.729999997</v>
      </c>
    </row>
    <row r="194" spans="1:15" ht="45" x14ac:dyDescent="0.2">
      <c r="A194" s="30" t="s">
        <v>411</v>
      </c>
      <c r="F194" s="146"/>
    </row>
    <row r="195" spans="1:15" ht="15.75" thickBot="1" x14ac:dyDescent="0.3"/>
    <row r="196" spans="1:15" ht="30" x14ac:dyDescent="0.2">
      <c r="A196" s="1" t="s">
        <v>412</v>
      </c>
      <c r="C196" s="9">
        <v>44592</v>
      </c>
      <c r="D196" s="108">
        <v>44620</v>
      </c>
      <c r="E196" s="108">
        <v>44651</v>
      </c>
      <c r="F196" s="108">
        <v>44681</v>
      </c>
      <c r="G196" s="9">
        <v>44712</v>
      </c>
      <c r="H196" s="9">
        <v>44742</v>
      </c>
      <c r="I196" s="9">
        <v>44773</v>
      </c>
      <c r="J196" s="9">
        <v>44804</v>
      </c>
      <c r="K196" s="9">
        <v>44834</v>
      </c>
      <c r="L196" s="9">
        <v>44865</v>
      </c>
      <c r="M196" s="9">
        <v>44895</v>
      </c>
      <c r="N196" s="9">
        <v>44926</v>
      </c>
      <c r="O196" s="9" t="s">
        <v>94</v>
      </c>
    </row>
    <row r="197" spans="1:15" ht="15.75" thickBot="1" x14ac:dyDescent="0.25">
      <c r="A197" s="2" t="s">
        <v>65</v>
      </c>
      <c r="C197" s="37">
        <f>'[2]Total 2022'!C31</f>
        <v>715488.35</v>
      </c>
      <c r="D197" s="75">
        <f>'[2]Total 2022'!F31</f>
        <v>1055214.4100000001</v>
      </c>
      <c r="E197" s="75">
        <f>'[2]Total 2022'!I31</f>
        <v>735992.22</v>
      </c>
      <c r="F197" s="75">
        <f>'[2]Total 2022'!L31</f>
        <v>607198.55000000005</v>
      </c>
      <c r="G197" s="39">
        <f>'[2]Total 2022'!O31</f>
        <v>700673.58000000007</v>
      </c>
      <c r="H197" s="40">
        <f>'[2]Total 2022'!R31</f>
        <v>750710.15999999992</v>
      </c>
      <c r="I197" s="37">
        <f>'[2]Total 2022'!U31</f>
        <v>0</v>
      </c>
      <c r="J197" s="38">
        <f>'[2]Total 2022'!X31</f>
        <v>0</v>
      </c>
      <c r="K197" s="39">
        <f>'[2]Total 2022'!AA31</f>
        <v>0</v>
      </c>
      <c r="L197" s="38">
        <f>'[2]Total 2022'!AD31</f>
        <v>0</v>
      </c>
      <c r="M197" s="39">
        <f>'[2]Total 2022'!AG31</f>
        <v>0</v>
      </c>
      <c r="N197" s="40">
        <f>'[2]Total 2022'!AJ31</f>
        <v>0</v>
      </c>
      <c r="O197" s="40">
        <f>SUM(C197:N197)</f>
        <v>4565277.2700000005</v>
      </c>
    </row>
    <row r="198" spans="1:15" ht="45" x14ac:dyDescent="0.2">
      <c r="A198" s="30" t="s">
        <v>413</v>
      </c>
      <c r="F198" s="146"/>
    </row>
    <row r="199" spans="1:15" ht="15.75" thickBot="1" x14ac:dyDescent="0.3"/>
    <row r="200" spans="1:15" ht="30" x14ac:dyDescent="0.2">
      <c r="A200" s="1" t="s">
        <v>414</v>
      </c>
      <c r="C200" s="9">
        <v>44592</v>
      </c>
      <c r="D200" s="108">
        <v>44620</v>
      </c>
      <c r="E200" s="108">
        <v>44651</v>
      </c>
      <c r="F200" s="108">
        <v>44681</v>
      </c>
      <c r="G200" s="9">
        <v>44712</v>
      </c>
      <c r="H200" s="9">
        <v>44742</v>
      </c>
      <c r="I200" s="9">
        <v>44773</v>
      </c>
      <c r="J200" s="9">
        <v>44804</v>
      </c>
      <c r="K200" s="9">
        <v>44834</v>
      </c>
      <c r="L200" s="9">
        <v>44865</v>
      </c>
      <c r="M200" s="9">
        <v>44895</v>
      </c>
      <c r="N200" s="9">
        <v>44926</v>
      </c>
      <c r="O200" s="9" t="s">
        <v>94</v>
      </c>
    </row>
    <row r="201" spans="1:15" ht="15.75" thickBot="1" x14ac:dyDescent="0.25">
      <c r="A201" s="2" t="s">
        <v>4</v>
      </c>
      <c r="C201" s="37">
        <f>'[2]Total 2022'!D31</f>
        <v>166164.35</v>
      </c>
      <c r="D201" s="75">
        <f>'[2]Total 2022'!G31</f>
        <v>205406.72</v>
      </c>
      <c r="E201" s="75">
        <f>'[2]Total 2022'!J31</f>
        <v>168545.6</v>
      </c>
      <c r="F201" s="75">
        <f>'[2]Total 2022'!M31</f>
        <v>170288.38999999998</v>
      </c>
      <c r="G201" s="39">
        <f>'[2]Total 2022'!P31</f>
        <v>178071.75999999998</v>
      </c>
      <c r="H201" s="40">
        <f>'[2]Total 2022'!S31</f>
        <v>178721.81999999998</v>
      </c>
      <c r="I201" s="37">
        <f>'[2]Total 2022'!V31</f>
        <v>0</v>
      </c>
      <c r="J201" s="38">
        <f>'[2]Total 2022'!Y31</f>
        <v>0</v>
      </c>
      <c r="K201" s="39">
        <f>'[2]Total 2022'!AB31</f>
        <v>0</v>
      </c>
      <c r="L201" s="38">
        <f>'[2]Total 2022'!AD31</f>
        <v>0</v>
      </c>
      <c r="M201" s="39">
        <f>'[2]Total 2022'!AH31</f>
        <v>0</v>
      </c>
      <c r="N201" s="40">
        <f>'[2]Total 2022'!AJ31</f>
        <v>0</v>
      </c>
      <c r="O201" s="40">
        <f>SUM(C201:N201)</f>
        <v>1067198.6400000001</v>
      </c>
    </row>
    <row r="202" spans="1:15" ht="45" x14ac:dyDescent="0.2">
      <c r="A202" s="30" t="s">
        <v>415</v>
      </c>
      <c r="F202" s="146"/>
    </row>
    <row r="203" spans="1:15" ht="15.75" thickBot="1" x14ac:dyDescent="0.3"/>
    <row r="204" spans="1:15" x14ac:dyDescent="0.2">
      <c r="A204" s="1" t="s">
        <v>416</v>
      </c>
      <c r="C204" s="9">
        <v>44592</v>
      </c>
      <c r="D204" s="108">
        <v>44620</v>
      </c>
      <c r="E204" s="108">
        <v>44651</v>
      </c>
      <c r="F204" s="108">
        <v>44681</v>
      </c>
      <c r="G204" s="9">
        <v>44712</v>
      </c>
      <c r="H204" s="9">
        <v>44742</v>
      </c>
      <c r="I204" s="9">
        <v>44773</v>
      </c>
      <c r="J204" s="9">
        <v>44804</v>
      </c>
      <c r="K204" s="9">
        <v>44834</v>
      </c>
      <c r="L204" s="9">
        <v>44865</v>
      </c>
      <c r="M204" s="9">
        <v>44895</v>
      </c>
      <c r="N204" s="9">
        <v>44926</v>
      </c>
      <c r="O204" s="9" t="s">
        <v>94</v>
      </c>
    </row>
    <row r="205" spans="1:15" ht="15.75" thickBot="1" x14ac:dyDescent="0.25">
      <c r="A205" s="2" t="s">
        <v>4</v>
      </c>
      <c r="C205" s="37">
        <f>'[2]Total 2022'!B32</f>
        <v>1431270.6300000001</v>
      </c>
      <c r="D205" s="75">
        <f>'[2]Total 2022'!E32</f>
        <v>1926659.6400000001</v>
      </c>
      <c r="E205" s="75">
        <f>'[2]Total 2022'!H32</f>
        <v>1545904.79</v>
      </c>
      <c r="F205" s="75">
        <f>'[2]Total 2022'!K32</f>
        <v>1752923.13</v>
      </c>
      <c r="G205" s="39">
        <f>'[2]Total 2022'!N32</f>
        <v>1773678.2999999998</v>
      </c>
      <c r="H205" s="40">
        <f>'[2]Total 2022'!Q32</f>
        <v>1785896.4100000001</v>
      </c>
      <c r="I205" s="37">
        <f>'[2]Total 2022'!T32</f>
        <v>0</v>
      </c>
      <c r="J205" s="38">
        <f>'[2]Total 2022'!W32</f>
        <v>0</v>
      </c>
      <c r="K205" s="39">
        <f>'[2]Total 2022'!Z32</f>
        <v>0</v>
      </c>
      <c r="L205" s="38">
        <f>'[2]Total 2022'!AC32</f>
        <v>0</v>
      </c>
      <c r="M205" s="39">
        <f>'[2]Total 2022'!AF32</f>
        <v>0</v>
      </c>
      <c r="N205" s="40">
        <f>'[2]Total 2022'!AI32</f>
        <v>0</v>
      </c>
      <c r="O205" s="40">
        <f>SUM(C205:N205)</f>
        <v>10216332.9</v>
      </c>
    </row>
    <row r="206" spans="1:15" ht="45" x14ac:dyDescent="0.2">
      <c r="A206" s="30" t="s">
        <v>417</v>
      </c>
      <c r="F206" s="146"/>
    </row>
    <row r="207" spans="1:15" ht="15.75" thickBot="1" x14ac:dyDescent="0.3"/>
    <row r="208" spans="1:15" ht="30" x14ac:dyDescent="0.2">
      <c r="A208" s="1" t="s">
        <v>418</v>
      </c>
      <c r="C208" s="9">
        <v>44592</v>
      </c>
      <c r="D208" s="108">
        <v>44620</v>
      </c>
      <c r="E208" s="108">
        <v>44651</v>
      </c>
      <c r="F208" s="108">
        <v>44681</v>
      </c>
      <c r="G208" s="9">
        <v>44712</v>
      </c>
      <c r="H208" s="9">
        <v>44742</v>
      </c>
      <c r="I208" s="9">
        <v>44773</v>
      </c>
      <c r="J208" s="9">
        <v>44804</v>
      </c>
      <c r="K208" s="9">
        <v>44834</v>
      </c>
      <c r="L208" s="9">
        <v>44865</v>
      </c>
      <c r="M208" s="9">
        <v>44895</v>
      </c>
      <c r="N208" s="9">
        <v>44926</v>
      </c>
      <c r="O208" s="9" t="s">
        <v>94</v>
      </c>
    </row>
    <row r="209" spans="1:15" ht="15.75" thickBot="1" x14ac:dyDescent="0.25">
      <c r="A209" s="2" t="s">
        <v>4</v>
      </c>
      <c r="C209" s="37">
        <f>'[2]Total 2022'!C32</f>
        <v>285850.34999999998</v>
      </c>
      <c r="D209" s="75">
        <f>'[2]Total 2022'!F32</f>
        <v>383498.74000000005</v>
      </c>
      <c r="E209" s="75">
        <f>'[2]Total 2022'!I32</f>
        <v>308496.88</v>
      </c>
      <c r="F209" s="75">
        <f>'[2]Total 2022'!L32</f>
        <v>349200.79000000004</v>
      </c>
      <c r="G209" s="39">
        <f>'[2]Total 2022'!O32</f>
        <v>352765.65</v>
      </c>
      <c r="H209" s="40">
        <f>'[2]Total 2022'!R32</f>
        <v>355218.38</v>
      </c>
      <c r="I209" s="37">
        <f>'[2]Total 2022'!U32</f>
        <v>0</v>
      </c>
      <c r="J209" s="38">
        <f>'[2]Total 2022'!X32</f>
        <v>0</v>
      </c>
      <c r="K209" s="39">
        <f>'[2]Total 2022'!AA32</f>
        <v>0</v>
      </c>
      <c r="L209" s="38">
        <f>'[2]Total 2022'!AD32</f>
        <v>0</v>
      </c>
      <c r="M209" s="39">
        <f>'[2]Total 2022'!AG32</f>
        <v>0</v>
      </c>
      <c r="N209" s="40">
        <f>'[2]Total 2022'!AJ32</f>
        <v>0</v>
      </c>
      <c r="O209" s="40">
        <f>SUM(C209:N209)</f>
        <v>2035030.79</v>
      </c>
    </row>
    <row r="210" spans="1:15" ht="45" x14ac:dyDescent="0.2">
      <c r="A210" s="30" t="s">
        <v>419</v>
      </c>
      <c r="F210" s="146"/>
    </row>
    <row r="211" spans="1:15" ht="15.75" thickBot="1" x14ac:dyDescent="0.3"/>
    <row r="212" spans="1:15" ht="30" x14ac:dyDescent="0.2">
      <c r="A212" s="1" t="s">
        <v>420</v>
      </c>
      <c r="C212" s="9">
        <v>44592</v>
      </c>
      <c r="D212" s="108">
        <v>44620</v>
      </c>
      <c r="E212" s="108">
        <v>44651</v>
      </c>
      <c r="F212" s="108">
        <v>44681</v>
      </c>
      <c r="G212" s="9">
        <v>44712</v>
      </c>
      <c r="H212" s="9">
        <v>44742</v>
      </c>
      <c r="I212" s="9">
        <v>44773</v>
      </c>
      <c r="J212" s="9">
        <v>44804</v>
      </c>
      <c r="K212" s="9">
        <v>44834</v>
      </c>
      <c r="L212" s="9">
        <v>44865</v>
      </c>
      <c r="M212" s="9">
        <v>44895</v>
      </c>
      <c r="N212" s="9">
        <v>44926</v>
      </c>
      <c r="O212" s="9" t="s">
        <v>94</v>
      </c>
    </row>
    <row r="213" spans="1:15" ht="15.75" thickBot="1" x14ac:dyDescent="0.25">
      <c r="A213" s="2" t="s">
        <v>4</v>
      </c>
      <c r="C213" s="37">
        <f>'[2]Total 2022'!D32</f>
        <v>241471.77000000002</v>
      </c>
      <c r="D213" s="75">
        <f>'[2]Total 2022'!G32</f>
        <v>324401.17</v>
      </c>
      <c r="E213" s="75">
        <f>'[2]Total 2022'!J32</f>
        <v>260708.25999999998</v>
      </c>
      <c r="F213" s="75">
        <f>'[2]Total 2022'!M32</f>
        <v>295237.33</v>
      </c>
      <c r="G213" s="39">
        <f>'[2]Total 2022'!P32</f>
        <v>298245.11000000004</v>
      </c>
      <c r="H213" s="40">
        <f>'[2]Total 2022'!S32</f>
        <v>300137.96000000002</v>
      </c>
      <c r="I213" s="37">
        <f>'[2]Total 2022'!V32</f>
        <v>0</v>
      </c>
      <c r="J213" s="38">
        <f>'[2]Total 2022'!Y32</f>
        <v>0</v>
      </c>
      <c r="K213" s="39">
        <f>'[2]Total 2022'!AB32</f>
        <v>0</v>
      </c>
      <c r="L213" s="38">
        <f>'[2]Total 2022'!AE32</f>
        <v>0</v>
      </c>
      <c r="M213" s="39">
        <f>'[2]Total 2022'!AH32</f>
        <v>0</v>
      </c>
      <c r="N213" s="40">
        <f>'[2]Total 2022'!AK32</f>
        <v>0</v>
      </c>
      <c r="O213" s="40">
        <f>SUM(C213:N213)</f>
        <v>1720201.6</v>
      </c>
    </row>
    <row r="214" spans="1:15" ht="45" x14ac:dyDescent="0.2">
      <c r="A214" s="30" t="s">
        <v>421</v>
      </c>
      <c r="F214" s="146"/>
    </row>
    <row r="215" spans="1:15" ht="15.75" thickBot="1" x14ac:dyDescent="0.3"/>
    <row r="216" spans="1:15" x14ac:dyDescent="0.2">
      <c r="A216" s="1" t="s">
        <v>422</v>
      </c>
      <c r="C216" s="9">
        <v>44592</v>
      </c>
      <c r="D216" s="108">
        <v>44620</v>
      </c>
      <c r="E216" s="108">
        <v>44651</v>
      </c>
      <c r="F216" s="108">
        <v>44681</v>
      </c>
      <c r="G216" s="9">
        <v>44712</v>
      </c>
      <c r="H216" s="9">
        <v>44742</v>
      </c>
      <c r="I216" s="9">
        <v>44773</v>
      </c>
      <c r="J216" s="9">
        <v>44804</v>
      </c>
      <c r="K216" s="9">
        <v>44834</v>
      </c>
      <c r="L216" s="9">
        <v>44865</v>
      </c>
      <c r="M216" s="9">
        <v>44895</v>
      </c>
      <c r="N216" s="9">
        <v>44926</v>
      </c>
      <c r="O216" s="9" t="s">
        <v>94</v>
      </c>
    </row>
    <row r="217" spans="1:15" ht="15.75" thickBot="1" x14ac:dyDescent="0.25">
      <c r="A217" s="2" t="s">
        <v>4</v>
      </c>
      <c r="C217" s="37">
        <f>'[2]Total 2022'!B33</f>
        <v>435455.8</v>
      </c>
      <c r="D217" s="75">
        <f>'[2]Total 2022'!E33</f>
        <v>470103.18</v>
      </c>
      <c r="E217" s="75">
        <f>'[2]Total 2022'!H33</f>
        <v>491998.81</v>
      </c>
      <c r="F217" s="75">
        <f>'[2]Total 2022'!K33</f>
        <v>659233.01</v>
      </c>
      <c r="G217" s="39">
        <f>'[2]Total 2022'!N33</f>
        <v>677734.45</v>
      </c>
      <c r="H217" s="40">
        <f>'[2]Total 2022'!Q33</f>
        <v>696459.94</v>
      </c>
      <c r="I217" s="37">
        <f>'[2]Total 2022'!T33</f>
        <v>0</v>
      </c>
      <c r="J217" s="38">
        <f>'[2]Total 2022'!W33</f>
        <v>0</v>
      </c>
      <c r="K217" s="39">
        <f>'[2]Total 2022'!Z33</f>
        <v>0</v>
      </c>
      <c r="L217" s="38">
        <f>'[2]Total 2022'!AC33</f>
        <v>0</v>
      </c>
      <c r="M217" s="39">
        <f>'[2]Total 2022'!AF33</f>
        <v>0</v>
      </c>
      <c r="N217" s="40">
        <f>'[2]Total 2022'!AI33</f>
        <v>0</v>
      </c>
      <c r="O217" s="40">
        <f>SUM(C217:N217)</f>
        <v>3430985.19</v>
      </c>
    </row>
    <row r="218" spans="1:15" ht="45" x14ac:dyDescent="0.2">
      <c r="A218" s="30" t="s">
        <v>423</v>
      </c>
      <c r="F218" s="146"/>
    </row>
    <row r="219" spans="1:15" ht="15.75" thickBot="1" x14ac:dyDescent="0.3"/>
    <row r="220" spans="1:15" ht="30" x14ac:dyDescent="0.2">
      <c r="A220" s="1" t="s">
        <v>424</v>
      </c>
      <c r="C220" s="9">
        <v>44592</v>
      </c>
      <c r="D220" s="108">
        <v>44620</v>
      </c>
      <c r="E220" s="108">
        <v>44651</v>
      </c>
      <c r="F220" s="108">
        <v>44681</v>
      </c>
      <c r="G220" s="9">
        <v>44712</v>
      </c>
      <c r="H220" s="9">
        <v>44742</v>
      </c>
      <c r="I220" s="9">
        <v>44773</v>
      </c>
      <c r="J220" s="9">
        <v>44804</v>
      </c>
      <c r="K220" s="9">
        <v>44834</v>
      </c>
      <c r="L220" s="9">
        <v>44865</v>
      </c>
      <c r="M220" s="9">
        <v>44895</v>
      </c>
      <c r="N220" s="9">
        <v>44926</v>
      </c>
      <c r="O220" s="9" t="s">
        <v>94</v>
      </c>
    </row>
    <row r="221" spans="1:15" ht="15.75" thickBot="1" x14ac:dyDescent="0.25">
      <c r="A221" s="2" t="s">
        <v>4</v>
      </c>
      <c r="C221" s="37">
        <f>'[2]Total 2022'!C33</f>
        <v>76595.63</v>
      </c>
      <c r="D221" s="75">
        <f>'[2]Total 2022'!F33</f>
        <v>83713.509999999995</v>
      </c>
      <c r="E221" s="75">
        <f>'[2]Total 2022'!I33</f>
        <v>87773.5</v>
      </c>
      <c r="F221" s="75">
        <f>'[2]Total 2022'!L33</f>
        <v>116895.74</v>
      </c>
      <c r="G221" s="39">
        <f>'[2]Total 2022'!O33</f>
        <v>116874.06999999999</v>
      </c>
      <c r="H221" s="40">
        <f>'[2]Total 2022'!R33</f>
        <v>120755.63</v>
      </c>
      <c r="I221" s="37">
        <f>'[2]Total 2022'!U33</f>
        <v>0</v>
      </c>
      <c r="J221" s="38">
        <f>'[2]Total 2022'!X33</f>
        <v>0</v>
      </c>
      <c r="K221" s="39">
        <f>'[2]Total 2022'!X33</f>
        <v>0</v>
      </c>
      <c r="L221" s="38">
        <f>'[2]Total 2022'!AA33</f>
        <v>0</v>
      </c>
      <c r="M221" s="39">
        <f>'[2]Total 2022'!AG33</f>
        <v>0</v>
      </c>
      <c r="N221" s="40">
        <f>'[2]Total 2022'!AJ33</f>
        <v>0</v>
      </c>
      <c r="O221" s="40">
        <f>SUM(C221:N221)</f>
        <v>602608.08000000007</v>
      </c>
    </row>
    <row r="222" spans="1:15" ht="45" x14ac:dyDescent="0.2">
      <c r="A222" s="30" t="s">
        <v>425</v>
      </c>
      <c r="F222" s="146"/>
    </row>
    <row r="223" spans="1:15" ht="15.75" thickBot="1" x14ac:dyDescent="0.3"/>
    <row r="224" spans="1:15" ht="30" x14ac:dyDescent="0.2">
      <c r="A224" s="1" t="s">
        <v>426</v>
      </c>
      <c r="C224" s="9">
        <v>44592</v>
      </c>
      <c r="D224" s="108">
        <v>44620</v>
      </c>
      <c r="E224" s="108">
        <v>44651</v>
      </c>
      <c r="F224" s="108">
        <v>44681</v>
      </c>
      <c r="G224" s="9">
        <v>44712</v>
      </c>
      <c r="H224" s="9">
        <v>44742</v>
      </c>
      <c r="I224" s="9">
        <v>44773</v>
      </c>
      <c r="J224" s="9">
        <v>44804</v>
      </c>
      <c r="K224" s="9">
        <v>44834</v>
      </c>
      <c r="L224" s="9">
        <v>44865</v>
      </c>
      <c r="M224" s="9">
        <v>44895</v>
      </c>
      <c r="N224" s="9">
        <v>44926</v>
      </c>
      <c r="O224" s="9" t="s">
        <v>94</v>
      </c>
    </row>
    <row r="225" spans="1:15" ht="15.75" thickBot="1" x14ac:dyDescent="0.25">
      <c r="A225" s="2" t="s">
        <v>4</v>
      </c>
      <c r="C225" s="37">
        <f>'[2]Total 2022'!D33</f>
        <v>64074.48</v>
      </c>
      <c r="D225" s="75">
        <f>'[2]Total 2022'!G33</f>
        <v>70481.100000000006</v>
      </c>
      <c r="E225" s="75">
        <f>'[2]Total 2022'!J33</f>
        <v>74149.86</v>
      </c>
      <c r="F225" s="75">
        <f>'[2]Total 2022'!M33</f>
        <v>98202.63</v>
      </c>
      <c r="G225" s="39">
        <f>'[2]Total 2022'!P33</f>
        <v>98084.31</v>
      </c>
      <c r="H225" s="40">
        <f>'[2]Total 2022'!S33</f>
        <v>101922.58</v>
      </c>
      <c r="I225" s="37">
        <f>'[2]Total 2022'!V33</f>
        <v>0</v>
      </c>
      <c r="J225" s="38">
        <f>'[2]Total 2022'!Y33</f>
        <v>0</v>
      </c>
      <c r="K225" s="39">
        <f>'[2]Total 2022'!AB33</f>
        <v>0</v>
      </c>
      <c r="L225" s="38">
        <f>'[2]Total 2022'!AE33</f>
        <v>0</v>
      </c>
      <c r="M225" s="39">
        <f>'[2]Total 2022'!AH33</f>
        <v>0</v>
      </c>
      <c r="N225" s="40">
        <f>'[2]Total 2022'!AK33</f>
        <v>0</v>
      </c>
      <c r="O225" s="40">
        <f>SUM(C225:N225)</f>
        <v>506914.96</v>
      </c>
    </row>
    <row r="226" spans="1:15" ht="45" x14ac:dyDescent="0.2">
      <c r="A226" s="30" t="s">
        <v>427</v>
      </c>
      <c r="F226" s="146"/>
    </row>
    <row r="227" spans="1:15" ht="15.75" thickBot="1" x14ac:dyDescent="0.3"/>
    <row r="228" spans="1:15" x14ac:dyDescent="0.25">
      <c r="A228" s="41" t="s">
        <v>428</v>
      </c>
      <c r="C228" s="9">
        <v>44592</v>
      </c>
      <c r="D228" s="108">
        <v>44620</v>
      </c>
      <c r="E228" s="108">
        <v>44651</v>
      </c>
      <c r="F228" s="108">
        <v>44681</v>
      </c>
      <c r="G228" s="9">
        <v>44712</v>
      </c>
      <c r="H228" s="9">
        <v>44742</v>
      </c>
      <c r="I228" s="9">
        <v>44773</v>
      </c>
      <c r="J228" s="9">
        <v>44804</v>
      </c>
      <c r="K228" s="9">
        <v>44834</v>
      </c>
      <c r="L228" s="9">
        <v>44865</v>
      </c>
      <c r="M228" s="9">
        <v>44895</v>
      </c>
      <c r="N228" s="9">
        <v>44926</v>
      </c>
      <c r="O228" s="9" t="s">
        <v>94</v>
      </c>
    </row>
    <row r="229" spans="1:15" ht="15.75" thickBot="1" x14ac:dyDescent="0.25">
      <c r="A229" s="6" t="s">
        <v>429</v>
      </c>
      <c r="C229" s="37">
        <f>C169+C173+C177</f>
        <v>21099486.630000003</v>
      </c>
      <c r="D229" s="147">
        <f t="shared" ref="D229:N229" si="5">D169+D173+D177</f>
        <v>27421987.310000002</v>
      </c>
      <c r="E229" s="147">
        <f>E169+E173+E177</f>
        <v>22663564.289999999</v>
      </c>
      <c r="F229" s="147">
        <f t="shared" ref="F229:H229" si="6">F169+F173+F177</f>
        <v>25728643.52</v>
      </c>
      <c r="G229" s="37">
        <f t="shared" si="6"/>
        <v>25840964.199999996</v>
      </c>
      <c r="H229" s="37">
        <f t="shared" si="6"/>
        <v>26711726.840000004</v>
      </c>
      <c r="I229" s="37">
        <f t="shared" si="5"/>
        <v>0</v>
      </c>
      <c r="J229" s="37">
        <f t="shared" si="5"/>
        <v>0</v>
      </c>
      <c r="K229" s="37">
        <f t="shared" si="5"/>
        <v>0</v>
      </c>
      <c r="L229" s="37">
        <f t="shared" si="5"/>
        <v>0</v>
      </c>
      <c r="M229" s="37">
        <f t="shared" si="5"/>
        <v>0</v>
      </c>
      <c r="N229" s="37">
        <f t="shared" si="5"/>
        <v>0</v>
      </c>
      <c r="O229" s="40">
        <f>SUM(C229:N229)</f>
        <v>149466372.78999999</v>
      </c>
    </row>
    <row r="230" spans="1:15" ht="45" x14ac:dyDescent="0.2">
      <c r="A230" s="30" t="s">
        <v>430</v>
      </c>
    </row>
    <row r="231" spans="1:15" ht="15.75" thickBot="1" x14ac:dyDescent="0.3"/>
    <row r="232" spans="1:15" x14ac:dyDescent="0.2">
      <c r="A232" s="44" t="s">
        <v>431</v>
      </c>
      <c r="C232" s="9">
        <v>44592</v>
      </c>
      <c r="D232" s="108">
        <v>44620</v>
      </c>
      <c r="E232" s="108">
        <v>44651</v>
      </c>
      <c r="F232" s="108">
        <v>44681</v>
      </c>
      <c r="G232" s="9">
        <v>44712</v>
      </c>
      <c r="H232" s="9">
        <v>44742</v>
      </c>
      <c r="I232" s="9">
        <v>44773</v>
      </c>
      <c r="J232" s="9">
        <v>44804</v>
      </c>
      <c r="K232" s="9">
        <v>44834</v>
      </c>
      <c r="L232" s="9">
        <v>44865</v>
      </c>
      <c r="M232" s="9">
        <v>44895</v>
      </c>
      <c r="N232" s="9">
        <v>44926</v>
      </c>
      <c r="O232" s="9" t="s">
        <v>94</v>
      </c>
    </row>
    <row r="233" spans="1:15" ht="15.75" thickBot="1" x14ac:dyDescent="0.25">
      <c r="A233" s="6" t="s">
        <v>429</v>
      </c>
      <c r="C233" s="37">
        <f>C185+C181+C189</f>
        <v>4330753.04</v>
      </c>
      <c r="D233" s="147">
        <f t="shared" ref="D233:N233" si="7">D185+D181+D189</f>
        <v>5433082.71</v>
      </c>
      <c r="E233" s="147">
        <f t="shared" si="7"/>
        <v>4557414.2600000007</v>
      </c>
      <c r="F233" s="147">
        <f t="shared" si="7"/>
        <v>5144511.22</v>
      </c>
      <c r="G233" s="37">
        <f t="shared" si="7"/>
        <v>5328520.8100000005</v>
      </c>
      <c r="H233" s="37">
        <f t="shared" si="7"/>
        <v>5437255.6000000006</v>
      </c>
      <c r="I233" s="37">
        <f t="shared" si="7"/>
        <v>0</v>
      </c>
      <c r="J233" s="37">
        <f t="shared" si="7"/>
        <v>0</v>
      </c>
      <c r="K233" s="37">
        <f t="shared" si="7"/>
        <v>0</v>
      </c>
      <c r="L233" s="37">
        <f t="shared" si="7"/>
        <v>0</v>
      </c>
      <c r="M233" s="37">
        <f t="shared" si="7"/>
        <v>0</v>
      </c>
      <c r="N233" s="37">
        <f t="shared" si="7"/>
        <v>0</v>
      </c>
      <c r="O233" s="40">
        <f>SUM(C233:N233)</f>
        <v>30231537.640000001</v>
      </c>
    </row>
    <row r="234" spans="1:15" ht="45" x14ac:dyDescent="0.2">
      <c r="A234" s="30" t="s">
        <v>432</v>
      </c>
      <c r="F234" s="146"/>
    </row>
    <row r="235" spans="1:15" ht="15.75" thickBot="1" x14ac:dyDescent="0.3"/>
    <row r="236" spans="1:15" x14ac:dyDescent="0.2">
      <c r="A236" s="44" t="s">
        <v>433</v>
      </c>
      <c r="C236" s="9">
        <v>44592</v>
      </c>
      <c r="D236" s="108">
        <v>44620</v>
      </c>
      <c r="E236" s="108">
        <v>44651</v>
      </c>
      <c r="F236" s="108">
        <v>44681</v>
      </c>
      <c r="G236" s="9">
        <v>44712</v>
      </c>
      <c r="H236" s="9">
        <v>44742</v>
      </c>
      <c r="I236" s="9">
        <v>44773</v>
      </c>
      <c r="J236" s="9">
        <v>44804</v>
      </c>
      <c r="K236" s="9">
        <v>44834</v>
      </c>
      <c r="L236" s="9">
        <v>44865</v>
      </c>
      <c r="M236" s="9">
        <v>44895</v>
      </c>
      <c r="N236" s="9">
        <v>44926</v>
      </c>
      <c r="O236" s="9" t="s">
        <v>94</v>
      </c>
    </row>
    <row r="237" spans="1:15" ht="15.75" thickBot="1" x14ac:dyDescent="0.25">
      <c r="A237" s="6" t="s">
        <v>429</v>
      </c>
      <c r="C237" s="37">
        <f>C193+C197+C201</f>
        <v>5082599.5899999989</v>
      </c>
      <c r="D237" s="147">
        <f t="shared" ref="D237:N237" si="8">D193+D197+D201</f>
        <v>6002461.1399999997</v>
      </c>
      <c r="E237" s="147">
        <f>E193+E197+E201</f>
        <v>5559527.5399999991</v>
      </c>
      <c r="F237" s="147">
        <f t="shared" ref="F237:H237" si="9">F193+F197+F201</f>
        <v>6144300.5999999996</v>
      </c>
      <c r="G237" s="37">
        <f t="shared" si="9"/>
        <v>6826947.8300000001</v>
      </c>
      <c r="H237" s="37">
        <f t="shared" si="9"/>
        <v>6405408.9400000004</v>
      </c>
      <c r="I237" s="37">
        <f t="shared" si="8"/>
        <v>0</v>
      </c>
      <c r="J237" s="37">
        <f t="shared" si="8"/>
        <v>0</v>
      </c>
      <c r="K237" s="37">
        <f t="shared" si="8"/>
        <v>0</v>
      </c>
      <c r="L237" s="37">
        <f t="shared" si="8"/>
        <v>0</v>
      </c>
      <c r="M237" s="37">
        <f t="shared" si="8"/>
        <v>0</v>
      </c>
      <c r="N237" s="37">
        <f t="shared" si="8"/>
        <v>0</v>
      </c>
      <c r="O237" s="40">
        <f>SUM(C237:N237)</f>
        <v>36021245.639999993</v>
      </c>
    </row>
    <row r="238" spans="1:15" ht="45" x14ac:dyDescent="0.2">
      <c r="A238" s="30" t="s">
        <v>434</v>
      </c>
      <c r="F238" s="146"/>
    </row>
    <row r="239" spans="1:15" ht="15.75" thickBot="1" x14ac:dyDescent="0.3"/>
    <row r="240" spans="1:15" x14ac:dyDescent="0.2">
      <c r="A240" s="44" t="s">
        <v>435</v>
      </c>
      <c r="C240" s="9">
        <v>44592</v>
      </c>
      <c r="D240" s="108">
        <v>44620</v>
      </c>
      <c r="E240" s="108">
        <v>44651</v>
      </c>
      <c r="F240" s="108">
        <v>44681</v>
      </c>
      <c r="G240" s="9">
        <v>44712</v>
      </c>
      <c r="H240" s="9">
        <v>44742</v>
      </c>
      <c r="I240" s="9">
        <v>44773</v>
      </c>
      <c r="J240" s="9">
        <v>44804</v>
      </c>
      <c r="K240" s="9">
        <v>44834</v>
      </c>
      <c r="L240" s="9">
        <v>44865</v>
      </c>
      <c r="M240" s="9">
        <v>44895</v>
      </c>
      <c r="N240" s="9">
        <v>44926</v>
      </c>
      <c r="O240" s="9" t="s">
        <v>94</v>
      </c>
    </row>
    <row r="241" spans="1:15" ht="15.75" thickBot="1" x14ac:dyDescent="0.25">
      <c r="A241" s="6" t="s">
        <v>429</v>
      </c>
      <c r="C241" s="37">
        <f>C205+C209+C213</f>
        <v>1958592.75</v>
      </c>
      <c r="D241" s="147">
        <f>D205+D209+D213</f>
        <v>2634559.5500000003</v>
      </c>
      <c r="E241" s="147">
        <f t="shared" ref="E241:N241" si="10">E205+E209+E213</f>
        <v>2115109.9299999997</v>
      </c>
      <c r="F241" s="147">
        <f t="shared" si="10"/>
        <v>2397361.25</v>
      </c>
      <c r="G241" s="37">
        <f t="shared" si="10"/>
        <v>2424689.0599999996</v>
      </c>
      <c r="H241" s="37">
        <f t="shared" si="10"/>
        <v>2441252.75</v>
      </c>
      <c r="I241" s="37">
        <f t="shared" si="10"/>
        <v>0</v>
      </c>
      <c r="J241" s="37">
        <f t="shared" si="10"/>
        <v>0</v>
      </c>
      <c r="K241" s="37">
        <f t="shared" si="10"/>
        <v>0</v>
      </c>
      <c r="L241" s="37">
        <f t="shared" si="10"/>
        <v>0</v>
      </c>
      <c r="M241" s="37">
        <f t="shared" si="10"/>
        <v>0</v>
      </c>
      <c r="N241" s="37">
        <f t="shared" si="10"/>
        <v>0</v>
      </c>
      <c r="O241" s="40">
        <f>SUM(C241:N241)</f>
        <v>13971565.289999999</v>
      </c>
    </row>
    <row r="242" spans="1:15" ht="45" x14ac:dyDescent="0.2">
      <c r="A242" s="30" t="s">
        <v>436</v>
      </c>
      <c r="F242" s="146"/>
    </row>
    <row r="243" spans="1:15" ht="15.75" thickBot="1" x14ac:dyDescent="0.3"/>
    <row r="244" spans="1:15" x14ac:dyDescent="0.2">
      <c r="A244" s="44" t="s">
        <v>437</v>
      </c>
      <c r="C244" s="9">
        <v>44592</v>
      </c>
      <c r="D244" s="108">
        <v>44620</v>
      </c>
      <c r="E244" s="108">
        <v>44651</v>
      </c>
      <c r="F244" s="108">
        <v>44681</v>
      </c>
      <c r="G244" s="9">
        <v>44712</v>
      </c>
      <c r="H244" s="9">
        <v>44742</v>
      </c>
      <c r="I244" s="9">
        <v>44773</v>
      </c>
      <c r="J244" s="9">
        <v>44804</v>
      </c>
      <c r="K244" s="9">
        <v>44834</v>
      </c>
      <c r="L244" s="9">
        <v>44865</v>
      </c>
      <c r="M244" s="9">
        <v>44895</v>
      </c>
      <c r="N244" s="9">
        <v>44926</v>
      </c>
      <c r="O244" s="9" t="s">
        <v>94</v>
      </c>
    </row>
    <row r="245" spans="1:15" ht="15.75" thickBot="1" x14ac:dyDescent="0.25">
      <c r="A245" s="6" t="s">
        <v>429</v>
      </c>
      <c r="C245" s="37">
        <f>C217+C221+C225</f>
        <v>576125.91</v>
      </c>
      <c r="D245" s="147">
        <f t="shared" ref="D245:N245" si="11">D217+D221+D225</f>
        <v>624297.78999999992</v>
      </c>
      <c r="E245" s="147">
        <f t="shared" si="11"/>
        <v>653922.17000000004</v>
      </c>
      <c r="F245" s="147">
        <f t="shared" si="11"/>
        <v>874331.38</v>
      </c>
      <c r="G245" s="37">
        <f t="shared" si="11"/>
        <v>892692.82999999984</v>
      </c>
      <c r="H245" s="37">
        <f t="shared" si="11"/>
        <v>919138.14999999991</v>
      </c>
      <c r="I245" s="37">
        <f t="shared" si="11"/>
        <v>0</v>
      </c>
      <c r="J245" s="37">
        <f t="shared" si="11"/>
        <v>0</v>
      </c>
      <c r="K245" s="37">
        <f t="shared" si="11"/>
        <v>0</v>
      </c>
      <c r="L245" s="37">
        <f t="shared" si="11"/>
        <v>0</v>
      </c>
      <c r="M245" s="37">
        <f t="shared" si="11"/>
        <v>0</v>
      </c>
      <c r="N245" s="37">
        <f t="shared" si="11"/>
        <v>0</v>
      </c>
      <c r="O245" s="40">
        <f>SUM(C245:N245)</f>
        <v>4540508.2300000004</v>
      </c>
    </row>
    <row r="246" spans="1:15" ht="45" x14ac:dyDescent="0.2">
      <c r="A246" s="30" t="s">
        <v>438</v>
      </c>
      <c r="F246" s="146"/>
    </row>
    <row r="247" spans="1:15" ht="15.75" thickBot="1" x14ac:dyDescent="0.3"/>
    <row r="248" spans="1:15" x14ac:dyDescent="0.2">
      <c r="A248" s="44" t="s">
        <v>439</v>
      </c>
      <c r="C248" s="9">
        <v>44592</v>
      </c>
      <c r="D248" s="108">
        <v>44620</v>
      </c>
      <c r="E248" s="108">
        <v>44651</v>
      </c>
      <c r="F248" s="108">
        <v>44681</v>
      </c>
      <c r="G248" s="9">
        <v>44712</v>
      </c>
      <c r="H248" s="9">
        <v>44742</v>
      </c>
      <c r="I248" s="9">
        <v>44773</v>
      </c>
      <c r="J248" s="9">
        <v>44804</v>
      </c>
      <c r="K248" s="9">
        <v>44834</v>
      </c>
      <c r="L248" s="9">
        <v>44865</v>
      </c>
      <c r="M248" s="9">
        <v>44895</v>
      </c>
      <c r="N248" s="9">
        <v>44926</v>
      </c>
      <c r="O248" s="9" t="s">
        <v>94</v>
      </c>
    </row>
    <row r="249" spans="1:15" ht="15.75" thickBot="1" x14ac:dyDescent="0.25">
      <c r="A249" s="6" t="s">
        <v>429</v>
      </c>
      <c r="C249" s="37">
        <f>C229+C233+C237+C241+C245</f>
        <v>33047557.920000002</v>
      </c>
      <c r="D249" s="147">
        <f t="shared" ref="D249:N249" si="12">D229+D233+D237+D241+D245</f>
        <v>42116388.5</v>
      </c>
      <c r="E249" s="147">
        <f t="shared" si="12"/>
        <v>35549538.189999998</v>
      </c>
      <c r="F249" s="147">
        <f t="shared" si="12"/>
        <v>40289147.969999999</v>
      </c>
      <c r="G249" s="37">
        <f t="shared" si="12"/>
        <v>41313814.729999997</v>
      </c>
      <c r="H249" s="37">
        <f t="shared" si="12"/>
        <v>41914782.280000001</v>
      </c>
      <c r="I249" s="37">
        <f t="shared" si="12"/>
        <v>0</v>
      </c>
      <c r="J249" s="37">
        <f t="shared" si="12"/>
        <v>0</v>
      </c>
      <c r="K249" s="37">
        <f t="shared" si="12"/>
        <v>0</v>
      </c>
      <c r="L249" s="37">
        <f t="shared" si="12"/>
        <v>0</v>
      </c>
      <c r="M249" s="37">
        <f t="shared" si="12"/>
        <v>0</v>
      </c>
      <c r="N249" s="37">
        <f t="shared" si="12"/>
        <v>0</v>
      </c>
      <c r="O249" s="40">
        <f>SUM(C249:N249)</f>
        <v>234231229.58999997</v>
      </c>
    </row>
    <row r="250" spans="1:15" ht="45" x14ac:dyDescent="0.2">
      <c r="A250" s="30" t="s">
        <v>440</v>
      </c>
      <c r="F250" s="146"/>
    </row>
    <row r="251" spans="1:15" ht="15.75" thickBot="1" x14ac:dyDescent="0.3"/>
    <row r="252" spans="1:15" x14ac:dyDescent="0.2">
      <c r="A252" s="44" t="s">
        <v>441</v>
      </c>
      <c r="C252" s="9">
        <v>44592</v>
      </c>
      <c r="D252" s="108">
        <v>44620</v>
      </c>
      <c r="E252" s="108">
        <v>44651</v>
      </c>
      <c r="F252" s="108">
        <v>44681</v>
      </c>
      <c r="G252" s="9">
        <v>44712</v>
      </c>
      <c r="H252" s="9">
        <v>44742</v>
      </c>
      <c r="I252" s="9">
        <v>44773</v>
      </c>
      <c r="J252" s="9">
        <v>44804</v>
      </c>
      <c r="K252" s="9">
        <v>44834</v>
      </c>
      <c r="L252" s="9">
        <v>44865</v>
      </c>
      <c r="M252" s="9">
        <v>44895</v>
      </c>
      <c r="N252" s="9">
        <v>44926</v>
      </c>
      <c r="O252" s="9" t="s">
        <v>94</v>
      </c>
    </row>
    <row r="253" spans="1:15" ht="15.75" thickBot="1" x14ac:dyDescent="0.25">
      <c r="A253" s="53" t="s">
        <v>429</v>
      </c>
      <c r="C253" s="37">
        <f>C169+C181+C193+C205+C217</f>
        <v>24494968.870000001</v>
      </c>
      <c r="D253" s="147">
        <f t="shared" ref="D253:N253" si="13">D169+D181+D193+D205+D217</f>
        <v>31024970.799999997</v>
      </c>
      <c r="E253" s="147">
        <f t="shared" si="13"/>
        <v>26421837.029999997</v>
      </c>
      <c r="F253" s="147">
        <f t="shared" si="13"/>
        <v>30196604.809999999</v>
      </c>
      <c r="G253" s="37">
        <f t="shared" si="13"/>
        <v>31045112.229999997</v>
      </c>
      <c r="H253" s="37">
        <f t="shared" si="13"/>
        <v>31331638.030000005</v>
      </c>
      <c r="I253" s="37">
        <f t="shared" si="13"/>
        <v>0</v>
      </c>
      <c r="J253" s="37">
        <f t="shared" si="13"/>
        <v>0</v>
      </c>
      <c r="K253" s="37">
        <f t="shared" si="13"/>
        <v>0</v>
      </c>
      <c r="L253" s="37">
        <f t="shared" si="13"/>
        <v>0</v>
      </c>
      <c r="M253" s="37">
        <f t="shared" si="13"/>
        <v>0</v>
      </c>
      <c r="N253" s="37">
        <f t="shared" si="13"/>
        <v>0</v>
      </c>
      <c r="O253" s="40">
        <f>SUM(C253:N253)</f>
        <v>174515131.77000001</v>
      </c>
    </row>
    <row r="254" spans="1:15" ht="45" x14ac:dyDescent="0.2">
      <c r="A254" s="30" t="s">
        <v>442</v>
      </c>
      <c r="F254" s="146"/>
    </row>
    <row r="255" spans="1:15" ht="15.75" thickBot="1" x14ac:dyDescent="0.3"/>
    <row r="256" spans="1:15" x14ac:dyDescent="0.2">
      <c r="A256" s="44" t="s">
        <v>443</v>
      </c>
      <c r="C256" s="9">
        <v>44592</v>
      </c>
      <c r="D256" s="108">
        <v>44620</v>
      </c>
      <c r="E256" s="108">
        <v>44651</v>
      </c>
      <c r="F256" s="108">
        <v>44681</v>
      </c>
      <c r="G256" s="9">
        <v>44712</v>
      </c>
      <c r="H256" s="9">
        <v>44742</v>
      </c>
      <c r="I256" s="9">
        <v>44773</v>
      </c>
      <c r="J256" s="9">
        <v>44804</v>
      </c>
      <c r="K256" s="9">
        <v>44834</v>
      </c>
      <c r="L256" s="9">
        <v>44865</v>
      </c>
      <c r="M256" s="9">
        <v>44895</v>
      </c>
      <c r="N256" s="9">
        <v>44926</v>
      </c>
      <c r="O256" s="9" t="s">
        <v>94</v>
      </c>
    </row>
    <row r="257" spans="1:15" ht="15.75" thickBot="1" x14ac:dyDescent="0.25">
      <c r="A257" s="53" t="s">
        <v>429</v>
      </c>
      <c r="C257" s="37">
        <f>C173+C185+C197+C209+C221</f>
        <v>4890788.6199999992</v>
      </c>
      <c r="D257" s="147">
        <f t="shared" ref="D257:N257" si="14">D173+D185+D197+D209+D221</f>
        <v>6406204.9800000004</v>
      </c>
      <c r="E257" s="147">
        <f t="shared" si="14"/>
        <v>5210291.62</v>
      </c>
      <c r="F257" s="147">
        <f t="shared" si="14"/>
        <v>5675286.5700000003</v>
      </c>
      <c r="G257" s="37">
        <f t="shared" si="14"/>
        <v>5812248.75</v>
      </c>
      <c r="H257" s="37">
        <f t="shared" si="14"/>
        <v>6004864.6200000001</v>
      </c>
      <c r="I257" s="37">
        <f t="shared" si="14"/>
        <v>0</v>
      </c>
      <c r="J257" s="37">
        <f t="shared" si="14"/>
        <v>0</v>
      </c>
      <c r="K257" s="37">
        <f t="shared" si="14"/>
        <v>0</v>
      </c>
      <c r="L257" s="37">
        <f t="shared" si="14"/>
        <v>0</v>
      </c>
      <c r="M257" s="37">
        <f t="shared" si="14"/>
        <v>0</v>
      </c>
      <c r="N257" s="37">
        <f t="shared" si="14"/>
        <v>0</v>
      </c>
      <c r="O257" s="40">
        <f>SUM(C257:N257)</f>
        <v>33999685.159999996</v>
      </c>
    </row>
    <row r="258" spans="1:15" ht="45" x14ac:dyDescent="0.2">
      <c r="A258" s="30" t="s">
        <v>444</v>
      </c>
      <c r="F258" s="146"/>
    </row>
    <row r="259" spans="1:15" ht="15.75" thickBot="1" x14ac:dyDescent="0.3"/>
    <row r="260" spans="1:15" x14ac:dyDescent="0.2">
      <c r="A260" s="44" t="s">
        <v>445</v>
      </c>
      <c r="C260" s="9">
        <v>44592</v>
      </c>
      <c r="D260" s="108">
        <v>44620</v>
      </c>
      <c r="E260" s="108">
        <v>44651</v>
      </c>
      <c r="F260" s="108">
        <v>44681</v>
      </c>
      <c r="G260" s="9">
        <v>44712</v>
      </c>
      <c r="H260" s="9">
        <v>44742</v>
      </c>
      <c r="I260" s="9">
        <v>44773</v>
      </c>
      <c r="J260" s="9">
        <v>44804</v>
      </c>
      <c r="K260" s="9">
        <v>44834</v>
      </c>
      <c r="L260" s="9">
        <v>44865</v>
      </c>
      <c r="M260" s="9">
        <v>44895</v>
      </c>
      <c r="N260" s="9">
        <v>44926</v>
      </c>
      <c r="O260" s="9" t="s">
        <v>94</v>
      </c>
    </row>
    <row r="261" spans="1:15" ht="15.75" thickBot="1" x14ac:dyDescent="0.3">
      <c r="A261" s="26" t="s">
        <v>429</v>
      </c>
      <c r="C261" s="37">
        <f>C177+C189+C201+C213+C225</f>
        <v>3661800.43</v>
      </c>
      <c r="D261" s="147">
        <f t="shared" ref="D261:N261" si="15">D177+D189+D201+D213+D225</f>
        <v>4685212.72</v>
      </c>
      <c r="E261" s="147">
        <f t="shared" si="15"/>
        <v>3917409.54</v>
      </c>
      <c r="F261" s="147">
        <f t="shared" si="15"/>
        <v>4417256.59</v>
      </c>
      <c r="G261" s="37">
        <f t="shared" si="15"/>
        <v>4456453.7499999991</v>
      </c>
      <c r="H261" s="37">
        <f t="shared" si="15"/>
        <v>4578279.63</v>
      </c>
      <c r="I261" s="37">
        <f t="shared" si="15"/>
        <v>0</v>
      </c>
      <c r="J261" s="37">
        <f t="shared" si="15"/>
        <v>0</v>
      </c>
      <c r="K261" s="37">
        <f t="shared" si="15"/>
        <v>0</v>
      </c>
      <c r="L261" s="37">
        <f t="shared" si="15"/>
        <v>0</v>
      </c>
      <c r="M261" s="37">
        <f t="shared" si="15"/>
        <v>0</v>
      </c>
      <c r="N261" s="37">
        <f t="shared" si="15"/>
        <v>0</v>
      </c>
      <c r="O261" s="40">
        <f>SUM(C261:N261)</f>
        <v>25716412.66</v>
      </c>
    </row>
    <row r="262" spans="1:15" ht="45" x14ac:dyDescent="0.2">
      <c r="A262" s="30" t="s">
        <v>446</v>
      </c>
      <c r="F262" s="146"/>
    </row>
    <row r="263" spans="1:15" ht="15.75" thickBot="1" x14ac:dyDescent="0.3"/>
    <row r="264" spans="1:15" x14ac:dyDescent="0.2">
      <c r="A264" s="1" t="s">
        <v>447</v>
      </c>
      <c r="C264" s="9">
        <v>44592</v>
      </c>
      <c r="D264" s="108">
        <v>44620</v>
      </c>
      <c r="E264" s="108">
        <v>44651</v>
      </c>
      <c r="F264" s="108">
        <v>44681</v>
      </c>
      <c r="G264" s="9">
        <v>44712</v>
      </c>
      <c r="H264" s="9">
        <v>44742</v>
      </c>
      <c r="I264" s="9">
        <v>44773</v>
      </c>
      <c r="J264" s="9">
        <v>44804</v>
      </c>
      <c r="K264" s="9">
        <v>44834</v>
      </c>
      <c r="L264" s="9">
        <v>44865</v>
      </c>
      <c r="M264" s="9">
        <v>44895</v>
      </c>
      <c r="N264" s="9">
        <v>44926</v>
      </c>
      <c r="O264" s="9" t="s">
        <v>94</v>
      </c>
    </row>
    <row r="265" spans="1:15" ht="15.75" thickBot="1" x14ac:dyDescent="0.25">
      <c r="A265" s="2" t="s">
        <v>4</v>
      </c>
      <c r="C265" s="27">
        <v>11364</v>
      </c>
      <c r="D265" s="139">
        <v>10909</v>
      </c>
      <c r="E265" s="139">
        <v>11832</v>
      </c>
      <c r="F265" s="139">
        <v>10474</v>
      </c>
      <c r="G265" s="28">
        <v>9769</v>
      </c>
      <c r="H265" s="77">
        <v>11181</v>
      </c>
      <c r="I265" s="12"/>
      <c r="J265" s="13"/>
      <c r="K265" s="14"/>
      <c r="L265" s="13"/>
      <c r="M265" s="14"/>
      <c r="N265" s="15"/>
      <c r="O265" s="15">
        <f>SUM(C265:N265)</f>
        <v>65529</v>
      </c>
    </row>
    <row r="266" spans="1:15" ht="60" x14ac:dyDescent="0.2">
      <c r="A266" s="30" t="s">
        <v>448</v>
      </c>
      <c r="F266" s="142"/>
    </row>
    <row r="267" spans="1:15" ht="15.75" thickBot="1" x14ac:dyDescent="0.3"/>
    <row r="268" spans="1:15" x14ac:dyDescent="0.2">
      <c r="A268" s="1" t="s">
        <v>449</v>
      </c>
      <c r="C268" s="9">
        <v>44592</v>
      </c>
      <c r="D268" s="108">
        <v>44620</v>
      </c>
      <c r="E268" s="108">
        <v>44651</v>
      </c>
      <c r="F268" s="108">
        <v>44681</v>
      </c>
      <c r="G268" s="9">
        <v>44712</v>
      </c>
      <c r="H268" s="9">
        <v>44742</v>
      </c>
      <c r="I268" s="9">
        <v>44773</v>
      </c>
      <c r="J268" s="9">
        <v>44804</v>
      </c>
      <c r="K268" s="9">
        <v>44834</v>
      </c>
      <c r="L268" s="9">
        <v>44865</v>
      </c>
      <c r="M268" s="9">
        <v>44895</v>
      </c>
      <c r="N268" s="9">
        <v>44926</v>
      </c>
      <c r="O268" s="9" t="s">
        <v>94</v>
      </c>
    </row>
    <row r="269" spans="1:15" ht="15.75" thickBot="1" x14ac:dyDescent="0.25">
      <c r="A269" s="2" t="s">
        <v>4</v>
      </c>
      <c r="C269" s="27">
        <v>11198</v>
      </c>
      <c r="D269" s="139">
        <v>10874</v>
      </c>
      <c r="E269" s="139">
        <v>11577</v>
      </c>
      <c r="F269" s="139">
        <v>10391</v>
      </c>
      <c r="G269" s="28">
        <v>8984</v>
      </c>
      <c r="H269" s="77">
        <v>10374</v>
      </c>
      <c r="I269" s="12"/>
      <c r="J269" s="13"/>
      <c r="K269" s="14"/>
      <c r="L269" s="13"/>
      <c r="M269" s="14"/>
      <c r="N269" s="15"/>
      <c r="O269" s="15">
        <f>SUM(C269:N269)</f>
        <v>63398</v>
      </c>
    </row>
    <row r="270" spans="1:15" ht="30" x14ac:dyDescent="0.2">
      <c r="A270" s="2" t="s">
        <v>450</v>
      </c>
    </row>
    <row r="271" spans="1:15" ht="30" x14ac:dyDescent="0.2">
      <c r="A271" s="4" t="s">
        <v>451</v>
      </c>
      <c r="F271" s="142"/>
    </row>
    <row r="272" spans="1:15" ht="30" x14ac:dyDescent="0.2">
      <c r="A272" s="54" t="s">
        <v>452</v>
      </c>
    </row>
    <row r="273" spans="1:15" ht="15.75" thickBot="1" x14ac:dyDescent="0.3"/>
    <row r="274" spans="1:15" x14ac:dyDescent="0.2">
      <c r="A274" s="1" t="s">
        <v>453</v>
      </c>
      <c r="C274" s="9">
        <v>44592</v>
      </c>
      <c r="D274" s="108">
        <v>44620</v>
      </c>
      <c r="E274" s="108">
        <v>44651</v>
      </c>
      <c r="F274" s="108">
        <v>44681</v>
      </c>
      <c r="G274" s="9">
        <v>44712</v>
      </c>
      <c r="H274" s="9">
        <v>44742</v>
      </c>
      <c r="I274" s="9">
        <v>44773</v>
      </c>
      <c r="J274" s="9">
        <v>44804</v>
      </c>
      <c r="K274" s="9">
        <v>44834</v>
      </c>
      <c r="L274" s="9">
        <v>44865</v>
      </c>
      <c r="M274" s="9">
        <v>44895</v>
      </c>
      <c r="N274" s="9">
        <v>44926</v>
      </c>
      <c r="O274" s="9" t="s">
        <v>94</v>
      </c>
    </row>
    <row r="275" spans="1:15" ht="15.75" thickBot="1" x14ac:dyDescent="0.25">
      <c r="A275" s="2" t="s">
        <v>4</v>
      </c>
      <c r="C275" s="27">
        <v>875356</v>
      </c>
      <c r="D275" s="139">
        <v>1192130</v>
      </c>
      <c r="E275" s="139">
        <v>974803</v>
      </c>
      <c r="F275" s="139">
        <v>1125468</v>
      </c>
      <c r="G275" s="28">
        <v>1121433</v>
      </c>
      <c r="H275" s="77">
        <v>1152431</v>
      </c>
      <c r="I275" s="12"/>
      <c r="J275" s="13"/>
      <c r="K275" s="14"/>
      <c r="L275" s="13"/>
      <c r="M275" s="14"/>
      <c r="N275" s="15"/>
      <c r="O275" s="15">
        <f>SUM(C275:N275)</f>
        <v>6441621</v>
      </c>
    </row>
    <row r="276" spans="1:15" ht="30" x14ac:dyDescent="0.2">
      <c r="A276" s="2" t="s">
        <v>454</v>
      </c>
    </row>
    <row r="277" spans="1:15" ht="30" x14ac:dyDescent="0.2">
      <c r="A277" s="30" t="s">
        <v>455</v>
      </c>
      <c r="F277" s="142"/>
    </row>
    <row r="278" spans="1:15" ht="30" x14ac:dyDescent="0.2">
      <c r="A278" s="30" t="s">
        <v>456</v>
      </c>
    </row>
    <row r="279" spans="1:15" ht="15.75" thickBot="1" x14ac:dyDescent="0.3"/>
    <row r="280" spans="1:15" x14ac:dyDescent="0.2">
      <c r="A280" s="1" t="s">
        <v>457</v>
      </c>
      <c r="C280" s="9">
        <v>44592</v>
      </c>
      <c r="D280" s="108">
        <v>44620</v>
      </c>
      <c r="E280" s="108">
        <v>44651</v>
      </c>
      <c r="F280" s="108">
        <v>44681</v>
      </c>
      <c r="G280" s="9">
        <v>44712</v>
      </c>
      <c r="H280" s="9">
        <v>44742</v>
      </c>
      <c r="I280" s="9">
        <v>44773</v>
      </c>
      <c r="J280" s="9">
        <v>44804</v>
      </c>
      <c r="K280" s="9">
        <v>44834</v>
      </c>
      <c r="L280" s="9">
        <v>44865</v>
      </c>
      <c r="M280" s="9">
        <v>44895</v>
      </c>
      <c r="N280" s="9">
        <v>44926</v>
      </c>
      <c r="O280" s="9" t="s">
        <v>94</v>
      </c>
    </row>
    <row r="281" spans="1:15" ht="15.75" thickBot="1" x14ac:dyDescent="0.25">
      <c r="A281" s="2" t="s">
        <v>4</v>
      </c>
      <c r="C281" s="27">
        <v>114116</v>
      </c>
      <c r="D281" s="139">
        <v>142127</v>
      </c>
      <c r="E281" s="139">
        <v>120127</v>
      </c>
      <c r="F281" s="139">
        <v>134358</v>
      </c>
      <c r="G281" s="139">
        <v>137199</v>
      </c>
      <c r="H281" s="77">
        <v>140826</v>
      </c>
      <c r="I281" s="12"/>
      <c r="J281" s="13"/>
      <c r="K281" s="14"/>
      <c r="L281" s="13"/>
      <c r="M281" s="14"/>
      <c r="N281" s="15"/>
      <c r="O281" s="15">
        <f>SUM(C281:N281)</f>
        <v>788753</v>
      </c>
    </row>
    <row r="282" spans="1:15" ht="30" x14ac:dyDescent="0.2">
      <c r="A282" s="2" t="s">
        <v>458</v>
      </c>
      <c r="G282" s="57"/>
    </row>
    <row r="283" spans="1:15" ht="30" x14ac:dyDescent="0.2">
      <c r="A283" s="30" t="s">
        <v>459</v>
      </c>
      <c r="F283" s="142"/>
    </row>
    <row r="284" spans="1:15" ht="30" x14ac:dyDescent="0.2">
      <c r="A284" s="30" t="s">
        <v>456</v>
      </c>
    </row>
    <row r="285" spans="1:15" ht="15.75" thickBot="1" x14ac:dyDescent="0.3"/>
    <row r="286" spans="1:15" x14ac:dyDescent="0.2">
      <c r="A286" s="1" t="s">
        <v>460</v>
      </c>
      <c r="C286" s="9">
        <v>44592</v>
      </c>
      <c r="D286" s="108">
        <v>44620</v>
      </c>
      <c r="E286" s="108">
        <v>44651</v>
      </c>
      <c r="F286" s="108">
        <v>44681</v>
      </c>
      <c r="G286" s="9">
        <v>44712</v>
      </c>
      <c r="H286" s="9">
        <v>44742</v>
      </c>
      <c r="I286" s="9">
        <v>44773</v>
      </c>
      <c r="J286" s="9">
        <v>44804</v>
      </c>
      <c r="K286" s="9">
        <v>44834</v>
      </c>
      <c r="L286" s="9">
        <v>44865</v>
      </c>
      <c r="M286" s="9">
        <v>44895</v>
      </c>
      <c r="N286" s="9">
        <v>44926</v>
      </c>
      <c r="O286" s="9" t="s">
        <v>94</v>
      </c>
    </row>
    <row r="287" spans="1:15" ht="15.75" thickBot="1" x14ac:dyDescent="0.25">
      <c r="A287" s="2" t="s">
        <v>4</v>
      </c>
      <c r="C287" s="27">
        <v>100862</v>
      </c>
      <c r="D287" s="139">
        <v>113549</v>
      </c>
      <c r="E287" s="139">
        <v>110568</v>
      </c>
      <c r="F287" s="139">
        <v>126997</v>
      </c>
      <c r="G287" s="139">
        <v>137815</v>
      </c>
      <c r="H287" s="77">
        <v>126585</v>
      </c>
      <c r="I287" s="12"/>
      <c r="J287" s="13"/>
      <c r="K287" s="14"/>
      <c r="L287" s="13"/>
      <c r="M287" s="14"/>
      <c r="N287" s="15"/>
      <c r="O287" s="15">
        <f>SUM(C287:N287)</f>
        <v>716376</v>
      </c>
    </row>
    <row r="288" spans="1:15" x14ac:dyDescent="0.2">
      <c r="A288" s="2" t="s">
        <v>461</v>
      </c>
      <c r="G288" s="148">
        <f>G287+G319</f>
        <v>140376</v>
      </c>
    </row>
    <row r="289" spans="1:15" ht="30" x14ac:dyDescent="0.2">
      <c r="A289" s="30" t="s">
        <v>462</v>
      </c>
      <c r="F289" s="142"/>
    </row>
    <row r="290" spans="1:15" ht="30" x14ac:dyDescent="0.2">
      <c r="A290" s="30" t="s">
        <v>456</v>
      </c>
    </row>
    <row r="292" spans="1:15" ht="15.75" thickBot="1" x14ac:dyDescent="0.25">
      <c r="A292" s="1" t="s">
        <v>463</v>
      </c>
    </row>
    <row r="293" spans="1:15" x14ac:dyDescent="0.2">
      <c r="A293" s="2" t="s">
        <v>4</v>
      </c>
      <c r="C293" s="9">
        <v>44592</v>
      </c>
      <c r="D293" s="108">
        <v>44620</v>
      </c>
      <c r="E293" s="108">
        <v>44651</v>
      </c>
      <c r="F293" s="108">
        <v>44681</v>
      </c>
      <c r="G293" s="9">
        <v>44712</v>
      </c>
      <c r="H293" s="9">
        <v>44742</v>
      </c>
      <c r="I293" s="9">
        <v>44773</v>
      </c>
      <c r="J293" s="9">
        <v>44804</v>
      </c>
      <c r="K293" s="9">
        <v>44834</v>
      </c>
      <c r="L293" s="9">
        <v>44865</v>
      </c>
      <c r="M293" s="9">
        <v>44895</v>
      </c>
      <c r="N293" s="9">
        <v>44926</v>
      </c>
      <c r="O293" s="9" t="s">
        <v>94</v>
      </c>
    </row>
    <row r="294" spans="1:15" ht="15.75" thickBot="1" x14ac:dyDescent="0.25">
      <c r="A294" s="2" t="s">
        <v>464</v>
      </c>
      <c r="C294" s="27">
        <v>72490</v>
      </c>
      <c r="D294" s="139">
        <v>98197</v>
      </c>
      <c r="E294" s="139">
        <v>78581</v>
      </c>
      <c r="F294" s="139">
        <v>89209</v>
      </c>
      <c r="G294" s="28">
        <v>90116</v>
      </c>
      <c r="H294" s="77">
        <v>90430</v>
      </c>
      <c r="I294" s="12"/>
      <c r="J294" s="13"/>
      <c r="K294" s="14"/>
      <c r="L294" s="13"/>
      <c r="M294" s="14"/>
      <c r="N294" s="15"/>
      <c r="O294" s="15">
        <f>SUM(C294:N294)</f>
        <v>519023</v>
      </c>
    </row>
    <row r="295" spans="1:15" ht="30" x14ac:dyDescent="0.2">
      <c r="A295" s="30" t="s">
        <v>465</v>
      </c>
    </row>
    <row r="296" spans="1:15" ht="30" x14ac:dyDescent="0.2">
      <c r="A296" s="30" t="s">
        <v>456</v>
      </c>
      <c r="F296" s="142"/>
    </row>
    <row r="297" spans="1:15" ht="15.75" thickBot="1" x14ac:dyDescent="0.3"/>
    <row r="298" spans="1:15" x14ac:dyDescent="0.2">
      <c r="A298" s="1" t="s">
        <v>466</v>
      </c>
      <c r="C298" s="9">
        <v>44592</v>
      </c>
      <c r="D298" s="108">
        <v>44620</v>
      </c>
      <c r="E298" s="108">
        <v>44651</v>
      </c>
      <c r="F298" s="108">
        <v>44681</v>
      </c>
      <c r="G298" s="9">
        <v>44712</v>
      </c>
      <c r="H298" s="9">
        <v>44742</v>
      </c>
      <c r="I298" s="9">
        <v>44773</v>
      </c>
      <c r="J298" s="9">
        <v>44804</v>
      </c>
      <c r="K298" s="9">
        <v>44834</v>
      </c>
      <c r="L298" s="9">
        <v>44865</v>
      </c>
      <c r="M298" s="9">
        <v>44895</v>
      </c>
      <c r="N298" s="9">
        <v>44926</v>
      </c>
      <c r="O298" s="9" t="s">
        <v>94</v>
      </c>
    </row>
    <row r="299" spans="1:15" ht="15.75" thickBot="1" x14ac:dyDescent="0.25">
      <c r="A299" s="2" t="s">
        <v>4</v>
      </c>
      <c r="C299" s="27">
        <v>17373</v>
      </c>
      <c r="D299" s="139">
        <v>18656</v>
      </c>
      <c r="E299" s="139">
        <v>19447</v>
      </c>
      <c r="F299" s="139">
        <v>25203</v>
      </c>
      <c r="G299" s="28">
        <v>25868</v>
      </c>
      <c r="H299" s="77">
        <v>26490</v>
      </c>
      <c r="I299" s="12"/>
      <c r="J299" s="13"/>
      <c r="K299" s="14"/>
      <c r="L299" s="13"/>
      <c r="M299" s="14"/>
      <c r="N299" s="15"/>
      <c r="O299" s="15">
        <f>SUM(C299:N299)</f>
        <v>133037</v>
      </c>
    </row>
    <row r="300" spans="1:15" x14ac:dyDescent="0.2">
      <c r="A300" s="2" t="s">
        <v>464</v>
      </c>
    </row>
    <row r="301" spans="1:15" ht="30" x14ac:dyDescent="0.2">
      <c r="A301" s="30" t="s">
        <v>467</v>
      </c>
      <c r="F301" s="142"/>
    </row>
    <row r="302" spans="1:15" ht="30" x14ac:dyDescent="0.2">
      <c r="A302" s="30" t="s">
        <v>456</v>
      </c>
    </row>
    <row r="303" spans="1:15" ht="15.75" thickBot="1" x14ac:dyDescent="0.25">
      <c r="A303" s="30"/>
    </row>
    <row r="304" spans="1:15" x14ac:dyDescent="0.2">
      <c r="A304" s="44" t="s">
        <v>468</v>
      </c>
      <c r="C304" s="9">
        <v>44592</v>
      </c>
      <c r="D304" s="108">
        <v>44620</v>
      </c>
      <c r="E304" s="108">
        <v>44651</v>
      </c>
      <c r="F304" s="108">
        <v>44681</v>
      </c>
      <c r="G304" s="9">
        <v>44712</v>
      </c>
      <c r="H304" s="9">
        <v>44742</v>
      </c>
      <c r="I304" s="9">
        <v>44773</v>
      </c>
      <c r="J304" s="9">
        <v>44804</v>
      </c>
      <c r="K304" s="9">
        <v>44834</v>
      </c>
      <c r="L304" s="9">
        <v>44865</v>
      </c>
      <c r="M304" s="9">
        <v>44895</v>
      </c>
      <c r="N304" s="9">
        <v>44926</v>
      </c>
      <c r="O304" s="9" t="s">
        <v>94</v>
      </c>
    </row>
    <row r="305" spans="1:15" ht="15.75" thickBot="1" x14ac:dyDescent="0.25">
      <c r="A305" s="44" t="s">
        <v>469</v>
      </c>
      <c r="C305" s="27">
        <f>C275+C281+C287+C294+C299</f>
        <v>1180197</v>
      </c>
      <c r="D305" s="144">
        <f t="shared" ref="D305:N305" si="16">D275+D281+D287+D294+D299</f>
        <v>1564659</v>
      </c>
      <c r="E305" s="144">
        <f t="shared" si="16"/>
        <v>1303526</v>
      </c>
      <c r="F305" s="144">
        <f t="shared" si="16"/>
        <v>1501235</v>
      </c>
      <c r="G305" s="27">
        <f t="shared" si="16"/>
        <v>1512431</v>
      </c>
      <c r="H305" s="27">
        <f t="shared" si="16"/>
        <v>1536762</v>
      </c>
      <c r="I305" s="12">
        <f t="shared" si="16"/>
        <v>0</v>
      </c>
      <c r="J305" s="12">
        <f t="shared" si="16"/>
        <v>0</v>
      </c>
      <c r="K305" s="12">
        <f t="shared" si="16"/>
        <v>0</v>
      </c>
      <c r="L305" s="12">
        <f t="shared" si="16"/>
        <v>0</v>
      </c>
      <c r="M305" s="12">
        <f t="shared" si="16"/>
        <v>0</v>
      </c>
      <c r="N305" s="12">
        <f t="shared" si="16"/>
        <v>0</v>
      </c>
      <c r="O305" s="15">
        <f>SUM(C305:N305)</f>
        <v>8598810</v>
      </c>
    </row>
    <row r="306" spans="1:15" x14ac:dyDescent="0.2">
      <c r="A306" s="44"/>
    </row>
    <row r="307" spans="1:15" ht="15.75" thickBot="1" x14ac:dyDescent="0.25">
      <c r="A307" s="1" t="s">
        <v>470</v>
      </c>
      <c r="F307" s="142">
        <f>E305+F305</f>
        <v>2804761</v>
      </c>
    </row>
    <row r="308" spans="1:15" x14ac:dyDescent="0.2">
      <c r="A308" s="2" t="s">
        <v>4</v>
      </c>
      <c r="C308" s="9">
        <v>44592</v>
      </c>
      <c r="D308" s="108">
        <v>44620</v>
      </c>
      <c r="E308" s="108">
        <v>44651</v>
      </c>
      <c r="F308" s="108">
        <v>44681</v>
      </c>
      <c r="G308" s="9">
        <v>44712</v>
      </c>
      <c r="H308" s="9">
        <v>44742</v>
      </c>
      <c r="I308" s="9">
        <v>44773</v>
      </c>
      <c r="J308" s="9">
        <v>44804</v>
      </c>
      <c r="K308" s="9">
        <v>44834</v>
      </c>
      <c r="L308" s="9">
        <v>44865</v>
      </c>
      <c r="M308" s="9">
        <v>44895</v>
      </c>
      <c r="N308" s="9">
        <v>44926</v>
      </c>
      <c r="O308" s="9" t="s">
        <v>94</v>
      </c>
    </row>
    <row r="309" spans="1:15" ht="15.75" thickBot="1" x14ac:dyDescent="0.25">
      <c r="A309" s="2" t="s">
        <v>471</v>
      </c>
      <c r="C309" s="27">
        <v>160434.48310502284</v>
      </c>
      <c r="D309" s="139">
        <v>146549</v>
      </c>
      <c r="E309" s="139">
        <v>146227</v>
      </c>
      <c r="F309" s="139">
        <v>143834</v>
      </c>
      <c r="G309" s="28">
        <v>144523</v>
      </c>
      <c r="H309" s="77">
        <v>134406.88155668357</v>
      </c>
      <c r="I309" s="12"/>
      <c r="J309" s="13"/>
      <c r="K309" s="14"/>
      <c r="L309" s="13"/>
      <c r="M309" s="14"/>
      <c r="N309" s="15"/>
      <c r="O309" s="15">
        <f>SUM(C309:N309)</f>
        <v>875974.36466170638</v>
      </c>
    </row>
    <row r="310" spans="1:15" ht="75" x14ac:dyDescent="0.2">
      <c r="A310" s="30" t="s">
        <v>472</v>
      </c>
      <c r="F310" s="142"/>
    </row>
    <row r="311" spans="1:15" ht="30" x14ac:dyDescent="0.2">
      <c r="A311" s="30" t="s">
        <v>473</v>
      </c>
    </row>
    <row r="312" spans="1:15" ht="15.75" thickBot="1" x14ac:dyDescent="0.3"/>
    <row r="313" spans="1:15" x14ac:dyDescent="0.2">
      <c r="A313" s="1" t="s">
        <v>474</v>
      </c>
      <c r="C313" s="9">
        <v>44592</v>
      </c>
      <c r="D313" s="108">
        <v>44620</v>
      </c>
      <c r="E313" s="108">
        <v>44651</v>
      </c>
      <c r="F313" s="108">
        <v>44681</v>
      </c>
      <c r="G313" s="9">
        <v>44712</v>
      </c>
      <c r="H313" s="9">
        <v>44742</v>
      </c>
      <c r="I313" s="9">
        <v>44773</v>
      </c>
      <c r="J313" s="9">
        <v>44804</v>
      </c>
      <c r="K313" s="9">
        <v>44834</v>
      </c>
      <c r="L313" s="9">
        <v>44865</v>
      </c>
      <c r="M313" s="9">
        <v>44895</v>
      </c>
      <c r="N313" s="9">
        <v>44926</v>
      </c>
      <c r="O313" s="9" t="s">
        <v>94</v>
      </c>
    </row>
    <row r="314" spans="1:15" ht="15.75" thickBot="1" x14ac:dyDescent="0.25">
      <c r="A314" s="2" t="s">
        <v>4</v>
      </c>
      <c r="C314" s="27">
        <v>7779.4249676584732</v>
      </c>
      <c r="D314" s="139">
        <v>8277</v>
      </c>
      <c r="E314" s="139">
        <v>7206</v>
      </c>
      <c r="F314" s="76">
        <v>8179</v>
      </c>
      <c r="G314" s="28">
        <v>8795</v>
      </c>
      <c r="H314" s="77">
        <v>7014.3202502844142</v>
      </c>
      <c r="I314" s="12"/>
      <c r="J314" s="13"/>
      <c r="K314" s="14"/>
      <c r="L314" s="13"/>
      <c r="M314" s="14"/>
      <c r="N314" s="15"/>
      <c r="O314" s="15">
        <f>SUM(C314:N314)</f>
        <v>47250.745217942887</v>
      </c>
    </row>
    <row r="315" spans="1:15" x14ac:dyDescent="0.2">
      <c r="A315" s="2" t="s">
        <v>471</v>
      </c>
    </row>
    <row r="316" spans="1:15" ht="60" x14ac:dyDescent="0.2">
      <c r="A316" s="30" t="s">
        <v>475</v>
      </c>
      <c r="F316" s="142"/>
    </row>
    <row r="317" spans="1:15" ht="15.75" thickBot="1" x14ac:dyDescent="0.3"/>
    <row r="318" spans="1:15" x14ac:dyDescent="0.2">
      <c r="A318" s="1" t="s">
        <v>476</v>
      </c>
      <c r="C318" s="9">
        <v>44592</v>
      </c>
      <c r="D318" s="108">
        <v>44620</v>
      </c>
      <c r="E318" s="108">
        <v>44651</v>
      </c>
      <c r="F318" s="108">
        <v>44681</v>
      </c>
      <c r="G318" s="9">
        <v>44712</v>
      </c>
      <c r="H318" s="9">
        <v>44742</v>
      </c>
      <c r="I318" s="9">
        <v>44773</v>
      </c>
      <c r="J318" s="9">
        <v>44804</v>
      </c>
      <c r="K318" s="9">
        <v>44834</v>
      </c>
      <c r="L318" s="9">
        <v>44865</v>
      </c>
      <c r="M318" s="9">
        <v>44895</v>
      </c>
      <c r="N318" s="9">
        <v>44926</v>
      </c>
      <c r="O318" s="9" t="s">
        <v>94</v>
      </c>
    </row>
    <row r="319" spans="1:15" ht="15.75" thickBot="1" x14ac:dyDescent="0.25">
      <c r="A319" s="2" t="s">
        <v>4</v>
      </c>
      <c r="C319" s="12">
        <v>559.96535433070869</v>
      </c>
      <c r="D319" s="76">
        <v>464</v>
      </c>
      <c r="E319" s="76">
        <v>861</v>
      </c>
      <c r="F319" s="76">
        <v>817</v>
      </c>
      <c r="G319" s="28">
        <v>2561</v>
      </c>
      <c r="H319" s="77">
        <v>3070.8273190170466</v>
      </c>
      <c r="I319" s="12"/>
      <c r="J319" s="13"/>
      <c r="K319" s="14"/>
      <c r="L319" s="13"/>
      <c r="M319" s="14"/>
      <c r="N319" s="15"/>
      <c r="O319" s="15">
        <f>SUM(C319:N319)</f>
        <v>8333.7926733477543</v>
      </c>
    </row>
    <row r="320" spans="1:15" x14ac:dyDescent="0.2">
      <c r="A320" s="2" t="s">
        <v>471</v>
      </c>
    </row>
    <row r="321" spans="1:15" ht="60" x14ac:dyDescent="0.2">
      <c r="A321" s="4" t="s">
        <v>477</v>
      </c>
      <c r="F321" s="148"/>
    </row>
    <row r="322" spans="1:15" ht="15.75" thickBot="1" x14ac:dyDescent="0.3"/>
    <row r="323" spans="1:15" x14ac:dyDescent="0.2">
      <c r="A323" s="1" t="s">
        <v>478</v>
      </c>
      <c r="C323" s="9">
        <v>44592</v>
      </c>
      <c r="D323" s="108">
        <v>44620</v>
      </c>
      <c r="E323" s="108">
        <v>44651</v>
      </c>
      <c r="F323" s="108">
        <v>44681</v>
      </c>
      <c r="G323" s="9">
        <v>44712</v>
      </c>
      <c r="H323" s="9">
        <v>44742</v>
      </c>
      <c r="I323" s="9">
        <v>44773</v>
      </c>
      <c r="J323" s="9">
        <v>44804</v>
      </c>
      <c r="K323" s="9">
        <v>44834</v>
      </c>
      <c r="L323" s="9">
        <v>44865</v>
      </c>
      <c r="M323" s="9">
        <v>44895</v>
      </c>
      <c r="N323" s="9">
        <v>44926</v>
      </c>
      <c r="O323" s="9" t="s">
        <v>94</v>
      </c>
    </row>
    <row r="324" spans="1:15" ht="15.75" thickBot="1" x14ac:dyDescent="0.25">
      <c r="A324" s="2" t="s">
        <v>4</v>
      </c>
      <c r="C324" s="27">
        <v>8029.5336257309946</v>
      </c>
      <c r="D324" s="139">
        <v>7371</v>
      </c>
      <c r="E324" s="139">
        <v>7331</v>
      </c>
      <c r="F324" s="139">
        <v>7679</v>
      </c>
      <c r="G324" s="28">
        <v>7396</v>
      </c>
      <c r="H324" s="77">
        <v>7573.1333789329692</v>
      </c>
      <c r="I324" s="12"/>
      <c r="J324" s="13"/>
      <c r="K324" s="14"/>
      <c r="L324" s="13"/>
      <c r="M324" s="14"/>
      <c r="N324" s="15"/>
      <c r="O324" s="15">
        <f>SUM(C324:N324)</f>
        <v>45379.667004663963</v>
      </c>
    </row>
    <row r="325" spans="1:15" x14ac:dyDescent="0.2">
      <c r="A325" s="2" t="s">
        <v>471</v>
      </c>
    </row>
    <row r="326" spans="1:15" ht="60" x14ac:dyDescent="0.2">
      <c r="A326" s="4" t="s">
        <v>479</v>
      </c>
      <c r="F326" s="142"/>
    </row>
    <row r="327" spans="1:15" ht="15.75" thickBot="1" x14ac:dyDescent="0.3"/>
    <row r="328" spans="1:15" x14ac:dyDescent="0.2">
      <c r="A328" s="1" t="s">
        <v>480</v>
      </c>
      <c r="C328" s="9">
        <v>44592</v>
      </c>
      <c r="D328" s="108">
        <v>44620</v>
      </c>
      <c r="E328" s="108">
        <v>44651</v>
      </c>
      <c r="F328" s="108">
        <v>44681</v>
      </c>
      <c r="G328" s="9">
        <v>44712</v>
      </c>
      <c r="H328" s="9">
        <v>44742</v>
      </c>
      <c r="I328" s="9">
        <v>44773</v>
      </c>
      <c r="J328" s="9">
        <v>44804</v>
      </c>
      <c r="K328" s="9">
        <v>44834</v>
      </c>
      <c r="L328" s="9">
        <v>44865</v>
      </c>
      <c r="M328" s="9">
        <v>44895</v>
      </c>
      <c r="N328" s="9">
        <v>44926</v>
      </c>
      <c r="O328" s="9" t="s">
        <v>94</v>
      </c>
    </row>
    <row r="329" spans="1:15" ht="15.75" thickBot="1" x14ac:dyDescent="0.25">
      <c r="A329" s="2" t="s">
        <v>4</v>
      </c>
      <c r="C329" s="12">
        <v>611.04476930105068</v>
      </c>
      <c r="D329" s="76">
        <v>508</v>
      </c>
      <c r="E329" s="76">
        <v>553</v>
      </c>
      <c r="F329" s="76">
        <v>797</v>
      </c>
      <c r="G329" s="28">
        <v>825</v>
      </c>
      <c r="H329" s="15">
        <v>773.16291097155522</v>
      </c>
      <c r="I329" s="12"/>
      <c r="J329" s="13"/>
      <c r="K329" s="14"/>
      <c r="L329" s="13"/>
      <c r="M329" s="14"/>
      <c r="N329" s="15"/>
      <c r="O329" s="15">
        <f>SUM(C329:N329)</f>
        <v>4067.207680272606</v>
      </c>
    </row>
    <row r="330" spans="1:15" x14ac:dyDescent="0.2">
      <c r="A330" s="2" t="s">
        <v>471</v>
      </c>
    </row>
    <row r="331" spans="1:15" ht="60" x14ac:dyDescent="0.2">
      <c r="A331" s="4" t="s">
        <v>481</v>
      </c>
      <c r="F331" s="148"/>
    </row>
    <row r="332" spans="1:15" ht="15.75" thickBot="1" x14ac:dyDescent="0.3"/>
    <row r="333" spans="1:15" x14ac:dyDescent="0.25">
      <c r="A333" s="41" t="s">
        <v>482</v>
      </c>
      <c r="C333" s="9">
        <v>44592</v>
      </c>
      <c r="D333" s="108">
        <v>44620</v>
      </c>
      <c r="E333" s="108">
        <v>44651</v>
      </c>
      <c r="F333" s="108">
        <v>44681</v>
      </c>
      <c r="G333" s="9">
        <v>44712</v>
      </c>
      <c r="H333" s="9">
        <v>44742</v>
      </c>
      <c r="I333" s="9">
        <v>44773</v>
      </c>
      <c r="J333" s="9">
        <v>44804</v>
      </c>
      <c r="K333" s="9">
        <v>44834</v>
      </c>
      <c r="L333" s="9">
        <v>44865</v>
      </c>
      <c r="M333" s="9">
        <v>44895</v>
      </c>
      <c r="N333" s="9">
        <v>44926</v>
      </c>
      <c r="O333" s="9" t="s">
        <v>94</v>
      </c>
    </row>
    <row r="334" spans="1:15" ht="15.75" thickBot="1" x14ac:dyDescent="0.25">
      <c r="A334" s="44" t="s">
        <v>469</v>
      </c>
      <c r="C334" s="27">
        <f>C305+C309+C314+C319+C324+C329</f>
        <v>1357611.4518220441</v>
      </c>
      <c r="D334" s="144">
        <f>D305+D309+D314+D319+D324+D329</f>
        <v>1727828</v>
      </c>
      <c r="E334" s="144">
        <f>E305+E309+E314+E319+E324+E329</f>
        <v>1465704</v>
      </c>
      <c r="F334" s="144">
        <f>F305+F309+F314+F319+F324+F329</f>
        <v>1662541</v>
      </c>
      <c r="G334" s="27">
        <f>G305+G309+G314+G319+G324+G329</f>
        <v>1676531</v>
      </c>
      <c r="H334" s="27">
        <f t="shared" ref="H334" si="17">H305+H309+H314+H319+H324+H329</f>
        <v>1689600.3254158897</v>
      </c>
      <c r="I334" s="12"/>
      <c r="J334" s="13"/>
      <c r="K334" s="14"/>
      <c r="L334" s="13"/>
      <c r="M334" s="14"/>
      <c r="N334" s="15"/>
      <c r="O334" s="15">
        <f>SUM(C334:N334)</f>
        <v>9579815.7772379331</v>
      </c>
    </row>
    <row r="335" spans="1:15" ht="15.75" thickBot="1" x14ac:dyDescent="0.3"/>
    <row r="336" spans="1:15" x14ac:dyDescent="0.2">
      <c r="A336" s="1" t="s">
        <v>483</v>
      </c>
      <c r="C336" s="9">
        <v>44592</v>
      </c>
      <c r="D336" s="108">
        <v>44620</v>
      </c>
      <c r="E336" s="108">
        <v>44651</v>
      </c>
      <c r="F336" s="108">
        <v>44681</v>
      </c>
      <c r="G336" s="9">
        <v>44712</v>
      </c>
      <c r="H336" s="9">
        <v>44742</v>
      </c>
      <c r="I336" s="9">
        <v>44773</v>
      </c>
      <c r="J336" s="9">
        <v>44804</v>
      </c>
      <c r="K336" s="9">
        <v>44834</v>
      </c>
      <c r="L336" s="9">
        <v>44865</v>
      </c>
      <c r="M336" s="9">
        <v>44895</v>
      </c>
      <c r="N336" s="9">
        <v>44926</v>
      </c>
      <c r="O336" s="9" t="s">
        <v>94</v>
      </c>
    </row>
    <row r="337" spans="1:15" ht="15.75" thickBot="1" x14ac:dyDescent="0.25">
      <c r="A337" s="2" t="s">
        <v>4</v>
      </c>
      <c r="C337" s="12">
        <v>1367</v>
      </c>
      <c r="D337" s="76">
        <v>1307</v>
      </c>
      <c r="E337" s="76">
        <v>700</v>
      </c>
      <c r="F337" s="76">
        <v>740</v>
      </c>
      <c r="G337" s="14"/>
      <c r="H337" s="15"/>
      <c r="I337" s="12"/>
      <c r="J337" s="13"/>
      <c r="K337" s="14"/>
      <c r="L337" s="13"/>
      <c r="M337" s="14"/>
      <c r="N337" s="15"/>
      <c r="O337" s="15">
        <f>SUM(C337:N337)</f>
        <v>4114</v>
      </c>
    </row>
    <row r="338" spans="1:15" x14ac:dyDescent="0.2">
      <c r="A338" s="30" t="s">
        <v>484</v>
      </c>
      <c r="F338" s="148"/>
    </row>
    <row r="339" spans="1:15" ht="15.75" thickBot="1" x14ac:dyDescent="0.3"/>
    <row r="340" spans="1:15" x14ac:dyDescent="0.2">
      <c r="A340" s="1" t="s">
        <v>485</v>
      </c>
      <c r="C340" s="9">
        <v>44592</v>
      </c>
      <c r="D340" s="108">
        <v>44620</v>
      </c>
      <c r="E340" s="108">
        <v>44651</v>
      </c>
      <c r="F340" s="108">
        <v>44681</v>
      </c>
      <c r="G340" s="9">
        <v>44712</v>
      </c>
      <c r="H340" s="9">
        <v>44742</v>
      </c>
      <c r="I340" s="9">
        <v>44773</v>
      </c>
      <c r="J340" s="9">
        <v>44804</v>
      </c>
      <c r="K340" s="9">
        <v>44834</v>
      </c>
      <c r="L340" s="9">
        <v>44865</v>
      </c>
      <c r="M340" s="9">
        <v>44895</v>
      </c>
      <c r="N340" s="9">
        <v>44926</v>
      </c>
    </row>
    <row r="341" spans="1:15" ht="15.75" thickBot="1" x14ac:dyDescent="0.25">
      <c r="A341" s="2" t="s">
        <v>4</v>
      </c>
      <c r="C341" s="27">
        <v>23305</v>
      </c>
      <c r="D341" s="139">
        <v>23003</v>
      </c>
      <c r="E341" s="139">
        <v>21960</v>
      </c>
      <c r="F341" s="139">
        <v>21942</v>
      </c>
      <c r="G341" s="28">
        <v>21726</v>
      </c>
      <c r="H341" s="78">
        <v>21968</v>
      </c>
      <c r="I341" s="12"/>
      <c r="J341" s="13"/>
      <c r="K341" s="14"/>
      <c r="L341" s="13"/>
      <c r="M341" s="14"/>
      <c r="N341" s="15"/>
    </row>
    <row r="342" spans="1:15" ht="45" x14ac:dyDescent="0.2">
      <c r="A342" s="30" t="s">
        <v>486</v>
      </c>
    </row>
    <row r="344" spans="1:15" ht="15.75" thickBot="1" x14ac:dyDescent="0.25">
      <c r="A344" s="1" t="s">
        <v>487</v>
      </c>
    </row>
    <row r="345" spans="1:15" x14ac:dyDescent="0.2">
      <c r="A345" s="2" t="s">
        <v>4</v>
      </c>
      <c r="C345" s="9">
        <v>44592</v>
      </c>
      <c r="D345" s="108">
        <v>44620</v>
      </c>
      <c r="E345" s="108">
        <v>44651</v>
      </c>
      <c r="F345" s="108">
        <v>44681</v>
      </c>
      <c r="G345" s="9">
        <v>44712</v>
      </c>
      <c r="H345" s="9">
        <v>44742</v>
      </c>
      <c r="I345" s="9">
        <v>44773</v>
      </c>
      <c r="J345" s="9">
        <v>44804</v>
      </c>
      <c r="K345" s="9">
        <v>44834</v>
      </c>
      <c r="L345" s="9">
        <v>44865</v>
      </c>
      <c r="M345" s="9">
        <v>44895</v>
      </c>
      <c r="N345" s="9">
        <v>44926</v>
      </c>
    </row>
    <row r="346" spans="1:15" ht="15.75" thickBot="1" x14ac:dyDescent="0.25">
      <c r="A346" s="4" t="s">
        <v>488</v>
      </c>
      <c r="C346" s="27">
        <v>46916</v>
      </c>
      <c r="D346" s="139">
        <v>49665</v>
      </c>
      <c r="E346" s="139">
        <v>61026</v>
      </c>
      <c r="F346" s="139">
        <v>66323</v>
      </c>
      <c r="G346" s="28">
        <v>80513</v>
      </c>
      <c r="H346" s="78">
        <v>75936</v>
      </c>
      <c r="I346" s="12"/>
      <c r="J346" s="13"/>
      <c r="K346" s="14"/>
      <c r="L346" s="13"/>
      <c r="M346" s="14"/>
      <c r="N346" s="15"/>
    </row>
    <row r="347" spans="1:15" ht="15.75" thickBot="1" x14ac:dyDescent="0.3"/>
    <row r="348" spans="1:15" x14ac:dyDescent="0.2">
      <c r="A348" s="1" t="s">
        <v>489</v>
      </c>
      <c r="C348" s="9">
        <v>44592</v>
      </c>
      <c r="D348" s="108">
        <v>44620</v>
      </c>
      <c r="E348" s="108">
        <v>44651</v>
      </c>
      <c r="F348" s="108">
        <v>44681</v>
      </c>
      <c r="G348" s="9">
        <v>44712</v>
      </c>
      <c r="H348" s="9">
        <v>44742</v>
      </c>
      <c r="I348" s="9">
        <v>44773</v>
      </c>
      <c r="J348" s="9">
        <v>44804</v>
      </c>
      <c r="K348" s="9">
        <v>44834</v>
      </c>
      <c r="L348" s="9">
        <v>44865</v>
      </c>
      <c r="M348" s="9">
        <v>44895</v>
      </c>
      <c r="N348" s="9">
        <v>44926</v>
      </c>
    </row>
    <row r="349" spans="1:15" ht="15.75" thickBot="1" x14ac:dyDescent="0.25">
      <c r="A349" s="2" t="s">
        <v>4</v>
      </c>
      <c r="C349" s="37">
        <v>46052934</v>
      </c>
      <c r="D349" s="75">
        <v>45546341</v>
      </c>
      <c r="E349" s="75">
        <v>44184620.096299998</v>
      </c>
      <c r="F349" s="75">
        <v>44311594.710000001</v>
      </c>
      <c r="G349" s="39">
        <v>43562030.961300001</v>
      </c>
      <c r="H349" s="40">
        <v>43904939.732799999</v>
      </c>
      <c r="I349" s="37"/>
      <c r="J349" s="38"/>
      <c r="K349" s="39"/>
      <c r="L349" s="38"/>
      <c r="M349" s="39"/>
      <c r="N349" s="40"/>
    </row>
    <row r="350" spans="1:15" ht="45.75" thickBot="1" x14ac:dyDescent="0.25">
      <c r="A350" s="4" t="s">
        <v>490</v>
      </c>
    </row>
    <row r="351" spans="1:15" x14ac:dyDescent="0.2">
      <c r="A351" s="55"/>
      <c r="C351" s="9">
        <v>44592</v>
      </c>
      <c r="D351" s="108">
        <v>44620</v>
      </c>
      <c r="E351" s="108">
        <v>44651</v>
      </c>
      <c r="F351" s="108">
        <v>44681</v>
      </c>
      <c r="G351" s="9">
        <v>44712</v>
      </c>
      <c r="H351" s="9">
        <v>44742</v>
      </c>
      <c r="I351" s="9">
        <v>44773</v>
      </c>
      <c r="J351" s="9">
        <v>44804</v>
      </c>
      <c r="K351" s="9">
        <v>44834</v>
      </c>
      <c r="L351" s="9">
        <v>44865</v>
      </c>
      <c r="M351" s="9">
        <v>44895</v>
      </c>
      <c r="N351" s="9">
        <v>44926</v>
      </c>
    </row>
    <row r="352" spans="1:15" ht="15.75" thickBot="1" x14ac:dyDescent="0.25">
      <c r="A352" s="1" t="s">
        <v>491</v>
      </c>
      <c r="C352" s="37">
        <v>2659066</v>
      </c>
      <c r="D352" s="75">
        <v>2603392</v>
      </c>
      <c r="E352" s="75">
        <v>2608879.6902999999</v>
      </c>
      <c r="F352" s="75">
        <v>2533889.216</v>
      </c>
      <c r="G352" s="39">
        <v>2475558.5534000001</v>
      </c>
      <c r="H352" s="40">
        <v>2494499.1030999999</v>
      </c>
      <c r="I352" s="37"/>
      <c r="J352" s="38"/>
      <c r="K352" s="39"/>
      <c r="L352" s="38"/>
      <c r="M352" s="39"/>
      <c r="N352" s="40"/>
    </row>
    <row r="353" spans="1:14" x14ac:dyDescent="0.2">
      <c r="A353" s="2" t="s">
        <v>4</v>
      </c>
    </row>
    <row r="354" spans="1:14" ht="45" x14ac:dyDescent="0.2">
      <c r="A354" s="30" t="s">
        <v>492</v>
      </c>
    </row>
    <row r="355" spans="1:14" ht="15.75" thickBot="1" x14ac:dyDescent="0.3"/>
    <row r="356" spans="1:14" x14ac:dyDescent="0.2">
      <c r="A356" s="1" t="s">
        <v>493</v>
      </c>
      <c r="C356" s="9">
        <v>44592</v>
      </c>
      <c r="D356" s="108">
        <v>44620</v>
      </c>
      <c r="E356" s="108">
        <v>44651</v>
      </c>
      <c r="F356" s="108">
        <v>44681</v>
      </c>
      <c r="G356" s="9">
        <v>44712</v>
      </c>
      <c r="H356" s="9">
        <v>44742</v>
      </c>
      <c r="I356" s="9">
        <v>44773</v>
      </c>
      <c r="J356" s="9">
        <v>44804</v>
      </c>
      <c r="K356" s="9">
        <v>44834</v>
      </c>
      <c r="L356" s="9">
        <v>44865</v>
      </c>
      <c r="M356" s="9">
        <v>44895</v>
      </c>
      <c r="N356" s="9">
        <v>44926</v>
      </c>
    </row>
    <row r="357" spans="1:14" ht="15.75" thickBot="1" x14ac:dyDescent="0.25">
      <c r="A357" s="2" t="s">
        <v>4</v>
      </c>
      <c r="C357" s="37">
        <v>421153</v>
      </c>
      <c r="D357" s="75">
        <v>437491</v>
      </c>
      <c r="E357" s="75">
        <v>409096.04</v>
      </c>
      <c r="F357" s="75">
        <v>445735.02039999998</v>
      </c>
      <c r="G357" s="39">
        <v>458993.92200000002</v>
      </c>
      <c r="H357" s="40">
        <v>479122.0037</v>
      </c>
      <c r="I357" s="37"/>
      <c r="J357" s="38"/>
      <c r="K357" s="39"/>
      <c r="L357" s="38"/>
      <c r="M357" s="39"/>
      <c r="N357" s="40"/>
    </row>
    <row r="358" spans="1:14" ht="45" x14ac:dyDescent="0.2">
      <c r="A358" s="4" t="s">
        <v>494</v>
      </c>
    </row>
    <row r="359" spans="1:14" ht="15.75" thickBot="1" x14ac:dyDescent="0.3"/>
    <row r="360" spans="1:14" x14ac:dyDescent="0.2">
      <c r="A360" s="1" t="s">
        <v>495</v>
      </c>
      <c r="C360" s="9">
        <v>44592</v>
      </c>
      <c r="D360" s="108">
        <v>44620</v>
      </c>
      <c r="E360" s="108">
        <v>44651</v>
      </c>
      <c r="F360" s="108">
        <v>44681</v>
      </c>
      <c r="G360" s="9">
        <v>44712</v>
      </c>
      <c r="H360" s="9">
        <v>44742</v>
      </c>
      <c r="I360" s="9">
        <v>44773</v>
      </c>
      <c r="J360" s="9">
        <v>44804</v>
      </c>
      <c r="K360" s="9">
        <v>44834</v>
      </c>
      <c r="L360" s="9">
        <v>44865</v>
      </c>
      <c r="M360" s="9">
        <v>44895</v>
      </c>
      <c r="N360" s="9">
        <v>44926</v>
      </c>
    </row>
    <row r="361" spans="1:14" ht="15.75" thickBot="1" x14ac:dyDescent="0.25">
      <c r="A361" s="2" t="s">
        <v>4</v>
      </c>
      <c r="C361" s="37">
        <v>2552316</v>
      </c>
      <c r="D361" s="75">
        <v>2428803</v>
      </c>
      <c r="E361" s="75">
        <v>2271621.8607999999</v>
      </c>
      <c r="F361" s="75">
        <v>2173325.943</v>
      </c>
      <c r="G361" s="39">
        <v>2095930.0433</v>
      </c>
      <c r="H361" s="40">
        <v>2120121.7025000001</v>
      </c>
      <c r="I361" s="37"/>
      <c r="J361" s="38"/>
      <c r="K361" s="39"/>
      <c r="L361" s="38"/>
      <c r="M361" s="39"/>
      <c r="N361" s="40"/>
    </row>
    <row r="362" spans="1:14" ht="30" x14ac:dyDescent="0.2">
      <c r="A362" s="4" t="s">
        <v>496</v>
      </c>
    </row>
    <row r="363" spans="1:14" ht="15.75" thickBot="1" x14ac:dyDescent="0.3"/>
    <row r="364" spans="1:14" x14ac:dyDescent="0.2">
      <c r="A364" s="1" t="s">
        <v>497</v>
      </c>
      <c r="C364" s="9">
        <v>44592</v>
      </c>
      <c r="D364" s="108">
        <v>44620</v>
      </c>
      <c r="E364" s="108">
        <v>44651</v>
      </c>
      <c r="F364" s="108">
        <v>44681</v>
      </c>
      <c r="G364" s="9">
        <v>44712</v>
      </c>
      <c r="H364" s="9">
        <v>44742</v>
      </c>
      <c r="I364" s="9">
        <v>44773</v>
      </c>
      <c r="J364" s="9">
        <v>44804</v>
      </c>
      <c r="K364" s="9">
        <v>44834</v>
      </c>
      <c r="L364" s="9">
        <v>44865</v>
      </c>
      <c r="M364" s="9">
        <v>44895</v>
      </c>
      <c r="N364" s="9">
        <v>44926</v>
      </c>
    </row>
    <row r="365" spans="1:14" ht="15.75" thickBot="1" x14ac:dyDescent="0.25">
      <c r="A365" s="2" t="s">
        <v>4</v>
      </c>
      <c r="C365" s="37">
        <v>17974</v>
      </c>
      <c r="D365" s="75">
        <v>21604</v>
      </c>
      <c r="E365" s="75">
        <v>22371.809000000001</v>
      </c>
      <c r="F365" s="75">
        <v>28477.4863</v>
      </c>
      <c r="G365" s="39">
        <v>66434.747900000002</v>
      </c>
      <c r="H365" s="40">
        <v>122292.3318</v>
      </c>
      <c r="I365" s="37"/>
      <c r="J365" s="38"/>
      <c r="K365" s="39"/>
      <c r="L365" s="38"/>
      <c r="M365" s="39"/>
      <c r="N365" s="40"/>
    </row>
    <row r="366" spans="1:14" ht="45" x14ac:dyDescent="0.2">
      <c r="A366" s="4" t="s">
        <v>498</v>
      </c>
    </row>
    <row r="367" spans="1:14" ht="15.75" thickBot="1" x14ac:dyDescent="0.3"/>
    <row r="368" spans="1:14" x14ac:dyDescent="0.2">
      <c r="A368" s="44" t="s">
        <v>499</v>
      </c>
      <c r="C368" s="9">
        <v>44592</v>
      </c>
      <c r="D368" s="108">
        <v>44620</v>
      </c>
      <c r="E368" s="108">
        <v>44651</v>
      </c>
      <c r="F368" s="108">
        <v>44681</v>
      </c>
      <c r="G368" s="9">
        <v>44712</v>
      </c>
      <c r="H368" s="9">
        <v>44742</v>
      </c>
      <c r="I368" s="9">
        <v>44773</v>
      </c>
      <c r="J368" s="9">
        <v>44804</v>
      </c>
      <c r="K368" s="9">
        <v>44834</v>
      </c>
      <c r="L368" s="9">
        <v>44865</v>
      </c>
      <c r="M368" s="9">
        <v>44895</v>
      </c>
      <c r="N368" s="9">
        <v>44926</v>
      </c>
    </row>
    <row r="369" spans="1:15" ht="15.75" thickBot="1" x14ac:dyDescent="0.25">
      <c r="A369" s="6" t="s">
        <v>500</v>
      </c>
      <c r="C369" s="37">
        <v>51703443</v>
      </c>
      <c r="D369" s="75">
        <v>51037631</v>
      </c>
      <c r="E369" s="75">
        <v>49496589.496399999</v>
      </c>
      <c r="F369" s="147">
        <f>F349+F352+F357+F361+F365</f>
        <v>49493022.375700004</v>
      </c>
      <c r="G369" s="37">
        <f>G349+G352+G357+G361+G365</f>
        <v>48658948.227900006</v>
      </c>
      <c r="H369" s="37">
        <f t="shared" ref="H369" si="18">H349+H352+H357+H361+H365</f>
        <v>49120974.873900004</v>
      </c>
      <c r="I369" s="37"/>
      <c r="J369" s="38"/>
      <c r="K369" s="39"/>
      <c r="L369" s="38"/>
      <c r="M369" s="39"/>
      <c r="N369" s="40"/>
    </row>
    <row r="370" spans="1:15" ht="45" x14ac:dyDescent="0.2">
      <c r="A370" s="56" t="s">
        <v>501</v>
      </c>
    </row>
    <row r="371" spans="1:15" ht="15.75" thickBot="1" x14ac:dyDescent="0.3"/>
    <row r="372" spans="1:15" ht="30" x14ac:dyDescent="0.2">
      <c r="A372" s="1" t="s">
        <v>502</v>
      </c>
      <c r="C372" s="9">
        <v>44592</v>
      </c>
      <c r="D372" s="108">
        <v>44620</v>
      </c>
      <c r="E372" s="108">
        <v>44651</v>
      </c>
      <c r="F372" s="108">
        <v>44681</v>
      </c>
      <c r="G372" s="9">
        <v>44712</v>
      </c>
      <c r="H372" s="9">
        <v>44742</v>
      </c>
      <c r="I372" s="9">
        <v>44773</v>
      </c>
      <c r="J372" s="9">
        <v>44804</v>
      </c>
      <c r="K372" s="9">
        <v>44834</v>
      </c>
      <c r="L372" s="9">
        <v>44865</v>
      </c>
      <c r="M372" s="9">
        <v>44895</v>
      </c>
      <c r="N372" s="9">
        <v>44926</v>
      </c>
    </row>
    <row r="373" spans="1:15" ht="15.75" thickBot="1" x14ac:dyDescent="0.25">
      <c r="A373" s="2" t="s">
        <v>4</v>
      </c>
      <c r="C373" s="12">
        <v>5</v>
      </c>
      <c r="D373" s="76">
        <v>5</v>
      </c>
      <c r="E373" s="76">
        <v>5</v>
      </c>
      <c r="F373" s="76">
        <v>5</v>
      </c>
      <c r="G373" s="14">
        <v>5</v>
      </c>
      <c r="H373" s="15">
        <v>5</v>
      </c>
      <c r="I373" s="12"/>
      <c r="J373" s="13"/>
      <c r="K373" s="14"/>
      <c r="L373" s="13"/>
      <c r="M373" s="14"/>
      <c r="N373" s="15"/>
    </row>
    <row r="374" spans="1:15" ht="15.75" thickBot="1" x14ac:dyDescent="0.25">
      <c r="A374" s="43"/>
    </row>
    <row r="375" spans="1:15" x14ac:dyDescent="0.2">
      <c r="A375" s="1" t="s">
        <v>503</v>
      </c>
      <c r="C375" s="9">
        <v>44592</v>
      </c>
      <c r="D375" s="108">
        <v>44620</v>
      </c>
      <c r="E375" s="108">
        <v>44651</v>
      </c>
      <c r="F375" s="108">
        <v>44681</v>
      </c>
      <c r="G375" s="9">
        <v>44712</v>
      </c>
      <c r="H375" s="9">
        <v>44742</v>
      </c>
      <c r="I375" s="9">
        <v>44773</v>
      </c>
      <c r="J375" s="9">
        <v>44804</v>
      </c>
      <c r="K375" s="9">
        <v>44834</v>
      </c>
      <c r="L375" s="9">
        <v>44865</v>
      </c>
      <c r="M375" s="9">
        <v>44895</v>
      </c>
      <c r="N375" s="9">
        <v>44926</v>
      </c>
      <c r="O375" s="9" t="s">
        <v>94</v>
      </c>
    </row>
    <row r="376" spans="1:15" ht="15.75" thickBot="1" x14ac:dyDescent="0.25">
      <c r="A376" s="2" t="s">
        <v>4</v>
      </c>
      <c r="C376" s="60">
        <v>522060</v>
      </c>
      <c r="D376" s="139">
        <v>508588</v>
      </c>
      <c r="E376" s="139">
        <v>527760.90974011063</v>
      </c>
      <c r="F376" s="139">
        <v>474675.93861925806</v>
      </c>
      <c r="G376" s="28">
        <v>543965.2259236275</v>
      </c>
      <c r="H376" s="78">
        <v>483580.11726068729</v>
      </c>
      <c r="I376" s="12"/>
      <c r="J376" s="13"/>
      <c r="K376" s="14"/>
      <c r="L376" s="13"/>
      <c r="M376" s="14"/>
      <c r="N376" s="15"/>
      <c r="O376" s="15">
        <f>SUM(C376:N376)</f>
        <v>3060630.1915436834</v>
      </c>
    </row>
    <row r="377" spans="1:15" ht="45" x14ac:dyDescent="0.2">
      <c r="A377" s="30" t="s">
        <v>504</v>
      </c>
      <c r="F377" s="142"/>
    </row>
    <row r="378" spans="1:15" ht="15.75" thickBot="1" x14ac:dyDescent="0.3"/>
    <row r="379" spans="1:15" x14ac:dyDescent="0.2">
      <c r="A379" s="1" t="s">
        <v>505</v>
      </c>
      <c r="C379" s="9">
        <v>44592</v>
      </c>
      <c r="D379" s="108">
        <v>44620</v>
      </c>
      <c r="E379" s="108">
        <v>44651</v>
      </c>
      <c r="F379" s="108">
        <v>44681</v>
      </c>
      <c r="G379" s="9">
        <v>44712</v>
      </c>
      <c r="H379" s="9">
        <v>44742</v>
      </c>
      <c r="I379" s="9">
        <v>44773</v>
      </c>
      <c r="J379" s="9">
        <v>44804</v>
      </c>
      <c r="K379" s="9">
        <v>44834</v>
      </c>
      <c r="L379" s="9">
        <v>44865</v>
      </c>
      <c r="M379" s="9">
        <v>44895</v>
      </c>
      <c r="N379" s="9">
        <v>44926</v>
      </c>
      <c r="O379" s="9" t="s">
        <v>94</v>
      </c>
    </row>
    <row r="380" spans="1:15" ht="15.75" thickBot="1" x14ac:dyDescent="0.25">
      <c r="A380" s="2" t="s">
        <v>4</v>
      </c>
      <c r="C380" s="27">
        <v>61438</v>
      </c>
      <c r="D380" s="139">
        <v>57141</v>
      </c>
      <c r="E380" s="139">
        <v>59946.007017849435</v>
      </c>
      <c r="F380" s="139">
        <v>53304.008236789348</v>
      </c>
      <c r="G380" s="28">
        <v>62731.741885355041</v>
      </c>
      <c r="H380" s="78">
        <v>55556.834646494623</v>
      </c>
      <c r="I380" s="12"/>
      <c r="J380" s="13"/>
      <c r="K380" s="14"/>
      <c r="L380" s="13"/>
      <c r="M380" s="14"/>
      <c r="N380" s="15"/>
      <c r="O380" s="15">
        <f>SUM(C380:N380)</f>
        <v>350117.59178648842</v>
      </c>
    </row>
    <row r="381" spans="1:15" ht="45" x14ac:dyDescent="0.2">
      <c r="A381" s="30" t="s">
        <v>506</v>
      </c>
      <c r="F381" s="142"/>
    </row>
    <row r="382" spans="1:15" ht="15.75" thickBot="1" x14ac:dyDescent="0.3"/>
    <row r="383" spans="1:15" x14ac:dyDescent="0.2">
      <c r="A383" s="1" t="s">
        <v>507</v>
      </c>
      <c r="C383" s="9">
        <v>44592</v>
      </c>
      <c r="D383" s="108">
        <v>44620</v>
      </c>
      <c r="E383" s="108">
        <v>44651</v>
      </c>
      <c r="F383" s="108">
        <v>44681</v>
      </c>
      <c r="G383" s="9">
        <v>44712</v>
      </c>
      <c r="H383" s="9">
        <v>44742</v>
      </c>
      <c r="I383" s="9">
        <v>44773</v>
      </c>
      <c r="J383" s="9">
        <v>44804</v>
      </c>
      <c r="K383" s="9">
        <v>44834</v>
      </c>
      <c r="L383" s="9">
        <v>44865</v>
      </c>
      <c r="M383" s="9">
        <v>44895</v>
      </c>
      <c r="N383" s="9">
        <v>44926</v>
      </c>
      <c r="O383" s="9" t="s">
        <v>94</v>
      </c>
    </row>
    <row r="384" spans="1:15" ht="15.75" thickBot="1" x14ac:dyDescent="0.25">
      <c r="A384" s="2" t="s">
        <v>4</v>
      </c>
      <c r="C384" s="27">
        <v>51119</v>
      </c>
      <c r="D384" s="139">
        <v>43316</v>
      </c>
      <c r="E384" s="139">
        <v>52458.777872244609</v>
      </c>
      <c r="F384" s="139">
        <v>47798.105115001679</v>
      </c>
      <c r="G384" s="28">
        <v>60317.574910863725</v>
      </c>
      <c r="H384" s="78">
        <v>48723.293801869535</v>
      </c>
      <c r="I384" s="12"/>
      <c r="J384" s="13"/>
      <c r="K384" s="14"/>
      <c r="L384" s="13"/>
      <c r="M384" s="14"/>
      <c r="N384" s="15"/>
      <c r="O384" s="15">
        <f>SUM(C384:N384)</f>
        <v>303732.75169997953</v>
      </c>
    </row>
    <row r="385" spans="1:15" ht="45.75" thickBot="1" x14ac:dyDescent="0.25">
      <c r="A385" s="30" t="s">
        <v>508</v>
      </c>
      <c r="F385" s="142"/>
    </row>
    <row r="386" spans="1:15" x14ac:dyDescent="0.25">
      <c r="C386" s="9">
        <v>44592</v>
      </c>
      <c r="D386" s="108">
        <v>44620</v>
      </c>
      <c r="E386" s="108">
        <v>44651</v>
      </c>
      <c r="F386" s="108">
        <v>44681</v>
      </c>
      <c r="G386" s="9">
        <v>44712</v>
      </c>
      <c r="H386" s="9">
        <v>44742</v>
      </c>
      <c r="I386" s="9">
        <v>44773</v>
      </c>
      <c r="J386" s="9">
        <v>44804</v>
      </c>
      <c r="K386" s="9">
        <v>44834</v>
      </c>
      <c r="L386" s="9">
        <v>44865</v>
      </c>
      <c r="M386" s="9">
        <v>44895</v>
      </c>
      <c r="N386" s="9">
        <v>44926</v>
      </c>
      <c r="O386" s="9" t="s">
        <v>94</v>
      </c>
    </row>
    <row r="387" spans="1:15" ht="15.75" thickBot="1" x14ac:dyDescent="0.25">
      <c r="A387" s="1" t="s">
        <v>509</v>
      </c>
      <c r="C387" s="27">
        <v>40584</v>
      </c>
      <c r="D387" s="139">
        <v>40107</v>
      </c>
      <c r="E387" s="139">
        <v>40445.967260269557</v>
      </c>
      <c r="F387" s="139">
        <v>36232.829020156496</v>
      </c>
      <c r="G387" s="28">
        <v>41899.476657830033</v>
      </c>
      <c r="H387" s="78">
        <v>36828.544924376009</v>
      </c>
      <c r="I387" s="12"/>
      <c r="J387" s="13"/>
      <c r="K387" s="14"/>
      <c r="L387" s="13"/>
      <c r="M387" s="14"/>
      <c r="N387" s="15"/>
      <c r="O387" s="15">
        <f>SUM(C387:N387)</f>
        <v>236097.8178626321</v>
      </c>
    </row>
    <row r="388" spans="1:15" x14ac:dyDescent="0.2">
      <c r="A388" s="2" t="s">
        <v>4</v>
      </c>
    </row>
    <row r="389" spans="1:15" ht="45" x14ac:dyDescent="0.2">
      <c r="A389" s="30" t="s">
        <v>510</v>
      </c>
      <c r="F389" s="142"/>
    </row>
    <row r="390" spans="1:15" ht="15.75" thickBot="1" x14ac:dyDescent="0.3"/>
    <row r="391" spans="1:15" x14ac:dyDescent="0.2">
      <c r="A391" s="1" t="s">
        <v>511</v>
      </c>
      <c r="C391" s="9">
        <v>44592</v>
      </c>
      <c r="D391" s="108">
        <v>44620</v>
      </c>
      <c r="E391" s="108">
        <v>44651</v>
      </c>
      <c r="F391" s="108">
        <v>44681</v>
      </c>
      <c r="G391" s="9">
        <v>44712</v>
      </c>
      <c r="H391" s="9">
        <v>44742</v>
      </c>
      <c r="I391" s="9">
        <v>44773</v>
      </c>
      <c r="J391" s="9">
        <v>44804</v>
      </c>
      <c r="K391" s="9">
        <v>44834</v>
      </c>
      <c r="L391" s="9">
        <v>44865</v>
      </c>
      <c r="M391" s="9">
        <v>44895</v>
      </c>
      <c r="N391" s="9">
        <v>44926</v>
      </c>
      <c r="O391" s="9" t="s">
        <v>94</v>
      </c>
    </row>
    <row r="392" spans="1:15" ht="15.75" thickBot="1" x14ac:dyDescent="0.25">
      <c r="A392" s="2" t="s">
        <v>4</v>
      </c>
      <c r="C392" s="27">
        <v>9064</v>
      </c>
      <c r="D392" s="139">
        <v>7281</v>
      </c>
      <c r="E392" s="139">
        <v>9415.3381095256409</v>
      </c>
      <c r="F392" s="139">
        <v>9723.1190087943705</v>
      </c>
      <c r="G392" s="28">
        <v>11469.980622323666</v>
      </c>
      <c r="H392" s="78">
        <v>10245.209366572499</v>
      </c>
      <c r="I392" s="12"/>
      <c r="J392" s="13"/>
      <c r="K392" s="14"/>
      <c r="L392" s="13"/>
      <c r="M392" s="14"/>
      <c r="N392" s="15"/>
      <c r="O392" s="15">
        <f>SUM(C392:N392)</f>
        <v>57198.647107216173</v>
      </c>
    </row>
    <row r="393" spans="1:15" ht="45" x14ac:dyDescent="0.2">
      <c r="A393" s="4" t="s">
        <v>512</v>
      </c>
      <c r="F393" s="142"/>
    </row>
    <row r="394" spans="1:15" ht="15.75" thickBot="1" x14ac:dyDescent="0.3"/>
    <row r="395" spans="1:15" x14ac:dyDescent="0.2">
      <c r="A395" s="44" t="s">
        <v>513</v>
      </c>
      <c r="C395" s="9">
        <v>44592</v>
      </c>
      <c r="D395" s="108">
        <v>44620</v>
      </c>
      <c r="E395" s="108">
        <v>44651</v>
      </c>
      <c r="F395" s="108">
        <v>44681</v>
      </c>
      <c r="G395" s="9">
        <v>44712</v>
      </c>
      <c r="H395" s="9">
        <v>44742</v>
      </c>
      <c r="I395" s="9">
        <v>44773</v>
      </c>
      <c r="J395" s="9">
        <v>44804</v>
      </c>
      <c r="K395" s="9">
        <v>44834</v>
      </c>
      <c r="L395" s="9">
        <v>44865</v>
      </c>
      <c r="M395" s="9">
        <v>44895</v>
      </c>
      <c r="N395" s="9">
        <v>44926</v>
      </c>
      <c r="O395" s="9" t="s">
        <v>94</v>
      </c>
    </row>
    <row r="396" spans="1:15" ht="15.75" thickBot="1" x14ac:dyDescent="0.25">
      <c r="A396" s="44" t="s">
        <v>429</v>
      </c>
      <c r="C396" s="27">
        <f>C376+C380+C384+C387+C392</f>
        <v>684265</v>
      </c>
      <c r="D396" s="144">
        <f>D376+D380+D384+D387+D392</f>
        <v>656433</v>
      </c>
      <c r="E396" s="144">
        <f>E376+E380+E384+E387+E392</f>
        <v>690026.99999999988</v>
      </c>
      <c r="F396" s="144">
        <f>F376+F380+F384+F387+F392</f>
        <v>621734</v>
      </c>
      <c r="G396" s="27">
        <f>G376+G380+G384+G387+G392</f>
        <v>720384.00000000012</v>
      </c>
      <c r="H396" s="78">
        <f t="shared" ref="H396" si="19">H376+H380+H384+H387+H392</f>
        <v>634934</v>
      </c>
      <c r="I396" s="12"/>
      <c r="J396" s="13"/>
      <c r="K396" s="14"/>
      <c r="L396" s="13"/>
      <c r="M396" s="14"/>
      <c r="N396" s="15"/>
      <c r="O396" s="15">
        <f>SUM(C396:N396)</f>
        <v>4007777</v>
      </c>
    </row>
    <row r="397" spans="1:15" ht="45" x14ac:dyDescent="0.2">
      <c r="A397" s="30" t="s">
        <v>514</v>
      </c>
      <c r="F397" s="142"/>
    </row>
    <row r="400" spans="1:15" x14ac:dyDescent="0.25">
      <c r="A400" s="52" t="s">
        <v>515</v>
      </c>
    </row>
    <row r="402" spans="1:8" x14ac:dyDescent="0.2">
      <c r="A402" s="7" t="s">
        <v>0</v>
      </c>
      <c r="C402" s="101"/>
      <c r="D402" s="102"/>
      <c r="E402" s="102"/>
      <c r="F402" s="102"/>
      <c r="G402" s="102"/>
      <c r="H402" s="103"/>
    </row>
    <row r="403" spans="1:8" ht="45" x14ac:dyDescent="0.2">
      <c r="A403" s="8" t="s">
        <v>1</v>
      </c>
      <c r="C403" s="104"/>
      <c r="D403" s="105"/>
      <c r="E403" s="105"/>
      <c r="F403" s="105"/>
      <c r="G403" s="105"/>
      <c r="H403" s="106"/>
    </row>
  </sheetData>
  <mergeCells count="1">
    <mergeCell ref="C402:H40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Q40"/>
  <sheetViews>
    <sheetView zoomScale="75" zoomScaleNormal="75" workbookViewId="0">
      <selection activeCell="A18" sqref="A18"/>
    </sheetView>
  </sheetViews>
  <sheetFormatPr baseColWidth="10" defaultColWidth="11" defaultRowHeight="15" x14ac:dyDescent="0.25"/>
  <cols>
    <col min="1" max="1" width="69.28515625" style="26" customWidth="1"/>
    <col min="2" max="7" width="11" style="25"/>
    <col min="8" max="9" width="11" style="80"/>
    <col min="10" max="16384" width="11" style="25"/>
  </cols>
  <sheetData>
    <row r="1" spans="1:17" ht="23.25" x14ac:dyDescent="0.35">
      <c r="A1" s="153" t="s">
        <v>266</v>
      </c>
    </row>
    <row r="3" spans="1:17" x14ac:dyDescent="0.25">
      <c r="A3" s="31" t="s">
        <v>267</v>
      </c>
    </row>
    <row r="4" spans="1:17" ht="15.75" thickBot="1" x14ac:dyDescent="0.3"/>
    <row r="5" spans="1:17" x14ac:dyDescent="0.2">
      <c r="A5" s="1" t="s">
        <v>268</v>
      </c>
      <c r="C5" s="9">
        <v>44592</v>
      </c>
      <c r="D5" s="9">
        <v>44620</v>
      </c>
      <c r="E5" s="9">
        <v>44651</v>
      </c>
      <c r="F5" s="9">
        <v>44681</v>
      </c>
      <c r="G5" s="9">
        <v>44712</v>
      </c>
      <c r="H5" s="9">
        <v>44742</v>
      </c>
      <c r="I5" s="9">
        <v>44742</v>
      </c>
      <c r="J5" s="9">
        <v>44804</v>
      </c>
      <c r="K5" s="9">
        <v>44834</v>
      </c>
      <c r="L5" s="9">
        <v>44865</v>
      </c>
      <c r="M5" s="9">
        <v>44895</v>
      </c>
      <c r="N5" s="9">
        <v>44926</v>
      </c>
    </row>
    <row r="6" spans="1:17" ht="15.75" thickBot="1" x14ac:dyDescent="0.25">
      <c r="A6" s="2" t="s">
        <v>4</v>
      </c>
      <c r="C6" s="12">
        <v>256</v>
      </c>
      <c r="D6" s="13">
        <v>264</v>
      </c>
      <c r="E6" s="14">
        <v>260</v>
      </c>
      <c r="F6" s="13">
        <f>F30-F25-F20-F15-F11</f>
        <v>255</v>
      </c>
      <c r="G6" s="14">
        <v>260</v>
      </c>
      <c r="H6" s="79">
        <f>497-233</f>
        <v>264</v>
      </c>
      <c r="I6" s="79">
        <f>497-233</f>
        <v>264</v>
      </c>
      <c r="J6" s="13"/>
      <c r="K6" s="14"/>
      <c r="L6" s="13"/>
      <c r="M6" s="14"/>
      <c r="N6" s="15"/>
    </row>
    <row r="7" spans="1:17" ht="30" x14ac:dyDescent="0.2">
      <c r="A7" s="4" t="s">
        <v>269</v>
      </c>
    </row>
    <row r="9" spans="1:17" ht="15.75" thickBot="1" x14ac:dyDescent="0.3"/>
    <row r="10" spans="1:17" x14ac:dyDescent="0.2">
      <c r="A10" s="1" t="s">
        <v>270</v>
      </c>
      <c r="C10" s="9">
        <v>44592</v>
      </c>
      <c r="D10" s="9">
        <v>44620</v>
      </c>
      <c r="E10" s="9">
        <v>44651</v>
      </c>
      <c r="F10" s="9">
        <v>44681</v>
      </c>
      <c r="G10" s="9">
        <v>44712</v>
      </c>
      <c r="H10" s="9">
        <v>44742</v>
      </c>
      <c r="I10" s="9">
        <v>44742</v>
      </c>
      <c r="J10" s="9">
        <v>44804</v>
      </c>
      <c r="K10" s="9">
        <v>44834</v>
      </c>
      <c r="L10" s="9">
        <v>44865</v>
      </c>
      <c r="M10" s="9">
        <v>44895</v>
      </c>
      <c r="N10" s="9">
        <v>44926</v>
      </c>
    </row>
    <row r="11" spans="1:17" ht="15.75" thickBot="1" x14ac:dyDescent="0.25">
      <c r="A11" s="2" t="s">
        <v>4</v>
      </c>
      <c r="C11" s="12">
        <v>109</v>
      </c>
      <c r="D11" s="13">
        <v>107</v>
      </c>
      <c r="E11" s="14">
        <v>103</v>
      </c>
      <c r="F11" s="13">
        <v>105</v>
      </c>
      <c r="G11" s="14">
        <v>103</v>
      </c>
      <c r="H11" s="79">
        <v>104</v>
      </c>
      <c r="I11" s="79">
        <v>104</v>
      </c>
      <c r="J11" s="13"/>
      <c r="K11" s="14"/>
      <c r="L11" s="13"/>
      <c r="M11" s="14"/>
      <c r="N11" s="15"/>
      <c r="Q11" s="58"/>
    </row>
    <row r="12" spans="1:17" ht="45" x14ac:dyDescent="0.2">
      <c r="A12" s="4" t="s">
        <v>271</v>
      </c>
      <c r="Q12" s="58"/>
    </row>
    <row r="13" spans="1:17" ht="15.75" thickBot="1" x14ac:dyDescent="0.3"/>
    <row r="14" spans="1:17" ht="60" x14ac:dyDescent="0.2">
      <c r="A14" s="8" t="s">
        <v>272</v>
      </c>
      <c r="C14" s="9">
        <v>44592</v>
      </c>
      <c r="D14" s="9">
        <v>44620</v>
      </c>
      <c r="E14" s="9">
        <v>44651</v>
      </c>
      <c r="F14" s="9">
        <v>44681</v>
      </c>
      <c r="G14" s="9">
        <v>44712</v>
      </c>
      <c r="H14" s="9">
        <v>44742</v>
      </c>
      <c r="I14" s="9">
        <v>44742</v>
      </c>
      <c r="J14" s="9">
        <v>44804</v>
      </c>
      <c r="K14" s="9">
        <v>44834</v>
      </c>
      <c r="L14" s="9">
        <v>44865</v>
      </c>
      <c r="M14" s="9">
        <v>44895</v>
      </c>
      <c r="N14" s="9">
        <v>44926</v>
      </c>
    </row>
    <row r="15" spans="1:17" ht="15.75" thickBot="1" x14ac:dyDescent="0.25">
      <c r="A15" s="2" t="s">
        <v>4</v>
      </c>
      <c r="C15" s="12">
        <v>90</v>
      </c>
      <c r="D15" s="13">
        <v>85</v>
      </c>
      <c r="E15" s="14">
        <v>88</v>
      </c>
      <c r="F15" s="13">
        <v>89</v>
      </c>
      <c r="G15" s="14">
        <v>81</v>
      </c>
      <c r="H15" s="79">
        <v>81</v>
      </c>
      <c r="I15" s="79">
        <v>81</v>
      </c>
      <c r="J15" s="13"/>
      <c r="K15" s="14"/>
      <c r="L15" s="13"/>
      <c r="M15" s="14"/>
      <c r="N15" s="15"/>
    </row>
    <row r="16" spans="1:17" x14ac:dyDescent="0.2">
      <c r="A16" s="30" t="s">
        <v>273</v>
      </c>
    </row>
    <row r="18" spans="1:14" ht="15.75" thickBot="1" x14ac:dyDescent="0.3"/>
    <row r="19" spans="1:14" x14ac:dyDescent="0.2">
      <c r="A19" s="1" t="s">
        <v>274</v>
      </c>
      <c r="C19" s="9">
        <v>44592</v>
      </c>
      <c r="D19" s="9">
        <v>44620</v>
      </c>
      <c r="E19" s="9">
        <v>44651</v>
      </c>
      <c r="F19" s="9">
        <v>44681</v>
      </c>
      <c r="G19" s="9">
        <v>44712</v>
      </c>
      <c r="H19" s="9">
        <v>44742</v>
      </c>
      <c r="I19" s="9">
        <v>44742</v>
      </c>
      <c r="J19" s="9">
        <v>44804</v>
      </c>
      <c r="K19" s="9">
        <v>44834</v>
      </c>
      <c r="L19" s="9">
        <v>44865</v>
      </c>
      <c r="M19" s="9">
        <v>44895</v>
      </c>
      <c r="N19" s="9">
        <v>44926</v>
      </c>
    </row>
    <row r="20" spans="1:14" ht="15.75" thickBot="1" x14ac:dyDescent="0.25">
      <c r="A20" s="2" t="s">
        <v>4</v>
      </c>
      <c r="C20" s="12">
        <v>43</v>
      </c>
      <c r="D20" s="13">
        <v>42</v>
      </c>
      <c r="E20" s="14">
        <v>41</v>
      </c>
      <c r="F20" s="13">
        <v>41</v>
      </c>
      <c r="G20" s="14">
        <v>41</v>
      </c>
      <c r="H20" s="79">
        <v>41</v>
      </c>
      <c r="I20" s="79">
        <v>41</v>
      </c>
      <c r="J20" s="13"/>
      <c r="K20" s="14"/>
      <c r="L20" s="13"/>
      <c r="M20" s="14"/>
      <c r="N20" s="15"/>
    </row>
    <row r="21" spans="1:14" ht="45" x14ac:dyDescent="0.2">
      <c r="A21" s="4" t="s">
        <v>275</v>
      </c>
    </row>
    <row r="23" spans="1:14" ht="15.75" thickBot="1" x14ac:dyDescent="0.3"/>
    <row r="24" spans="1:14" x14ac:dyDescent="0.2">
      <c r="A24" s="1" t="s">
        <v>276</v>
      </c>
      <c r="C24" s="9">
        <v>44592</v>
      </c>
      <c r="D24" s="9">
        <v>44620</v>
      </c>
      <c r="E24" s="9">
        <v>44651</v>
      </c>
      <c r="F24" s="9">
        <v>44681</v>
      </c>
      <c r="G24" s="9">
        <v>44712</v>
      </c>
      <c r="H24" s="9">
        <v>44742</v>
      </c>
      <c r="I24" s="9">
        <v>44742</v>
      </c>
      <c r="J24" s="9">
        <v>44804</v>
      </c>
      <c r="K24" s="9">
        <v>44834</v>
      </c>
      <c r="L24" s="9">
        <v>44865</v>
      </c>
      <c r="M24" s="9">
        <v>44895</v>
      </c>
      <c r="N24" s="9">
        <v>44926</v>
      </c>
    </row>
    <row r="25" spans="1:14" ht="15.75" thickBot="1" x14ac:dyDescent="0.25">
      <c r="A25" s="2" t="s">
        <v>4</v>
      </c>
      <c r="C25" s="12">
        <v>1</v>
      </c>
      <c r="D25" s="13">
        <v>1</v>
      </c>
      <c r="E25" s="14">
        <v>1</v>
      </c>
      <c r="F25" s="13">
        <v>6</v>
      </c>
      <c r="G25" s="14">
        <v>7</v>
      </c>
      <c r="H25" s="79">
        <v>7</v>
      </c>
      <c r="I25" s="79">
        <v>7</v>
      </c>
      <c r="J25" s="13"/>
      <c r="K25" s="14"/>
      <c r="L25" s="13"/>
      <c r="M25" s="14"/>
      <c r="N25" s="15"/>
    </row>
    <row r="26" spans="1:14" ht="45" x14ac:dyDescent="0.2">
      <c r="A26" s="4" t="s">
        <v>277</v>
      </c>
    </row>
    <row r="28" spans="1:14" ht="15.75" thickBot="1" x14ac:dyDescent="0.3"/>
    <row r="29" spans="1:14" x14ac:dyDescent="0.2">
      <c r="A29" s="44" t="s">
        <v>278</v>
      </c>
      <c r="C29" s="9">
        <v>44592</v>
      </c>
      <c r="D29" s="9">
        <v>44620</v>
      </c>
      <c r="E29" s="9">
        <v>44651</v>
      </c>
      <c r="F29" s="9">
        <v>44681</v>
      </c>
      <c r="G29" s="9">
        <v>44712</v>
      </c>
      <c r="H29" s="9">
        <v>44742</v>
      </c>
      <c r="I29" s="9">
        <v>44742</v>
      </c>
      <c r="J29" s="9">
        <v>44804</v>
      </c>
      <c r="K29" s="9">
        <v>44834</v>
      </c>
      <c r="L29" s="9">
        <v>44865</v>
      </c>
      <c r="M29" s="9">
        <v>44895</v>
      </c>
      <c r="N29" s="9">
        <v>44926</v>
      </c>
    </row>
    <row r="30" spans="1:14" ht="15.75" thickBot="1" x14ac:dyDescent="0.25">
      <c r="A30" s="44" t="s">
        <v>279</v>
      </c>
      <c r="C30" s="13">
        <f>SUM(C6+C11+C15+C20+C25)</f>
        <v>499</v>
      </c>
      <c r="D30" s="13">
        <f>SUM(D6+D11+D15+D20+D25)</f>
        <v>499</v>
      </c>
      <c r="E30" s="14">
        <f>SUM(E6+E11+E15+E20+E25)</f>
        <v>493</v>
      </c>
      <c r="F30" s="13">
        <v>496</v>
      </c>
      <c r="G30" s="14">
        <v>492</v>
      </c>
      <c r="H30" s="79">
        <v>492</v>
      </c>
      <c r="I30" s="79">
        <v>492</v>
      </c>
      <c r="J30" s="13"/>
      <c r="K30" s="14"/>
      <c r="L30" s="13"/>
      <c r="M30" s="14"/>
      <c r="N30" s="15"/>
    </row>
    <row r="31" spans="1:14" ht="45" x14ac:dyDescent="0.2">
      <c r="A31" s="4" t="s">
        <v>280</v>
      </c>
    </row>
    <row r="33" spans="1:14" ht="15.75" thickBot="1" x14ac:dyDescent="0.3"/>
    <row r="34" spans="1:14" x14ac:dyDescent="0.2">
      <c r="A34" s="1" t="s">
        <v>281</v>
      </c>
      <c r="C34" s="9">
        <v>44592</v>
      </c>
      <c r="D34" s="9">
        <v>44620</v>
      </c>
      <c r="E34" s="9">
        <v>44651</v>
      </c>
      <c r="F34" s="9">
        <v>44681</v>
      </c>
      <c r="G34" s="9">
        <v>44712</v>
      </c>
      <c r="H34" s="9">
        <v>44742</v>
      </c>
      <c r="I34" s="9">
        <v>44742</v>
      </c>
      <c r="J34" s="9">
        <v>44804</v>
      </c>
      <c r="K34" s="9">
        <v>44834</v>
      </c>
      <c r="L34" s="9">
        <v>44865</v>
      </c>
      <c r="M34" s="9">
        <v>44895</v>
      </c>
      <c r="N34" s="9">
        <v>44926</v>
      </c>
    </row>
    <row r="35" spans="1:14" ht="15.75" thickBot="1" x14ac:dyDescent="0.25">
      <c r="A35" s="2" t="s">
        <v>4</v>
      </c>
      <c r="C35" s="12">
        <v>136</v>
      </c>
      <c r="D35" s="13">
        <v>136</v>
      </c>
      <c r="E35" s="14">
        <v>133</v>
      </c>
      <c r="F35" s="13">
        <v>125</v>
      </c>
      <c r="G35" s="14">
        <v>122</v>
      </c>
      <c r="H35" s="79">
        <v>120</v>
      </c>
      <c r="I35" s="79">
        <v>120</v>
      </c>
      <c r="J35" s="13"/>
      <c r="K35" s="14"/>
      <c r="L35" s="13"/>
      <c r="M35" s="14"/>
      <c r="N35" s="15"/>
    </row>
    <row r="36" spans="1:14" ht="60" x14ac:dyDescent="0.2">
      <c r="A36" s="30" t="s">
        <v>282</v>
      </c>
    </row>
    <row r="39" spans="1:14" x14ac:dyDescent="0.2">
      <c r="A39" s="7" t="s">
        <v>0</v>
      </c>
      <c r="C39" s="101"/>
      <c r="D39" s="102"/>
      <c r="E39" s="102"/>
      <c r="F39" s="102"/>
      <c r="G39" s="102"/>
      <c r="H39" s="103"/>
      <c r="I39" s="25"/>
    </row>
    <row r="40" spans="1:14" ht="45" x14ac:dyDescent="0.2">
      <c r="A40" s="8" t="s">
        <v>1</v>
      </c>
      <c r="C40" s="104"/>
      <c r="D40" s="105"/>
      <c r="E40" s="105"/>
      <c r="F40" s="105"/>
      <c r="G40" s="105"/>
      <c r="H40" s="106"/>
      <c r="I40" s="25"/>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213"/>
  <sheetViews>
    <sheetView zoomScale="70" zoomScaleNormal="70" workbookViewId="0">
      <selection activeCell="A13" sqref="A13"/>
    </sheetView>
  </sheetViews>
  <sheetFormatPr baseColWidth="10" defaultColWidth="11" defaultRowHeight="15" x14ac:dyDescent="0.25"/>
  <cols>
    <col min="1" max="1" width="76" style="26" customWidth="1"/>
    <col min="2" max="2" width="11" style="25"/>
    <col min="3" max="3" width="14.42578125" style="25" bestFit="1" customWidth="1"/>
    <col min="4" max="4" width="16.5703125" style="138" customWidth="1"/>
    <col min="5" max="5" width="15.42578125" style="138" bestFit="1" customWidth="1"/>
    <col min="6" max="6" width="18.28515625" style="138" customWidth="1"/>
    <col min="7" max="7" width="16.28515625" style="138" bestFit="1" customWidth="1"/>
    <col min="8" max="8" width="16.7109375" style="138" customWidth="1"/>
    <col min="9" max="14" width="13.85546875" style="25" customWidth="1"/>
    <col min="15" max="15" width="15.42578125" style="25" customWidth="1"/>
    <col min="16" max="16384" width="11" style="25"/>
  </cols>
  <sheetData>
    <row r="1" spans="1:15" ht="23.25" x14ac:dyDescent="0.35">
      <c r="A1" s="153" t="s">
        <v>169</v>
      </c>
    </row>
    <row r="3" spans="1:15" x14ac:dyDescent="0.25">
      <c r="A3" s="31" t="s">
        <v>170</v>
      </c>
    </row>
    <row r="4" spans="1:15" ht="15.75" thickBot="1" x14ac:dyDescent="0.3"/>
    <row r="5" spans="1:15" x14ac:dyDescent="0.2">
      <c r="A5" s="1" t="s">
        <v>171</v>
      </c>
      <c r="C5" s="9">
        <v>44592</v>
      </c>
      <c r="D5" s="108">
        <v>44620</v>
      </c>
      <c r="E5" s="108">
        <v>44651</v>
      </c>
      <c r="F5" s="108">
        <v>44681</v>
      </c>
      <c r="G5" s="108">
        <v>44712</v>
      </c>
      <c r="H5" s="108">
        <v>44742</v>
      </c>
      <c r="I5" s="9">
        <v>44773</v>
      </c>
      <c r="J5" s="9">
        <v>44804</v>
      </c>
      <c r="K5" s="9">
        <v>44834</v>
      </c>
      <c r="L5" s="9">
        <v>44865</v>
      </c>
      <c r="M5" s="9">
        <v>44895</v>
      </c>
      <c r="N5" s="9">
        <v>44926</v>
      </c>
      <c r="O5" s="9" t="s">
        <v>94</v>
      </c>
    </row>
    <row r="6" spans="1:15" ht="15.75" thickBot="1" x14ac:dyDescent="0.25">
      <c r="A6" s="2" t="s">
        <v>4</v>
      </c>
      <c r="C6" s="32">
        <v>20781354</v>
      </c>
      <c r="D6" s="131">
        <v>16217171</v>
      </c>
      <c r="E6" s="131">
        <v>16235389</v>
      </c>
      <c r="F6" s="75">
        <v>16421557.960000001</v>
      </c>
      <c r="G6" s="75">
        <v>20101524.890000001</v>
      </c>
      <c r="H6" s="149">
        <v>18726022.09</v>
      </c>
      <c r="I6" s="37"/>
      <c r="J6" s="38"/>
      <c r="K6" s="39"/>
      <c r="L6" s="38"/>
      <c r="M6" s="39"/>
      <c r="N6" s="40"/>
      <c r="O6" s="40">
        <f>SUM(C6:N6)</f>
        <v>108483018.94000001</v>
      </c>
    </row>
    <row r="7" spans="1:15" ht="45" x14ac:dyDescent="0.2">
      <c r="A7" s="30" t="s">
        <v>172</v>
      </c>
      <c r="D7" s="141"/>
      <c r="F7" s="141"/>
    </row>
    <row r="8" spans="1:15" ht="30" x14ac:dyDescent="0.2">
      <c r="A8" s="30" t="s">
        <v>173</v>
      </c>
    </row>
    <row r="10" spans="1:15" ht="15.75" thickBot="1" x14ac:dyDescent="0.3"/>
    <row r="11" spans="1:15" x14ac:dyDescent="0.2">
      <c r="A11" s="1" t="s">
        <v>174</v>
      </c>
      <c r="C11" s="9">
        <v>44592</v>
      </c>
      <c r="D11" s="108">
        <v>44620</v>
      </c>
      <c r="E11" s="108">
        <v>44651</v>
      </c>
      <c r="F11" s="108">
        <v>44681</v>
      </c>
      <c r="G11" s="108">
        <v>44712</v>
      </c>
      <c r="H11" s="108">
        <v>44742</v>
      </c>
      <c r="I11" s="9">
        <v>44773</v>
      </c>
      <c r="J11" s="9">
        <v>44804</v>
      </c>
      <c r="K11" s="9">
        <v>44834</v>
      </c>
      <c r="L11" s="9">
        <v>44865</v>
      </c>
      <c r="M11" s="9">
        <v>44895</v>
      </c>
      <c r="N11" s="9">
        <v>44926</v>
      </c>
      <c r="O11" s="9" t="s">
        <v>94</v>
      </c>
    </row>
    <row r="12" spans="1:15" ht="15.75" thickBot="1" x14ac:dyDescent="0.25">
      <c r="A12" s="2" t="s">
        <v>4</v>
      </c>
      <c r="C12" s="37">
        <v>3993984</v>
      </c>
      <c r="D12" s="75">
        <v>2717257</v>
      </c>
      <c r="E12" s="75">
        <v>2488396</v>
      </c>
      <c r="F12" s="75">
        <v>2917824.38</v>
      </c>
      <c r="G12" s="75">
        <v>3472692.37</v>
      </c>
      <c r="H12" s="149">
        <v>3409556.87</v>
      </c>
      <c r="I12" s="37"/>
      <c r="J12" s="38"/>
      <c r="K12" s="39"/>
      <c r="L12" s="38"/>
      <c r="M12" s="39"/>
      <c r="N12" s="40"/>
      <c r="O12" s="40">
        <f>SUM(C12:N12)</f>
        <v>18999710.620000001</v>
      </c>
    </row>
    <row r="13" spans="1:15" ht="45" x14ac:dyDescent="0.2">
      <c r="A13" s="30" t="s">
        <v>175</v>
      </c>
      <c r="D13" s="146"/>
      <c r="F13" s="146"/>
    </row>
    <row r="14" spans="1:15" ht="30" x14ac:dyDescent="0.2">
      <c r="A14" s="30" t="s">
        <v>173</v>
      </c>
    </row>
    <row r="16" spans="1:15" ht="15.75" thickBot="1" x14ac:dyDescent="0.3"/>
    <row r="17" spans="1:15" x14ac:dyDescent="0.2">
      <c r="A17" s="1" t="s">
        <v>176</v>
      </c>
      <c r="C17" s="9">
        <v>44592</v>
      </c>
      <c r="D17" s="108">
        <v>44620</v>
      </c>
      <c r="E17" s="108">
        <v>44651</v>
      </c>
      <c r="F17" s="108">
        <v>44681</v>
      </c>
      <c r="G17" s="108">
        <v>44712</v>
      </c>
      <c r="H17" s="108">
        <v>44742</v>
      </c>
      <c r="I17" s="9">
        <v>44773</v>
      </c>
      <c r="J17" s="9">
        <v>44804</v>
      </c>
      <c r="K17" s="9">
        <v>44834</v>
      </c>
      <c r="L17" s="9">
        <v>44865</v>
      </c>
      <c r="M17" s="9">
        <v>44895</v>
      </c>
      <c r="N17" s="9">
        <v>44926</v>
      </c>
      <c r="O17" s="9" t="s">
        <v>94</v>
      </c>
    </row>
    <row r="18" spans="1:15" ht="15.75" thickBot="1" x14ac:dyDescent="0.25">
      <c r="A18" s="2" t="s">
        <v>4</v>
      </c>
      <c r="C18" s="37">
        <v>3248420</v>
      </c>
      <c r="D18" s="75">
        <v>2102945</v>
      </c>
      <c r="E18" s="75">
        <v>1989103</v>
      </c>
      <c r="F18" s="75">
        <v>2065249.987236328</v>
      </c>
      <c r="G18" s="75">
        <v>2577920.31</v>
      </c>
      <c r="H18" s="149">
        <v>2405440.0455053709</v>
      </c>
      <c r="I18" s="37"/>
      <c r="J18" s="38"/>
      <c r="K18" s="39"/>
      <c r="L18" s="38"/>
      <c r="M18" s="39"/>
      <c r="N18" s="40"/>
      <c r="O18" s="40">
        <f>SUM(C18:N18)</f>
        <v>14389078.3427417</v>
      </c>
    </row>
    <row r="19" spans="1:15" ht="30" x14ac:dyDescent="0.2">
      <c r="A19" s="4" t="s">
        <v>177</v>
      </c>
      <c r="D19" s="146"/>
      <c r="F19" s="146"/>
    </row>
    <row r="20" spans="1:15" ht="30" x14ac:dyDescent="0.2">
      <c r="A20" s="4" t="s">
        <v>173</v>
      </c>
    </row>
    <row r="22" spans="1:15" ht="15.75" thickBot="1" x14ac:dyDescent="0.3"/>
    <row r="23" spans="1:15" x14ac:dyDescent="0.2">
      <c r="A23" s="1" t="s">
        <v>178</v>
      </c>
      <c r="C23" s="9">
        <v>44592</v>
      </c>
      <c r="D23" s="108">
        <v>44620</v>
      </c>
      <c r="E23" s="108">
        <v>44651</v>
      </c>
      <c r="F23" s="108">
        <v>44681</v>
      </c>
      <c r="G23" s="108">
        <v>44712</v>
      </c>
      <c r="H23" s="108">
        <v>44742</v>
      </c>
      <c r="I23" s="9">
        <v>44773</v>
      </c>
      <c r="J23" s="9">
        <v>44804</v>
      </c>
      <c r="K23" s="9">
        <v>44834</v>
      </c>
      <c r="L23" s="9">
        <v>44865</v>
      </c>
      <c r="M23" s="9">
        <v>44895</v>
      </c>
      <c r="N23" s="9">
        <v>44926</v>
      </c>
      <c r="O23" s="9" t="s">
        <v>94</v>
      </c>
    </row>
    <row r="24" spans="1:15" ht="15.75" thickBot="1" x14ac:dyDescent="0.25">
      <c r="A24" s="2" t="s">
        <v>4</v>
      </c>
      <c r="C24" s="37">
        <v>22276</v>
      </c>
      <c r="D24" s="75">
        <v>21420</v>
      </c>
      <c r="E24" s="75">
        <v>49208</v>
      </c>
      <c r="F24" s="75">
        <v>27639.23</v>
      </c>
      <c r="G24" s="75">
        <v>47646.201171875</v>
      </c>
      <c r="H24" s="149">
        <v>24851.58</v>
      </c>
      <c r="I24" s="37"/>
      <c r="J24" s="38"/>
      <c r="K24" s="39"/>
      <c r="L24" s="38"/>
      <c r="M24" s="39"/>
      <c r="N24" s="40"/>
      <c r="O24" s="40">
        <f>SUM(C24:N24)</f>
        <v>193041.011171875</v>
      </c>
    </row>
    <row r="25" spans="1:15" x14ac:dyDescent="0.2">
      <c r="A25" s="4" t="s">
        <v>179</v>
      </c>
      <c r="F25" s="146" t="s">
        <v>184</v>
      </c>
    </row>
    <row r="26" spans="1:15" ht="30" x14ac:dyDescent="0.2">
      <c r="A26" s="4" t="s">
        <v>173</v>
      </c>
      <c r="D26" s="146"/>
      <c r="F26" s="146"/>
    </row>
    <row r="28" spans="1:15" ht="15.75" thickBot="1" x14ac:dyDescent="0.3"/>
    <row r="29" spans="1:15" x14ac:dyDescent="0.2">
      <c r="A29" s="1" t="s">
        <v>180</v>
      </c>
      <c r="C29" s="9">
        <v>44592</v>
      </c>
      <c r="D29" s="108">
        <v>44620</v>
      </c>
      <c r="E29" s="108">
        <v>44651</v>
      </c>
      <c r="F29" s="108">
        <v>44681</v>
      </c>
      <c r="G29" s="108">
        <v>44712</v>
      </c>
      <c r="H29" s="108">
        <v>44742</v>
      </c>
      <c r="I29" s="9">
        <v>44773</v>
      </c>
      <c r="J29" s="9">
        <v>44804</v>
      </c>
      <c r="K29" s="9">
        <v>44834</v>
      </c>
      <c r="L29" s="9">
        <v>44865</v>
      </c>
      <c r="M29" s="9">
        <v>44895</v>
      </c>
      <c r="N29" s="9">
        <v>44926</v>
      </c>
      <c r="O29" s="9" t="s">
        <v>94</v>
      </c>
    </row>
    <row r="30" spans="1:15" ht="15.75" thickBot="1" x14ac:dyDescent="0.25">
      <c r="A30" s="2" t="s">
        <v>4</v>
      </c>
      <c r="C30" s="37">
        <v>642843</v>
      </c>
      <c r="D30" s="75">
        <v>1036319</v>
      </c>
      <c r="E30" s="75">
        <v>1409720</v>
      </c>
      <c r="F30" s="75">
        <v>933763.72</v>
      </c>
      <c r="G30" s="75">
        <v>784333.78</v>
      </c>
      <c r="H30" s="149">
        <v>1608685.1800000002</v>
      </c>
      <c r="I30" s="37"/>
      <c r="J30" s="38"/>
      <c r="K30" s="39"/>
      <c r="L30" s="38"/>
      <c r="M30" s="39"/>
      <c r="N30" s="40"/>
      <c r="O30" s="40">
        <f>SUM(C30:N30)</f>
        <v>6415664.6799999997</v>
      </c>
    </row>
    <row r="31" spans="1:15" ht="45" x14ac:dyDescent="0.2">
      <c r="A31" s="4" t="s">
        <v>181</v>
      </c>
      <c r="D31" s="146"/>
      <c r="F31" s="146"/>
    </row>
    <row r="32" spans="1:15" ht="30" x14ac:dyDescent="0.2">
      <c r="A32" s="4" t="s">
        <v>173</v>
      </c>
    </row>
    <row r="34" spans="1:15" ht="15.75" thickBot="1" x14ac:dyDescent="0.3"/>
    <row r="35" spans="1:15" x14ac:dyDescent="0.2">
      <c r="A35" s="1" t="s">
        <v>182</v>
      </c>
      <c r="C35" s="9">
        <v>44592</v>
      </c>
      <c r="D35" s="108">
        <v>44620</v>
      </c>
      <c r="E35" s="108">
        <v>44651</v>
      </c>
      <c r="F35" s="108">
        <v>44681</v>
      </c>
      <c r="G35" s="108">
        <v>44712</v>
      </c>
      <c r="H35" s="108">
        <v>44742</v>
      </c>
      <c r="I35" s="9">
        <v>44773</v>
      </c>
      <c r="J35" s="9">
        <v>44804</v>
      </c>
      <c r="K35" s="9">
        <v>44834</v>
      </c>
      <c r="L35" s="9">
        <v>44865</v>
      </c>
      <c r="M35" s="9">
        <v>44895</v>
      </c>
      <c r="N35" s="9">
        <v>44926</v>
      </c>
      <c r="O35" s="9" t="s">
        <v>94</v>
      </c>
    </row>
    <row r="36" spans="1:15" ht="15.75" thickBot="1" x14ac:dyDescent="0.25">
      <c r="A36" s="2" t="s">
        <v>4</v>
      </c>
      <c r="C36" s="37">
        <v>365374</v>
      </c>
      <c r="D36" s="75">
        <v>359758</v>
      </c>
      <c r="E36" s="75">
        <v>429501</v>
      </c>
      <c r="F36" s="75">
        <v>477757.88999999996</v>
      </c>
      <c r="G36" s="75">
        <v>496453.19999999995</v>
      </c>
      <c r="H36" s="149">
        <v>523825.60999999993</v>
      </c>
      <c r="I36" s="37"/>
      <c r="J36" s="38"/>
      <c r="K36" s="39"/>
      <c r="L36" s="38"/>
      <c r="M36" s="39"/>
      <c r="N36" s="40"/>
      <c r="O36" s="40">
        <f>SUM(C36:N36)</f>
        <v>2652669.6999999997</v>
      </c>
    </row>
    <row r="37" spans="1:15" ht="60" x14ac:dyDescent="0.2">
      <c r="A37" s="4" t="s">
        <v>183</v>
      </c>
      <c r="D37" s="146"/>
      <c r="F37" s="146"/>
    </row>
    <row r="38" spans="1:15" ht="30" x14ac:dyDescent="0.2">
      <c r="A38" s="4" t="s">
        <v>173</v>
      </c>
    </row>
    <row r="39" spans="1:15" ht="15.75" thickBot="1" x14ac:dyDescent="0.3"/>
    <row r="40" spans="1:15" x14ac:dyDescent="0.2">
      <c r="A40" s="1" t="s">
        <v>185</v>
      </c>
      <c r="C40" s="9">
        <v>44592</v>
      </c>
      <c r="D40" s="108">
        <v>44620</v>
      </c>
      <c r="E40" s="108">
        <v>44651</v>
      </c>
      <c r="F40" s="108">
        <v>44681</v>
      </c>
      <c r="G40" s="108">
        <v>44712</v>
      </c>
      <c r="H40" s="108">
        <v>44742</v>
      </c>
      <c r="I40" s="9">
        <v>44773</v>
      </c>
      <c r="J40" s="9">
        <v>44804</v>
      </c>
      <c r="K40" s="9">
        <v>44834</v>
      </c>
      <c r="L40" s="9">
        <v>44865</v>
      </c>
      <c r="M40" s="9">
        <v>44895</v>
      </c>
      <c r="N40" s="9">
        <v>44926</v>
      </c>
      <c r="O40" s="9" t="s">
        <v>94</v>
      </c>
    </row>
    <row r="41" spans="1:15" ht="15.75" thickBot="1" x14ac:dyDescent="0.25">
      <c r="A41" s="2" t="s">
        <v>4</v>
      </c>
      <c r="C41" s="37">
        <v>307680</v>
      </c>
      <c r="D41" s="75">
        <v>48455</v>
      </c>
      <c r="E41" s="75">
        <v>26342</v>
      </c>
      <c r="F41" s="75">
        <v>14914.94</v>
      </c>
      <c r="G41" s="75">
        <v>15756.879999999997</v>
      </c>
      <c r="H41" s="149">
        <v>15663.819999999998</v>
      </c>
      <c r="I41" s="37"/>
      <c r="J41" s="38"/>
      <c r="K41" s="39"/>
      <c r="L41" s="38"/>
      <c r="M41" s="39"/>
      <c r="N41" s="40"/>
      <c r="O41" s="40">
        <f>SUM(C41:N41)</f>
        <v>428812.64</v>
      </c>
    </row>
    <row r="42" spans="1:15" ht="45" x14ac:dyDescent="0.2">
      <c r="A42" s="4" t="s">
        <v>186</v>
      </c>
      <c r="D42" s="146"/>
      <c r="F42" s="146"/>
    </row>
    <row r="43" spans="1:15" ht="30" x14ac:dyDescent="0.2">
      <c r="A43" s="4" t="s">
        <v>173</v>
      </c>
    </row>
    <row r="44" spans="1:15" ht="15.75" thickBot="1" x14ac:dyDescent="0.3"/>
    <row r="45" spans="1:15" x14ac:dyDescent="0.2">
      <c r="A45" s="1" t="s">
        <v>187</v>
      </c>
      <c r="C45" s="9">
        <v>44592</v>
      </c>
      <c r="D45" s="108">
        <v>44620</v>
      </c>
      <c r="E45" s="108">
        <v>44651</v>
      </c>
      <c r="F45" s="108">
        <v>44681</v>
      </c>
      <c r="G45" s="108">
        <v>44712</v>
      </c>
      <c r="H45" s="108">
        <v>44742</v>
      </c>
      <c r="I45" s="9">
        <v>44773</v>
      </c>
      <c r="J45" s="9">
        <v>44804</v>
      </c>
      <c r="K45" s="9">
        <v>44834</v>
      </c>
      <c r="L45" s="9">
        <v>44865</v>
      </c>
      <c r="M45" s="9">
        <v>44895</v>
      </c>
      <c r="N45" s="9">
        <v>44926</v>
      </c>
      <c r="O45" s="9" t="s">
        <v>94</v>
      </c>
    </row>
    <row r="46" spans="1:15" ht="15.75" thickBot="1" x14ac:dyDescent="0.25">
      <c r="A46" s="2" t="s">
        <v>4</v>
      </c>
      <c r="C46" s="32">
        <v>15349343</v>
      </c>
      <c r="D46" s="131">
        <v>15414871</v>
      </c>
      <c r="E46" s="131">
        <v>13998136</v>
      </c>
      <c r="F46" s="75">
        <v>11004996.73</v>
      </c>
      <c r="G46" s="75">
        <v>11873410.68</v>
      </c>
      <c r="H46" s="149">
        <v>10287248.59</v>
      </c>
      <c r="I46" s="37"/>
      <c r="J46" s="38"/>
      <c r="K46" s="39"/>
      <c r="L46" s="38"/>
      <c r="M46" s="39"/>
      <c r="N46" s="40"/>
      <c r="O46" s="40">
        <f>SUM(C46:N46)</f>
        <v>77928006</v>
      </c>
    </row>
    <row r="47" spans="1:15" x14ac:dyDescent="0.2">
      <c r="A47" s="4" t="s">
        <v>188</v>
      </c>
    </row>
    <row r="48" spans="1:15" ht="30" x14ac:dyDescent="0.2">
      <c r="A48" s="4" t="s">
        <v>173</v>
      </c>
      <c r="D48" s="141"/>
      <c r="F48" s="141"/>
    </row>
    <row r="49" spans="1:15" ht="15.75" thickBot="1" x14ac:dyDescent="0.3"/>
    <row r="50" spans="1:15" x14ac:dyDescent="0.2">
      <c r="A50" s="1" t="s">
        <v>189</v>
      </c>
      <c r="C50" s="9">
        <v>44592</v>
      </c>
      <c r="D50" s="108">
        <v>44620</v>
      </c>
      <c r="E50" s="108">
        <v>44651</v>
      </c>
      <c r="F50" s="108">
        <v>44681</v>
      </c>
      <c r="G50" s="108">
        <v>44712</v>
      </c>
      <c r="H50" s="108">
        <v>44742</v>
      </c>
      <c r="I50" s="9">
        <v>44773</v>
      </c>
      <c r="J50" s="9">
        <v>44804</v>
      </c>
      <c r="K50" s="9">
        <v>44834</v>
      </c>
      <c r="L50" s="9">
        <v>44865</v>
      </c>
      <c r="M50" s="9">
        <v>44895</v>
      </c>
      <c r="N50" s="9">
        <v>44926</v>
      </c>
      <c r="O50" s="9" t="s">
        <v>94</v>
      </c>
    </row>
    <row r="51" spans="1:15" ht="15.75" thickBot="1" x14ac:dyDescent="0.25">
      <c r="A51" s="2" t="s">
        <v>4</v>
      </c>
      <c r="C51" s="32">
        <v>935788</v>
      </c>
      <c r="D51" s="131">
        <v>807834</v>
      </c>
      <c r="E51" s="75">
        <v>811336</v>
      </c>
      <c r="F51" s="75">
        <v>778506.81999999983</v>
      </c>
      <c r="G51" s="75">
        <v>780499.79999999993</v>
      </c>
      <c r="H51" s="149">
        <v>742670.72000000009</v>
      </c>
      <c r="I51" s="37"/>
      <c r="J51" s="38"/>
      <c r="K51" s="39"/>
      <c r="L51" s="38"/>
      <c r="M51" s="39"/>
      <c r="N51" s="40"/>
      <c r="O51" s="40">
        <f>SUM(C51:N51)</f>
        <v>4856635.34</v>
      </c>
    </row>
    <row r="52" spans="1:15" ht="45" x14ac:dyDescent="0.2">
      <c r="A52" s="30" t="s">
        <v>190</v>
      </c>
      <c r="D52" s="141"/>
      <c r="F52" s="146"/>
    </row>
    <row r="53" spans="1:15" ht="30" x14ac:dyDescent="0.2">
      <c r="A53" s="30" t="s">
        <v>173</v>
      </c>
    </row>
    <row r="54" spans="1:15" ht="15.75" thickBot="1" x14ac:dyDescent="0.3"/>
    <row r="55" spans="1:15" x14ac:dyDescent="0.2">
      <c r="A55" s="1" t="s">
        <v>191</v>
      </c>
      <c r="C55" s="9">
        <v>44592</v>
      </c>
      <c r="D55" s="108">
        <v>44620</v>
      </c>
      <c r="E55" s="108">
        <v>44651</v>
      </c>
      <c r="F55" s="108">
        <v>44681</v>
      </c>
      <c r="G55" s="108">
        <v>44712</v>
      </c>
      <c r="H55" s="108">
        <v>44742</v>
      </c>
      <c r="I55" s="9">
        <v>44773</v>
      </c>
      <c r="J55" s="9">
        <v>44804</v>
      </c>
      <c r="K55" s="9">
        <v>44834</v>
      </c>
      <c r="L55" s="9">
        <v>44865</v>
      </c>
      <c r="M55" s="9">
        <v>44895</v>
      </c>
      <c r="N55" s="9">
        <v>44926</v>
      </c>
      <c r="O55" s="9" t="s">
        <v>94</v>
      </c>
    </row>
    <row r="56" spans="1:15" ht="15.75" thickBot="1" x14ac:dyDescent="0.25">
      <c r="A56" s="2" t="s">
        <v>4</v>
      </c>
      <c r="C56" s="37">
        <v>1611</v>
      </c>
      <c r="D56" s="75">
        <v>0</v>
      </c>
      <c r="E56" s="75">
        <v>0</v>
      </c>
      <c r="F56" s="75">
        <v>2451.2900390625</v>
      </c>
      <c r="G56" s="75">
        <v>1879.75</v>
      </c>
      <c r="H56" s="149">
        <v>0</v>
      </c>
      <c r="I56" s="37"/>
      <c r="J56" s="38"/>
      <c r="K56" s="39"/>
      <c r="L56" s="38"/>
      <c r="M56" s="39"/>
      <c r="N56" s="40"/>
      <c r="O56" s="40">
        <f>SUM(C56:N56)</f>
        <v>5942.0400390625</v>
      </c>
    </row>
    <row r="57" spans="1:15" x14ac:dyDescent="0.2">
      <c r="A57" s="4" t="s">
        <v>192</v>
      </c>
      <c r="F57" s="146"/>
    </row>
    <row r="58" spans="1:15" ht="30" x14ac:dyDescent="0.2">
      <c r="A58" s="4" t="s">
        <v>173</v>
      </c>
    </row>
    <row r="59" spans="1:15" ht="15.75" thickBot="1" x14ac:dyDescent="0.3"/>
    <row r="60" spans="1:15" x14ac:dyDescent="0.2">
      <c r="A60" s="1" t="s">
        <v>193</v>
      </c>
      <c r="C60" s="9">
        <v>44592</v>
      </c>
      <c r="D60" s="108">
        <v>44620</v>
      </c>
      <c r="E60" s="108">
        <v>44651</v>
      </c>
      <c r="F60" s="108">
        <v>44681</v>
      </c>
      <c r="G60" s="108">
        <v>44712</v>
      </c>
      <c r="H60" s="108">
        <v>44742</v>
      </c>
      <c r="I60" s="9">
        <v>44773</v>
      </c>
      <c r="J60" s="9">
        <v>44804</v>
      </c>
      <c r="K60" s="9">
        <v>44834</v>
      </c>
      <c r="L60" s="9">
        <v>44865</v>
      </c>
      <c r="M60" s="9">
        <v>44895</v>
      </c>
      <c r="N60" s="9">
        <v>44926</v>
      </c>
      <c r="O60" s="9" t="s">
        <v>94</v>
      </c>
    </row>
    <row r="61" spans="1:15" ht="15.75" thickBot="1" x14ac:dyDescent="0.25">
      <c r="A61" s="2" t="s">
        <v>4</v>
      </c>
      <c r="C61" s="37">
        <v>3574737</v>
      </c>
      <c r="D61" s="75">
        <v>0</v>
      </c>
      <c r="E61" s="75">
        <v>9213322</v>
      </c>
      <c r="F61" s="75">
        <v>0</v>
      </c>
      <c r="G61" s="75">
        <v>0</v>
      </c>
      <c r="H61" s="149">
        <v>0</v>
      </c>
      <c r="I61" s="37"/>
      <c r="J61" s="38"/>
      <c r="K61" s="39"/>
      <c r="L61" s="38"/>
      <c r="M61" s="39"/>
      <c r="N61" s="40"/>
      <c r="O61" s="40">
        <f>SUM(C61:N61)</f>
        <v>12788059</v>
      </c>
    </row>
    <row r="62" spans="1:15" ht="30" x14ac:dyDescent="0.2">
      <c r="A62" s="4" t="s">
        <v>194</v>
      </c>
      <c r="F62" s="146"/>
    </row>
    <row r="63" spans="1:15" ht="30" x14ac:dyDescent="0.2">
      <c r="A63" s="4" t="s">
        <v>173</v>
      </c>
    </row>
    <row r="64" spans="1:15" ht="15.75" thickBot="1" x14ac:dyDescent="0.3"/>
    <row r="65" spans="1:15" x14ac:dyDescent="0.2">
      <c r="A65" s="1" t="s">
        <v>195</v>
      </c>
      <c r="C65" s="9">
        <v>44592</v>
      </c>
      <c r="D65" s="108">
        <v>44620</v>
      </c>
      <c r="E65" s="108">
        <v>44651</v>
      </c>
      <c r="F65" s="108">
        <v>44681</v>
      </c>
      <c r="G65" s="108">
        <v>44712</v>
      </c>
      <c r="H65" s="108">
        <v>44742</v>
      </c>
      <c r="I65" s="9">
        <v>44773</v>
      </c>
      <c r="J65" s="9">
        <v>44804</v>
      </c>
      <c r="K65" s="9">
        <v>44834</v>
      </c>
      <c r="L65" s="9">
        <v>44865</v>
      </c>
      <c r="M65" s="9">
        <v>44895</v>
      </c>
      <c r="N65" s="9">
        <v>44926</v>
      </c>
      <c r="O65" s="9" t="s">
        <v>94</v>
      </c>
    </row>
    <row r="66" spans="1:15" ht="15.75" thickBot="1" x14ac:dyDescent="0.25">
      <c r="A66" s="2" t="s">
        <v>4</v>
      </c>
      <c r="C66" s="37">
        <v>0</v>
      </c>
      <c r="D66" s="75">
        <v>0</v>
      </c>
      <c r="E66" s="75">
        <v>0</v>
      </c>
      <c r="F66" s="75">
        <v>0</v>
      </c>
      <c r="G66" s="75">
        <v>0</v>
      </c>
      <c r="H66" s="149">
        <v>0</v>
      </c>
      <c r="I66" s="37"/>
      <c r="J66" s="38"/>
      <c r="K66" s="39"/>
      <c r="L66" s="38"/>
      <c r="M66" s="39"/>
      <c r="N66" s="40"/>
      <c r="O66" s="40">
        <f>SUM(C66:N66)</f>
        <v>0</v>
      </c>
    </row>
    <row r="67" spans="1:15" ht="45" x14ac:dyDescent="0.2">
      <c r="A67" s="4" t="s">
        <v>196</v>
      </c>
    </row>
    <row r="68" spans="1:15" ht="30" x14ac:dyDescent="0.2">
      <c r="A68" s="4" t="s">
        <v>173</v>
      </c>
    </row>
    <row r="69" spans="1:15" ht="15.75" thickBot="1" x14ac:dyDescent="0.3"/>
    <row r="70" spans="1:15" x14ac:dyDescent="0.2">
      <c r="A70" s="1" t="s">
        <v>197</v>
      </c>
      <c r="C70" s="9">
        <v>44592</v>
      </c>
      <c r="D70" s="108">
        <v>44620</v>
      </c>
      <c r="E70" s="108">
        <v>44651</v>
      </c>
      <c r="F70" s="108">
        <v>44681</v>
      </c>
      <c r="G70" s="108">
        <v>44712</v>
      </c>
      <c r="H70" s="108">
        <v>44742</v>
      </c>
      <c r="I70" s="9">
        <v>44773</v>
      </c>
      <c r="J70" s="9">
        <v>44804</v>
      </c>
      <c r="K70" s="9">
        <v>44834</v>
      </c>
      <c r="L70" s="9">
        <v>44865</v>
      </c>
      <c r="M70" s="9">
        <v>44895</v>
      </c>
      <c r="N70" s="9">
        <v>44926</v>
      </c>
      <c r="O70" s="9" t="s">
        <v>94</v>
      </c>
    </row>
    <row r="71" spans="1:15" ht="15.75" thickBot="1" x14ac:dyDescent="0.25">
      <c r="A71" s="2" t="s">
        <v>4</v>
      </c>
      <c r="C71" s="37">
        <v>0</v>
      </c>
      <c r="D71" s="75">
        <v>0</v>
      </c>
      <c r="E71" s="75">
        <v>0</v>
      </c>
      <c r="F71" s="75">
        <v>0</v>
      </c>
      <c r="G71" s="75">
        <v>0</v>
      </c>
      <c r="H71" s="149">
        <v>0</v>
      </c>
      <c r="I71" s="37"/>
      <c r="J71" s="38"/>
      <c r="K71" s="39"/>
      <c r="L71" s="38"/>
      <c r="M71" s="39"/>
      <c r="N71" s="40"/>
      <c r="O71" s="40">
        <f>SUM(C71:N71)</f>
        <v>0</v>
      </c>
    </row>
    <row r="72" spans="1:15" ht="60" x14ac:dyDescent="0.2">
      <c r="A72" s="4" t="s">
        <v>198</v>
      </c>
    </row>
    <row r="73" spans="1:15" ht="30" x14ac:dyDescent="0.2">
      <c r="A73" s="4" t="s">
        <v>173</v>
      </c>
    </row>
    <row r="74" spans="1:15" ht="15.75" thickBot="1" x14ac:dyDescent="0.3"/>
    <row r="75" spans="1:15" x14ac:dyDescent="0.2">
      <c r="A75" s="1" t="s">
        <v>199</v>
      </c>
      <c r="C75" s="9">
        <v>44592</v>
      </c>
      <c r="D75" s="108">
        <v>44620</v>
      </c>
      <c r="E75" s="108">
        <v>44651</v>
      </c>
      <c r="F75" s="108">
        <v>44681</v>
      </c>
      <c r="G75" s="108">
        <v>44712</v>
      </c>
      <c r="H75" s="108">
        <v>44742</v>
      </c>
      <c r="I75" s="9">
        <v>44773</v>
      </c>
      <c r="J75" s="9">
        <v>44804</v>
      </c>
      <c r="K75" s="9">
        <v>44834</v>
      </c>
      <c r="L75" s="9">
        <v>44865</v>
      </c>
      <c r="M75" s="9">
        <v>44895</v>
      </c>
      <c r="N75" s="9">
        <v>44926</v>
      </c>
      <c r="O75" s="9" t="s">
        <v>94</v>
      </c>
    </row>
    <row r="76" spans="1:15" ht="15.75" thickBot="1" x14ac:dyDescent="0.25">
      <c r="A76" s="2" t="s">
        <v>4</v>
      </c>
      <c r="C76" s="37">
        <v>6275681</v>
      </c>
      <c r="D76" s="75">
        <v>6140662</v>
      </c>
      <c r="E76" s="75">
        <v>6446614</v>
      </c>
      <c r="F76" s="75">
        <v>6855684.0700000003</v>
      </c>
      <c r="G76" s="75">
        <v>7660680.0300000003</v>
      </c>
      <c r="H76" s="149">
        <v>7079534.8200000003</v>
      </c>
      <c r="I76" s="37"/>
      <c r="J76" s="38"/>
      <c r="K76" s="39"/>
      <c r="L76" s="38"/>
      <c r="M76" s="39"/>
      <c r="N76" s="40"/>
      <c r="O76" s="40">
        <f>SUM(C76:N76)</f>
        <v>40458855.920000002</v>
      </c>
    </row>
    <row r="77" spans="1:15" ht="45" x14ac:dyDescent="0.2">
      <c r="A77" s="4" t="s">
        <v>200</v>
      </c>
      <c r="D77" s="146"/>
      <c r="F77" s="146"/>
    </row>
    <row r="78" spans="1:15" ht="30" x14ac:dyDescent="0.2">
      <c r="A78" s="4" t="s">
        <v>173</v>
      </c>
    </row>
    <row r="79" spans="1:15" ht="15.75" thickBot="1" x14ac:dyDescent="0.3"/>
    <row r="80" spans="1:15" ht="45" x14ac:dyDescent="0.2">
      <c r="A80" s="36" t="s">
        <v>201</v>
      </c>
      <c r="C80" s="9">
        <v>44592</v>
      </c>
      <c r="D80" s="108">
        <v>44620</v>
      </c>
      <c r="E80" s="108">
        <v>44651</v>
      </c>
      <c r="F80" s="108">
        <v>44681</v>
      </c>
      <c r="G80" s="108">
        <v>44712</v>
      </c>
      <c r="H80" s="108">
        <v>44742</v>
      </c>
      <c r="I80" s="9">
        <v>44773</v>
      </c>
      <c r="J80" s="9">
        <v>44804</v>
      </c>
      <c r="K80" s="9">
        <v>44834</v>
      </c>
      <c r="L80" s="9">
        <v>44865</v>
      </c>
      <c r="M80" s="9">
        <v>44895</v>
      </c>
      <c r="N80" s="9">
        <v>44926</v>
      </c>
      <c r="O80" s="9" t="s">
        <v>94</v>
      </c>
    </row>
    <row r="81" spans="1:15" ht="15.75" thickBot="1" x14ac:dyDescent="0.25">
      <c r="A81" s="24" t="s">
        <v>202</v>
      </c>
      <c r="C81" s="32">
        <f>+C6+C12+C18+C24+C30+C36+C41+C46+C51+C56+C61+C76</f>
        <v>55499091</v>
      </c>
      <c r="D81" s="150">
        <f>+D6+D12+D18+D24+D30+D36+D41+D46+D51+D56+D61+D66+D71+D76</f>
        <v>44866692</v>
      </c>
      <c r="E81" s="150">
        <f>+E6+E12+E18+E24+E30+E36+E41+E46+E51+E56+E61+E66+E71+E76</f>
        <v>53097067</v>
      </c>
      <c r="F81" s="150">
        <f>+F6+F12+F18+F24+F30+F36+F41+F46+F51+F56+F61+F66+F71+F76</f>
        <v>41500347.017275393</v>
      </c>
      <c r="G81" s="150">
        <f>+G6+G12+G18+G24+G30+G36+G41+G46+G51+G56+G61+G66+G71+G76</f>
        <v>47812797.891171873</v>
      </c>
      <c r="H81" s="150">
        <f>+H6+H12+H18+H24+H30+H36+H41+H46+H51+H56+H61+H66+H71+H76</f>
        <v>44823499.325505368</v>
      </c>
      <c r="I81" s="37"/>
      <c r="J81" s="38"/>
      <c r="K81" s="39"/>
      <c r="L81" s="38"/>
      <c r="M81" s="39"/>
      <c r="N81" s="40"/>
      <c r="O81" s="40">
        <f>SUM(C81:N81)</f>
        <v>287599494.23395264</v>
      </c>
    </row>
    <row r="82" spans="1:15" ht="45" x14ac:dyDescent="0.2">
      <c r="A82" s="30" t="s">
        <v>203</v>
      </c>
      <c r="F82" s="141"/>
    </row>
    <row r="83" spans="1:15" ht="15.75" thickBot="1" x14ac:dyDescent="0.3"/>
    <row r="84" spans="1:15" x14ac:dyDescent="0.2">
      <c r="A84" s="1" t="s">
        <v>204</v>
      </c>
      <c r="C84" s="9">
        <v>44592</v>
      </c>
      <c r="D84" s="108">
        <v>44620</v>
      </c>
      <c r="E84" s="108">
        <v>44651</v>
      </c>
      <c r="F84" s="108">
        <v>44681</v>
      </c>
      <c r="G84" s="108">
        <v>44712</v>
      </c>
      <c r="H84" s="108">
        <v>44742</v>
      </c>
      <c r="I84" s="9">
        <v>44773</v>
      </c>
      <c r="J84" s="9">
        <v>44804</v>
      </c>
      <c r="K84" s="9">
        <v>44834</v>
      </c>
      <c r="L84" s="9">
        <v>44865</v>
      </c>
      <c r="M84" s="9">
        <v>44895</v>
      </c>
      <c r="N84" s="9">
        <v>44926</v>
      </c>
      <c r="O84" s="9" t="s">
        <v>94</v>
      </c>
    </row>
    <row r="85" spans="1:15" ht="15.75" thickBot="1" x14ac:dyDescent="0.25">
      <c r="A85" s="2" t="s">
        <v>4</v>
      </c>
      <c r="C85" s="37">
        <v>0</v>
      </c>
      <c r="D85" s="75">
        <v>0</v>
      </c>
      <c r="E85" s="75">
        <v>0</v>
      </c>
      <c r="F85" s="75">
        <v>0</v>
      </c>
      <c r="G85" s="75">
        <v>0</v>
      </c>
      <c r="H85" s="149">
        <v>0</v>
      </c>
      <c r="I85" s="37"/>
      <c r="J85" s="38"/>
      <c r="K85" s="39"/>
      <c r="L85" s="38"/>
      <c r="M85" s="39"/>
      <c r="N85" s="40"/>
      <c r="O85" s="40">
        <f>SUM(C85:N85)</f>
        <v>0</v>
      </c>
    </row>
    <row r="86" spans="1:15" ht="30" x14ac:dyDescent="0.2">
      <c r="A86" s="4" t="s">
        <v>205</v>
      </c>
    </row>
    <row r="87" spans="1:15" x14ac:dyDescent="0.2">
      <c r="A87" s="4" t="s">
        <v>206</v>
      </c>
    </row>
    <row r="88" spans="1:15" ht="30" x14ac:dyDescent="0.2">
      <c r="A88" s="4" t="s">
        <v>207</v>
      </c>
    </row>
    <row r="89" spans="1:15" ht="15.75" thickBot="1" x14ac:dyDescent="0.3"/>
    <row r="90" spans="1:15" x14ac:dyDescent="0.2">
      <c r="A90" s="1" t="s">
        <v>208</v>
      </c>
      <c r="C90" s="9">
        <v>44592</v>
      </c>
      <c r="D90" s="108">
        <v>44620</v>
      </c>
      <c r="E90" s="108">
        <v>44651</v>
      </c>
      <c r="F90" s="108">
        <v>44681</v>
      </c>
      <c r="G90" s="108">
        <v>44712</v>
      </c>
      <c r="H90" s="108">
        <v>44742</v>
      </c>
      <c r="I90" s="9">
        <v>44773</v>
      </c>
      <c r="J90" s="9">
        <v>44804</v>
      </c>
      <c r="K90" s="9">
        <v>44834</v>
      </c>
      <c r="L90" s="9">
        <v>44865</v>
      </c>
      <c r="M90" s="9">
        <v>44895</v>
      </c>
      <c r="N90" s="9">
        <v>44926</v>
      </c>
      <c r="O90" s="9" t="s">
        <v>94</v>
      </c>
    </row>
    <row r="91" spans="1:15" ht="15.75" thickBot="1" x14ac:dyDescent="0.25">
      <c r="A91" s="2" t="s">
        <v>4</v>
      </c>
      <c r="C91" s="37">
        <v>0</v>
      </c>
      <c r="D91" s="75">
        <v>0</v>
      </c>
      <c r="E91" s="75">
        <v>0</v>
      </c>
      <c r="F91" s="75">
        <v>0</v>
      </c>
      <c r="G91" s="75">
        <v>0</v>
      </c>
      <c r="H91" s="149">
        <v>0</v>
      </c>
      <c r="I91" s="37"/>
      <c r="J91" s="38"/>
      <c r="K91" s="39"/>
      <c r="L91" s="38"/>
      <c r="M91" s="39"/>
      <c r="N91" s="40"/>
      <c r="O91" s="40">
        <f>SUM(C91:N91)</f>
        <v>0</v>
      </c>
    </row>
    <row r="92" spans="1:15" ht="45" x14ac:dyDescent="0.2">
      <c r="A92" s="4" t="s">
        <v>209</v>
      </c>
    </row>
    <row r="93" spans="1:15" x14ac:dyDescent="0.2">
      <c r="A93" s="4" t="s">
        <v>210</v>
      </c>
    </row>
    <row r="94" spans="1:15" ht="30" x14ac:dyDescent="0.2">
      <c r="A94" s="4" t="s">
        <v>211</v>
      </c>
    </row>
    <row r="95" spans="1:15" ht="15.75" thickBot="1" x14ac:dyDescent="0.3"/>
    <row r="96" spans="1:15" x14ac:dyDescent="0.2">
      <c r="A96" s="1" t="s">
        <v>212</v>
      </c>
      <c r="C96" s="9">
        <v>44592</v>
      </c>
      <c r="D96" s="108">
        <v>44620</v>
      </c>
      <c r="E96" s="108">
        <v>44651</v>
      </c>
      <c r="F96" s="108">
        <v>44681</v>
      </c>
      <c r="G96" s="108">
        <v>44712</v>
      </c>
      <c r="H96" s="108">
        <v>44742</v>
      </c>
      <c r="I96" s="9">
        <v>44773</v>
      </c>
      <c r="J96" s="9">
        <v>44804</v>
      </c>
      <c r="K96" s="9">
        <v>44834</v>
      </c>
      <c r="L96" s="9">
        <v>44865</v>
      </c>
      <c r="M96" s="9">
        <v>44895</v>
      </c>
      <c r="N96" s="9">
        <v>44926</v>
      </c>
      <c r="O96" s="9" t="s">
        <v>94</v>
      </c>
    </row>
    <row r="97" spans="1:15" ht="15.75" thickBot="1" x14ac:dyDescent="0.25">
      <c r="A97" s="2" t="s">
        <v>4</v>
      </c>
      <c r="C97" s="37">
        <v>0</v>
      </c>
      <c r="D97" s="75">
        <v>0</v>
      </c>
      <c r="E97" s="75">
        <v>0</v>
      </c>
      <c r="F97" s="75">
        <v>0</v>
      </c>
      <c r="G97" s="75">
        <v>0</v>
      </c>
      <c r="H97" s="149">
        <v>0</v>
      </c>
      <c r="I97" s="37"/>
      <c r="J97" s="38"/>
      <c r="K97" s="39"/>
      <c r="L97" s="38"/>
      <c r="M97" s="39"/>
      <c r="N97" s="40"/>
      <c r="O97" s="40">
        <f>SUM(C97:N97)</f>
        <v>0</v>
      </c>
    </row>
    <row r="98" spans="1:15" ht="30" x14ac:dyDescent="0.2">
      <c r="A98" s="30" t="s">
        <v>213</v>
      </c>
    </row>
    <row r="99" spans="1:15" x14ac:dyDescent="0.2">
      <c r="A99" s="30" t="s">
        <v>210</v>
      </c>
    </row>
    <row r="100" spans="1:15" ht="30" x14ac:dyDescent="0.2">
      <c r="A100" s="30" t="s">
        <v>211</v>
      </c>
    </row>
    <row r="101" spans="1:15" ht="15.75" thickBot="1" x14ac:dyDescent="0.3"/>
    <row r="102" spans="1:15" x14ac:dyDescent="0.2">
      <c r="A102" s="1" t="s">
        <v>214</v>
      </c>
      <c r="C102" s="9">
        <v>44592</v>
      </c>
      <c r="D102" s="108">
        <v>44620</v>
      </c>
      <c r="E102" s="108">
        <v>44651</v>
      </c>
      <c r="F102" s="108">
        <v>44681</v>
      </c>
      <c r="G102" s="108">
        <v>44712</v>
      </c>
      <c r="H102" s="108">
        <v>44742</v>
      </c>
      <c r="I102" s="9">
        <v>44773</v>
      </c>
      <c r="J102" s="9">
        <v>44804</v>
      </c>
      <c r="K102" s="9">
        <v>44834</v>
      </c>
      <c r="L102" s="9">
        <v>44865</v>
      </c>
      <c r="M102" s="9">
        <v>44895</v>
      </c>
      <c r="N102" s="9">
        <v>44926</v>
      </c>
      <c r="O102" s="9" t="s">
        <v>94</v>
      </c>
    </row>
    <row r="103" spans="1:15" ht="15.75" thickBot="1" x14ac:dyDescent="0.25">
      <c r="A103" s="2" t="s">
        <v>4</v>
      </c>
      <c r="C103" s="37">
        <v>283891</v>
      </c>
      <c r="D103" s="75">
        <v>0</v>
      </c>
      <c r="E103" s="75">
        <v>505105655</v>
      </c>
      <c r="F103" s="75">
        <v>0</v>
      </c>
      <c r="G103" s="75">
        <v>0</v>
      </c>
      <c r="H103" s="149">
        <v>0</v>
      </c>
      <c r="I103" s="37"/>
      <c r="J103" s="38"/>
      <c r="K103" s="39"/>
      <c r="L103" s="38"/>
      <c r="M103" s="39"/>
      <c r="N103" s="40"/>
      <c r="O103" s="40">
        <f>SUM(C103:N103)</f>
        <v>505389546</v>
      </c>
    </row>
    <row r="104" spans="1:15" ht="30" x14ac:dyDescent="0.2">
      <c r="A104" s="30" t="s">
        <v>215</v>
      </c>
      <c r="C104" s="25" t="s">
        <v>184</v>
      </c>
      <c r="F104" s="146"/>
    </row>
    <row r="105" spans="1:15" ht="30" x14ac:dyDescent="0.2">
      <c r="A105" s="30" t="s">
        <v>173</v>
      </c>
    </row>
    <row r="106" spans="1:15" ht="15.75" thickBot="1" x14ac:dyDescent="0.3"/>
    <row r="107" spans="1:15" x14ac:dyDescent="0.25">
      <c r="A107" s="41" t="s">
        <v>216</v>
      </c>
      <c r="C107" s="9">
        <v>44592</v>
      </c>
      <c r="D107" s="108">
        <v>44620</v>
      </c>
      <c r="E107" s="108">
        <v>44651</v>
      </c>
      <c r="F107" s="108">
        <v>44681</v>
      </c>
      <c r="G107" s="108">
        <v>44712</v>
      </c>
      <c r="H107" s="108">
        <v>44742</v>
      </c>
      <c r="I107" s="9">
        <v>44773</v>
      </c>
      <c r="J107" s="9">
        <v>44804</v>
      </c>
      <c r="K107" s="9">
        <v>44834</v>
      </c>
      <c r="L107" s="9">
        <v>44865</v>
      </c>
      <c r="M107" s="9">
        <v>44895</v>
      </c>
      <c r="N107" s="9">
        <v>44926</v>
      </c>
      <c r="O107" s="9" t="s">
        <v>94</v>
      </c>
    </row>
    <row r="108" spans="1:15" ht="15.75" thickBot="1" x14ac:dyDescent="0.25">
      <c r="A108" s="36" t="s">
        <v>217</v>
      </c>
      <c r="C108" s="32">
        <f>+C81+C85+C91+C97+C103</f>
        <v>55782982</v>
      </c>
      <c r="D108" s="150">
        <f>+D81+D85+D91+D97+D103</f>
        <v>44866692</v>
      </c>
      <c r="E108" s="150">
        <f>+E81+E85+E91+E97+E103</f>
        <v>558202722</v>
      </c>
      <c r="F108" s="150">
        <f>+F81+F85+F91+F97+F103</f>
        <v>41500347.017275393</v>
      </c>
      <c r="G108" s="150">
        <f>+G81+G85+G91+G97+G103</f>
        <v>47812797.891171873</v>
      </c>
      <c r="H108" s="150">
        <f t="shared" ref="H108" si="0">+H81+H85+H91+H97+H103</f>
        <v>44823499.325505368</v>
      </c>
      <c r="I108" s="37"/>
      <c r="J108" s="38"/>
      <c r="K108" s="39"/>
      <c r="L108" s="38"/>
      <c r="M108" s="39"/>
      <c r="N108" s="40"/>
      <c r="O108" s="40">
        <f>SUM(C108:N108)</f>
        <v>792989040.23395264</v>
      </c>
    </row>
    <row r="109" spans="1:15" ht="45" x14ac:dyDescent="0.2">
      <c r="A109" s="30" t="s">
        <v>218</v>
      </c>
      <c r="F109" s="141"/>
    </row>
    <row r="110" spans="1:15" ht="15.75" thickBot="1" x14ac:dyDescent="0.3"/>
    <row r="111" spans="1:15" x14ac:dyDescent="0.2">
      <c r="A111" s="1" t="s">
        <v>219</v>
      </c>
      <c r="C111" s="9">
        <v>44592</v>
      </c>
      <c r="D111" s="108">
        <v>44620</v>
      </c>
      <c r="E111" s="108">
        <v>44651</v>
      </c>
      <c r="F111" s="108">
        <v>44681</v>
      </c>
      <c r="G111" s="108">
        <v>44712</v>
      </c>
      <c r="H111" s="108">
        <v>44742</v>
      </c>
      <c r="I111" s="9">
        <v>44773</v>
      </c>
      <c r="J111" s="9">
        <v>44804</v>
      </c>
      <c r="K111" s="9">
        <v>44834</v>
      </c>
      <c r="L111" s="9">
        <v>44865</v>
      </c>
      <c r="M111" s="9">
        <v>44895</v>
      </c>
      <c r="N111" s="9">
        <v>44926</v>
      </c>
      <c r="O111" s="9" t="s">
        <v>94</v>
      </c>
    </row>
    <row r="112" spans="1:15" ht="15.75" thickBot="1" x14ac:dyDescent="0.25">
      <c r="A112" s="2" t="s">
        <v>4</v>
      </c>
      <c r="C112" s="37">
        <v>14593032.210000001</v>
      </c>
      <c r="D112" s="75">
        <v>10251672.010000002</v>
      </c>
      <c r="E112" s="75">
        <v>10965258.840000002</v>
      </c>
      <c r="F112" s="75">
        <v>11261248.879999999</v>
      </c>
      <c r="G112" s="75">
        <v>17268679.654999997</v>
      </c>
      <c r="H112" s="75">
        <v>14253521.840000002</v>
      </c>
      <c r="I112" s="37"/>
      <c r="J112" s="38"/>
      <c r="K112" s="39"/>
      <c r="L112" s="38"/>
      <c r="M112" s="39"/>
      <c r="N112" s="40"/>
      <c r="O112" s="40">
        <f>SUM(C112:N112)</f>
        <v>78593413.435000002</v>
      </c>
    </row>
    <row r="113" spans="1:15" ht="75.75" thickBot="1" x14ac:dyDescent="0.25">
      <c r="A113" s="30" t="s">
        <v>220</v>
      </c>
      <c r="D113" s="146"/>
      <c r="F113" s="146"/>
      <c r="J113" s="73"/>
    </row>
    <row r="114" spans="1:15" ht="30" x14ac:dyDescent="0.2">
      <c r="A114" s="30" t="s">
        <v>221</v>
      </c>
    </row>
    <row r="115" spans="1:15" ht="15.75" thickBot="1" x14ac:dyDescent="0.3"/>
    <row r="116" spans="1:15" x14ac:dyDescent="0.2">
      <c r="A116" s="1" t="s">
        <v>222</v>
      </c>
      <c r="C116" s="9">
        <v>44592</v>
      </c>
      <c r="D116" s="108">
        <v>44620</v>
      </c>
      <c r="E116" s="108">
        <v>44651</v>
      </c>
      <c r="F116" s="108">
        <v>44681</v>
      </c>
      <c r="G116" s="108">
        <v>44712</v>
      </c>
      <c r="H116" s="108">
        <v>44742</v>
      </c>
      <c r="I116" s="9">
        <v>44773</v>
      </c>
      <c r="J116" s="9">
        <v>44804</v>
      </c>
      <c r="K116" s="9">
        <v>44834</v>
      </c>
      <c r="L116" s="9">
        <v>44865</v>
      </c>
      <c r="M116" s="9">
        <v>44895</v>
      </c>
      <c r="N116" s="9">
        <v>44926</v>
      </c>
      <c r="O116" s="9" t="s">
        <v>94</v>
      </c>
    </row>
    <row r="117" spans="1:15" ht="15.75" thickBot="1" x14ac:dyDescent="0.25">
      <c r="A117" s="2" t="s">
        <v>4</v>
      </c>
      <c r="C117" s="37">
        <v>3963839.05</v>
      </c>
      <c r="D117" s="75">
        <v>3828952.3999999994</v>
      </c>
      <c r="E117" s="75">
        <v>4935455.1900000004</v>
      </c>
      <c r="F117" s="75">
        <v>2789082.5399999996</v>
      </c>
      <c r="G117" s="75">
        <v>4315837.585</v>
      </c>
      <c r="H117" s="75">
        <v>5159476.1100000003</v>
      </c>
      <c r="I117" s="37"/>
      <c r="J117" s="38"/>
      <c r="K117" s="39"/>
      <c r="L117" s="38"/>
      <c r="M117" s="39"/>
      <c r="N117" s="40"/>
      <c r="O117" s="40">
        <f>SUM(C117:N117)</f>
        <v>24992642.875</v>
      </c>
    </row>
    <row r="118" spans="1:15" ht="60" x14ac:dyDescent="0.2">
      <c r="A118" s="30" t="s">
        <v>223</v>
      </c>
      <c r="D118" s="146"/>
      <c r="F118" s="146"/>
    </row>
    <row r="119" spans="1:15" ht="30" x14ac:dyDescent="0.2">
      <c r="A119" s="30" t="s">
        <v>221</v>
      </c>
    </row>
    <row r="120" spans="1:15" ht="15.75" thickBot="1" x14ac:dyDescent="0.3"/>
    <row r="121" spans="1:15" x14ac:dyDescent="0.2">
      <c r="A121" s="1" t="s">
        <v>224</v>
      </c>
      <c r="C121" s="9">
        <v>44592</v>
      </c>
      <c r="D121" s="108">
        <v>44620</v>
      </c>
      <c r="E121" s="108">
        <v>44651</v>
      </c>
      <c r="F121" s="108">
        <v>44681</v>
      </c>
      <c r="G121" s="108">
        <v>44712</v>
      </c>
      <c r="H121" s="108">
        <v>44742</v>
      </c>
      <c r="I121" s="9">
        <v>44773</v>
      </c>
      <c r="J121" s="9">
        <v>44804</v>
      </c>
      <c r="K121" s="9">
        <v>44834</v>
      </c>
      <c r="L121" s="9">
        <v>44865</v>
      </c>
      <c r="M121" s="9">
        <v>44895</v>
      </c>
      <c r="N121" s="9">
        <v>44926</v>
      </c>
      <c r="O121" s="9" t="s">
        <v>94</v>
      </c>
    </row>
    <row r="122" spans="1:15" ht="15.75" thickBot="1" x14ac:dyDescent="0.25">
      <c r="A122" s="2" t="s">
        <v>4</v>
      </c>
      <c r="C122" s="37">
        <v>2337083.66</v>
      </c>
      <c r="D122" s="75">
        <v>2425465.75</v>
      </c>
      <c r="E122" s="75">
        <v>2689181.18</v>
      </c>
      <c r="F122" s="75">
        <v>2060510.08</v>
      </c>
      <c r="G122" s="75">
        <v>3184535.4900000007</v>
      </c>
      <c r="H122" s="75">
        <v>3132007.5</v>
      </c>
      <c r="I122" s="37"/>
      <c r="J122" s="38"/>
      <c r="K122" s="39"/>
      <c r="L122" s="38"/>
      <c r="M122" s="39"/>
      <c r="N122" s="40"/>
      <c r="O122" s="40">
        <f>SUM(C122:N122)</f>
        <v>15828783.66</v>
      </c>
    </row>
    <row r="123" spans="1:15" ht="60" x14ac:dyDescent="0.2">
      <c r="A123" s="4" t="s">
        <v>225</v>
      </c>
      <c r="D123" s="146"/>
      <c r="F123" s="146"/>
    </row>
    <row r="124" spans="1:15" ht="30" x14ac:dyDescent="0.2">
      <c r="A124" s="4" t="s">
        <v>221</v>
      </c>
    </row>
    <row r="125" spans="1:15" ht="15.75" thickBot="1" x14ac:dyDescent="0.3"/>
    <row r="126" spans="1:15" x14ac:dyDescent="0.2">
      <c r="A126" s="1" t="s">
        <v>226</v>
      </c>
      <c r="C126" s="9">
        <v>44592</v>
      </c>
      <c r="D126" s="108">
        <v>44620</v>
      </c>
      <c r="E126" s="108">
        <v>44651</v>
      </c>
      <c r="F126" s="108">
        <v>44681</v>
      </c>
      <c r="G126" s="108">
        <v>44712</v>
      </c>
      <c r="H126" s="108">
        <v>44742</v>
      </c>
      <c r="I126" s="9">
        <v>44773</v>
      </c>
      <c r="J126" s="9">
        <v>44804</v>
      </c>
      <c r="K126" s="9">
        <v>44834</v>
      </c>
      <c r="L126" s="9">
        <v>44865</v>
      </c>
      <c r="M126" s="9">
        <v>44895</v>
      </c>
      <c r="N126" s="9">
        <v>44926</v>
      </c>
      <c r="O126" s="9" t="s">
        <v>94</v>
      </c>
    </row>
    <row r="127" spans="1:15" ht="15.75" thickBot="1" x14ac:dyDescent="0.25">
      <c r="A127" s="2" t="s">
        <v>4</v>
      </c>
      <c r="C127" s="37">
        <v>7283941.3699999992</v>
      </c>
      <c r="D127" s="75">
        <v>5886243.8900000006</v>
      </c>
      <c r="E127" s="75">
        <v>6739128.3000000007</v>
      </c>
      <c r="F127" s="75">
        <v>8600271.8399999999</v>
      </c>
      <c r="G127" s="75">
        <f>10781469.07-9799.91</f>
        <v>10771669.16</v>
      </c>
      <c r="H127" s="75">
        <v>13215746.41</v>
      </c>
      <c r="I127" s="37"/>
      <c r="J127" s="38"/>
      <c r="K127" s="39"/>
      <c r="L127" s="38"/>
      <c r="M127" s="39"/>
      <c r="N127" s="40"/>
      <c r="O127" s="40">
        <f>SUM(C127:N127)</f>
        <v>52497000.969999999</v>
      </c>
    </row>
    <row r="128" spans="1:15" ht="30" x14ac:dyDescent="0.2">
      <c r="A128" s="30" t="s">
        <v>227</v>
      </c>
    </row>
    <row r="129" spans="1:15" ht="30" x14ac:dyDescent="0.2">
      <c r="A129" s="30" t="s">
        <v>221</v>
      </c>
      <c r="D129" s="146"/>
      <c r="F129" s="146"/>
    </row>
    <row r="130" spans="1:15" ht="15.75" thickBot="1" x14ac:dyDescent="0.3"/>
    <row r="131" spans="1:15" x14ac:dyDescent="0.2">
      <c r="A131" s="1" t="s">
        <v>228</v>
      </c>
      <c r="C131" s="9">
        <v>44592</v>
      </c>
      <c r="D131" s="108">
        <v>44620</v>
      </c>
      <c r="E131" s="108">
        <v>44651</v>
      </c>
      <c r="F131" s="108">
        <v>44681</v>
      </c>
      <c r="G131" s="108">
        <v>44712</v>
      </c>
      <c r="H131" s="108">
        <v>44742</v>
      </c>
      <c r="I131" s="9">
        <v>44773</v>
      </c>
      <c r="J131" s="9">
        <v>44804</v>
      </c>
      <c r="K131" s="9">
        <v>44834</v>
      </c>
      <c r="L131" s="9">
        <v>44865</v>
      </c>
      <c r="M131" s="9">
        <v>44895</v>
      </c>
      <c r="N131" s="9">
        <v>44926</v>
      </c>
      <c r="O131" s="9" t="s">
        <v>94</v>
      </c>
    </row>
    <row r="132" spans="1:15" ht="15.75" thickBot="1" x14ac:dyDescent="0.25">
      <c r="A132" s="2" t="s">
        <v>4</v>
      </c>
      <c r="C132" s="37">
        <v>4569904.5300000012</v>
      </c>
      <c r="D132" s="75">
        <v>2383235.5700000003</v>
      </c>
      <c r="E132" s="75">
        <v>1711196.77</v>
      </c>
      <c r="F132" s="75">
        <v>1818898.700000003</v>
      </c>
      <c r="G132" s="75">
        <v>1932089.4600000009</v>
      </c>
      <c r="H132" s="149">
        <v>1895126.8999999985</v>
      </c>
      <c r="I132" s="37"/>
      <c r="J132" s="38"/>
      <c r="K132" s="39"/>
      <c r="L132" s="38"/>
      <c r="M132" s="39"/>
      <c r="N132" s="40"/>
      <c r="O132" s="40">
        <f>SUM(C132:N132)</f>
        <v>14310451.930000003</v>
      </c>
    </row>
    <row r="133" spans="1:15" ht="45" x14ac:dyDescent="0.2">
      <c r="A133" s="4" t="s">
        <v>229</v>
      </c>
    </row>
    <row r="134" spans="1:15" ht="30" x14ac:dyDescent="0.2">
      <c r="A134" s="4" t="s">
        <v>221</v>
      </c>
      <c r="D134" s="146"/>
      <c r="F134" s="146"/>
    </row>
    <row r="135" spans="1:15" ht="15.75" thickBot="1" x14ac:dyDescent="0.3"/>
    <row r="136" spans="1:15" x14ac:dyDescent="0.2">
      <c r="A136" s="1" t="s">
        <v>230</v>
      </c>
      <c r="C136" s="9">
        <v>44592</v>
      </c>
      <c r="D136" s="108">
        <v>44620</v>
      </c>
      <c r="E136" s="108">
        <v>44651</v>
      </c>
      <c r="F136" s="108">
        <v>44681</v>
      </c>
      <c r="G136" s="108">
        <v>44712</v>
      </c>
      <c r="H136" s="108">
        <v>44742</v>
      </c>
      <c r="I136" s="9">
        <v>44773</v>
      </c>
      <c r="J136" s="9">
        <v>44804</v>
      </c>
      <c r="K136" s="9">
        <v>44834</v>
      </c>
      <c r="L136" s="9">
        <v>44865</v>
      </c>
      <c r="M136" s="9">
        <v>44895</v>
      </c>
      <c r="N136" s="9">
        <v>44926</v>
      </c>
      <c r="O136" s="9" t="s">
        <v>94</v>
      </c>
    </row>
    <row r="137" spans="1:15" ht="15.75" thickBot="1" x14ac:dyDescent="0.25">
      <c r="A137" s="2" t="s">
        <v>4</v>
      </c>
      <c r="C137" s="37">
        <v>3876031.05</v>
      </c>
      <c r="D137" s="75">
        <v>5344335.51</v>
      </c>
      <c r="E137" s="75">
        <v>5118244.59</v>
      </c>
      <c r="F137" s="75">
        <v>0</v>
      </c>
      <c r="G137" s="75">
        <v>10388791.779999999</v>
      </c>
      <c r="H137" s="75">
        <v>5836269.3300000001</v>
      </c>
      <c r="I137" s="37"/>
      <c r="J137" s="38"/>
      <c r="K137" s="39"/>
      <c r="L137" s="38"/>
      <c r="M137" s="39"/>
      <c r="N137" s="40"/>
      <c r="O137" s="40">
        <f>SUM(C137:N137)</f>
        <v>30563672.259999998</v>
      </c>
    </row>
    <row r="138" spans="1:15" ht="30" x14ac:dyDescent="0.2">
      <c r="A138" s="30" t="s">
        <v>231</v>
      </c>
    </row>
    <row r="139" spans="1:15" ht="30" x14ac:dyDescent="0.2">
      <c r="A139" s="30" t="s">
        <v>221</v>
      </c>
      <c r="D139" s="146"/>
      <c r="F139" s="146"/>
    </row>
    <row r="140" spans="1:15" ht="30" x14ac:dyDescent="0.2">
      <c r="A140" s="42" t="s">
        <v>232</v>
      </c>
    </row>
    <row r="141" spans="1:15" ht="15.75" thickBot="1" x14ac:dyDescent="0.3"/>
    <row r="142" spans="1:15" x14ac:dyDescent="0.2">
      <c r="A142" s="1" t="s">
        <v>233</v>
      </c>
      <c r="C142" s="9">
        <v>44592</v>
      </c>
      <c r="D142" s="108">
        <v>44620</v>
      </c>
      <c r="E142" s="108">
        <v>44651</v>
      </c>
      <c r="F142" s="108">
        <v>44681</v>
      </c>
      <c r="G142" s="108">
        <v>44712</v>
      </c>
      <c r="H142" s="108">
        <v>44742</v>
      </c>
      <c r="I142" s="9">
        <v>44773</v>
      </c>
      <c r="J142" s="9">
        <v>44804</v>
      </c>
      <c r="K142" s="9">
        <v>44834</v>
      </c>
      <c r="L142" s="9">
        <v>44865</v>
      </c>
      <c r="M142" s="9">
        <v>44895</v>
      </c>
      <c r="N142" s="9">
        <v>44926</v>
      </c>
      <c r="O142" s="9" t="s">
        <v>94</v>
      </c>
    </row>
    <row r="143" spans="1:15" ht="15.75" thickBot="1" x14ac:dyDescent="0.25">
      <c r="A143" s="2" t="s">
        <v>4</v>
      </c>
      <c r="C143" s="37">
        <v>651083.72</v>
      </c>
      <c r="D143" s="75">
        <v>678818.53</v>
      </c>
      <c r="E143" s="75">
        <v>575324.17000000004</v>
      </c>
      <c r="F143" s="75">
        <v>0</v>
      </c>
      <c r="G143" s="75">
        <v>1334742.19</v>
      </c>
      <c r="H143" s="75">
        <v>708006.08</v>
      </c>
      <c r="I143" s="37"/>
      <c r="J143" s="38"/>
      <c r="K143" s="39"/>
      <c r="L143" s="38"/>
      <c r="M143" s="39"/>
      <c r="N143" s="40"/>
      <c r="O143" s="40">
        <f>SUM(C143:N143)</f>
        <v>3947974.69</v>
      </c>
    </row>
    <row r="144" spans="1:15" ht="45" x14ac:dyDescent="0.2">
      <c r="A144" s="2" t="s">
        <v>234</v>
      </c>
      <c r="D144" s="146"/>
      <c r="F144" s="146"/>
    </row>
    <row r="145" spans="1:15" ht="30" x14ac:dyDescent="0.2">
      <c r="A145" s="4" t="s">
        <v>235</v>
      </c>
    </row>
    <row r="146" spans="1:15" ht="30" x14ac:dyDescent="0.2">
      <c r="A146" s="4" t="s">
        <v>221</v>
      </c>
    </row>
    <row r="147" spans="1:15" ht="30" x14ac:dyDescent="0.2">
      <c r="A147" s="5" t="s">
        <v>236</v>
      </c>
    </row>
    <row r="148" spans="1:15" ht="15.75" thickBot="1" x14ac:dyDescent="0.3"/>
    <row r="149" spans="1:15" x14ac:dyDescent="0.2">
      <c r="A149" s="1" t="s">
        <v>237</v>
      </c>
      <c r="C149" s="9">
        <v>44592</v>
      </c>
      <c r="D149" s="108">
        <v>44620</v>
      </c>
      <c r="E149" s="108">
        <v>44651</v>
      </c>
      <c r="F149" s="108">
        <v>44681</v>
      </c>
      <c r="G149" s="108">
        <v>44712</v>
      </c>
      <c r="H149" s="108">
        <v>44742</v>
      </c>
      <c r="I149" s="9">
        <v>44773</v>
      </c>
      <c r="J149" s="9">
        <v>44804</v>
      </c>
      <c r="K149" s="9">
        <v>44834</v>
      </c>
      <c r="L149" s="9">
        <v>44865</v>
      </c>
      <c r="M149" s="9">
        <v>44895</v>
      </c>
      <c r="N149" s="9">
        <v>44926</v>
      </c>
      <c r="O149" s="9" t="s">
        <v>94</v>
      </c>
    </row>
    <row r="150" spans="1:15" ht="15.75" thickBot="1" x14ac:dyDescent="0.3">
      <c r="A150" s="2" t="s">
        <v>4</v>
      </c>
      <c r="C150" s="37">
        <v>208773.65</v>
      </c>
      <c r="D150" s="75">
        <v>204653.53</v>
      </c>
      <c r="E150" s="75">
        <v>201769.77</v>
      </c>
      <c r="F150" s="75">
        <v>0</v>
      </c>
      <c r="G150" s="75">
        <v>408180.97</v>
      </c>
      <c r="H150" s="151">
        <v>260332.05</v>
      </c>
      <c r="I150" s="37"/>
      <c r="J150" s="38"/>
      <c r="K150" s="39"/>
      <c r="L150" s="38"/>
      <c r="M150" s="39"/>
      <c r="N150" s="40"/>
      <c r="O150" s="40">
        <f>SUM(C150:N150)</f>
        <v>1283709.97</v>
      </c>
    </row>
    <row r="151" spans="1:15" ht="45" x14ac:dyDescent="0.2">
      <c r="A151" s="2" t="s">
        <v>238</v>
      </c>
      <c r="D151" s="146"/>
      <c r="F151" s="146"/>
    </row>
    <row r="152" spans="1:15" ht="30" x14ac:dyDescent="0.2">
      <c r="A152" s="4" t="s">
        <v>239</v>
      </c>
    </row>
    <row r="153" spans="1:15" ht="30" x14ac:dyDescent="0.2">
      <c r="A153" s="4" t="s">
        <v>221</v>
      </c>
    </row>
    <row r="154" spans="1:15" ht="30" x14ac:dyDescent="0.2">
      <c r="A154" s="5" t="s">
        <v>240</v>
      </c>
    </row>
    <row r="155" spans="1:15" ht="15.75" thickBot="1" x14ac:dyDescent="0.3"/>
    <row r="156" spans="1:15" x14ac:dyDescent="0.2">
      <c r="A156" s="1" t="s">
        <v>241</v>
      </c>
      <c r="C156" s="9">
        <v>44592</v>
      </c>
      <c r="D156" s="108">
        <v>44620</v>
      </c>
      <c r="E156" s="108">
        <v>44651</v>
      </c>
      <c r="F156" s="108">
        <v>44681</v>
      </c>
      <c r="G156" s="108">
        <v>44712</v>
      </c>
      <c r="H156" s="108">
        <v>44742</v>
      </c>
      <c r="I156" s="9">
        <v>44773</v>
      </c>
      <c r="J156" s="9">
        <v>44804</v>
      </c>
      <c r="K156" s="9">
        <v>44834</v>
      </c>
      <c r="L156" s="9">
        <v>44865</v>
      </c>
      <c r="M156" s="9">
        <v>44895</v>
      </c>
      <c r="N156" s="9">
        <v>44926</v>
      </c>
      <c r="O156" s="9" t="s">
        <v>94</v>
      </c>
    </row>
    <row r="157" spans="1:15" ht="15.75" thickBot="1" x14ac:dyDescent="0.25">
      <c r="A157" s="2" t="s">
        <v>4</v>
      </c>
      <c r="C157" s="37">
        <v>6126331.7699999996</v>
      </c>
      <c r="D157" s="75">
        <v>6479558.8899999987</v>
      </c>
      <c r="E157" s="75">
        <v>6420007.3499999987</v>
      </c>
      <c r="F157" s="75">
        <v>7628603.4899999993</v>
      </c>
      <c r="G157" s="75">
        <v>7653368.3199999994</v>
      </c>
      <c r="H157" s="75">
        <v>11352307.279999999</v>
      </c>
      <c r="I157" s="37"/>
      <c r="J157" s="38"/>
      <c r="K157" s="39"/>
      <c r="L157" s="38"/>
      <c r="M157" s="39"/>
      <c r="N157" s="40"/>
      <c r="O157" s="40">
        <f>SUM(C157:N157)</f>
        <v>45660177.099999994</v>
      </c>
    </row>
    <row r="158" spans="1:15" ht="60" x14ac:dyDescent="0.2">
      <c r="A158" s="4" t="s">
        <v>242</v>
      </c>
      <c r="D158" s="146"/>
      <c r="F158" s="146"/>
    </row>
    <row r="159" spans="1:15" ht="30" x14ac:dyDescent="0.2">
      <c r="A159" s="4" t="s">
        <v>221</v>
      </c>
    </row>
    <row r="160" spans="1:15" ht="15.75" thickBot="1" x14ac:dyDescent="0.3"/>
    <row r="161" spans="1:15" x14ac:dyDescent="0.2">
      <c r="A161" s="1" t="s">
        <v>265</v>
      </c>
      <c r="C161" s="9">
        <v>44592</v>
      </c>
      <c r="D161" s="108">
        <v>44620</v>
      </c>
      <c r="E161" s="108">
        <v>44651</v>
      </c>
      <c r="F161" s="108">
        <v>44681</v>
      </c>
      <c r="G161" s="108">
        <v>44712</v>
      </c>
      <c r="H161" s="108">
        <v>44742</v>
      </c>
      <c r="I161" s="9">
        <v>44773</v>
      </c>
      <c r="J161" s="9">
        <v>44804</v>
      </c>
      <c r="K161" s="9">
        <v>44834</v>
      </c>
      <c r="L161" s="9">
        <v>44865</v>
      </c>
      <c r="M161" s="9">
        <v>44895</v>
      </c>
      <c r="N161" s="9">
        <v>44926</v>
      </c>
      <c r="O161" s="9" t="s">
        <v>94</v>
      </c>
    </row>
    <row r="162" spans="1:15" ht="15.75" thickBot="1" x14ac:dyDescent="0.25">
      <c r="A162" s="2" t="s">
        <v>4</v>
      </c>
      <c r="C162" s="37">
        <v>2188922.9700000002</v>
      </c>
      <c r="D162" s="75">
        <v>952814.02</v>
      </c>
      <c r="E162" s="75">
        <v>2141868.5099999998</v>
      </c>
      <c r="F162" s="75">
        <v>942781.14</v>
      </c>
      <c r="G162" s="75">
        <v>2181332.1100000008</v>
      </c>
      <c r="H162" s="75">
        <v>940278.61999999988</v>
      </c>
      <c r="I162" s="37"/>
      <c r="J162" s="38"/>
      <c r="K162" s="39"/>
      <c r="L162" s="38"/>
      <c r="M162" s="39"/>
      <c r="N162" s="40"/>
      <c r="O162" s="40">
        <f>SUM(C162:N162)</f>
        <v>9347997.3699999992</v>
      </c>
    </row>
    <row r="163" spans="1:15" ht="45" x14ac:dyDescent="0.2">
      <c r="A163" s="4" t="s">
        <v>243</v>
      </c>
      <c r="D163" s="146"/>
      <c r="F163" s="146"/>
    </row>
    <row r="164" spans="1:15" ht="30" x14ac:dyDescent="0.2">
      <c r="A164" s="4" t="s">
        <v>221</v>
      </c>
    </row>
    <row r="165" spans="1:15" ht="15.75" thickBot="1" x14ac:dyDescent="0.3"/>
    <row r="166" spans="1:15" x14ac:dyDescent="0.2">
      <c r="A166" s="1" t="s">
        <v>244</v>
      </c>
      <c r="C166" s="9">
        <v>44592</v>
      </c>
      <c r="D166" s="108">
        <v>44620</v>
      </c>
      <c r="E166" s="108">
        <v>44651</v>
      </c>
      <c r="F166" s="108">
        <v>44681</v>
      </c>
      <c r="G166" s="108">
        <v>44712</v>
      </c>
      <c r="H166" s="108">
        <v>44742</v>
      </c>
      <c r="I166" s="9">
        <v>44773</v>
      </c>
      <c r="J166" s="9">
        <v>44804</v>
      </c>
      <c r="K166" s="9">
        <v>44834</v>
      </c>
      <c r="L166" s="9">
        <v>44865</v>
      </c>
      <c r="M166" s="9">
        <v>44895</v>
      </c>
      <c r="N166" s="9">
        <v>44926</v>
      </c>
      <c r="O166" s="9" t="s">
        <v>94</v>
      </c>
    </row>
    <row r="167" spans="1:15" ht="15.75" thickBot="1" x14ac:dyDescent="0.25">
      <c r="A167" s="2" t="s">
        <v>4</v>
      </c>
      <c r="C167" s="37">
        <v>5219994</v>
      </c>
      <c r="D167" s="75">
        <v>0</v>
      </c>
      <c r="E167" s="75">
        <v>0</v>
      </c>
      <c r="F167" s="75">
        <v>6007571</v>
      </c>
      <c r="G167" s="75">
        <v>0</v>
      </c>
      <c r="H167" s="75">
        <v>0</v>
      </c>
      <c r="I167" s="37"/>
      <c r="J167" s="38"/>
      <c r="K167" s="39"/>
      <c r="L167" s="38"/>
      <c r="M167" s="39"/>
      <c r="N167" s="40"/>
      <c r="O167" s="40">
        <f>SUM(C167:N167)</f>
        <v>11227565</v>
      </c>
    </row>
    <row r="168" spans="1:15" ht="30" x14ac:dyDescent="0.2">
      <c r="A168" s="2" t="s">
        <v>245</v>
      </c>
    </row>
    <row r="169" spans="1:15" ht="30" x14ac:dyDescent="0.2">
      <c r="A169" s="4" t="s">
        <v>246</v>
      </c>
      <c r="F169" s="146"/>
    </row>
    <row r="170" spans="1:15" ht="30" x14ac:dyDescent="0.2">
      <c r="A170" s="4" t="s">
        <v>221</v>
      </c>
    </row>
    <row r="171" spans="1:15" x14ac:dyDescent="0.2">
      <c r="A171" s="5" t="s">
        <v>247</v>
      </c>
    </row>
    <row r="172" spans="1:15" ht="15.75" thickBot="1" x14ac:dyDescent="0.3"/>
    <row r="173" spans="1:15" x14ac:dyDescent="0.2">
      <c r="A173" s="1" t="s">
        <v>248</v>
      </c>
      <c r="C173" s="9">
        <v>44592</v>
      </c>
      <c r="D173" s="108">
        <v>44620</v>
      </c>
      <c r="E173" s="108">
        <v>44651</v>
      </c>
      <c r="F173" s="108">
        <v>44681</v>
      </c>
      <c r="G173" s="108">
        <v>44712</v>
      </c>
      <c r="H173" s="108">
        <v>44742</v>
      </c>
      <c r="I173" s="9">
        <v>44773</v>
      </c>
      <c r="J173" s="9">
        <v>44804</v>
      </c>
      <c r="K173" s="9">
        <v>44834</v>
      </c>
      <c r="L173" s="9">
        <v>44865</v>
      </c>
      <c r="M173" s="9">
        <v>44895</v>
      </c>
      <c r="N173" s="9">
        <v>44926</v>
      </c>
      <c r="O173" s="9" t="s">
        <v>94</v>
      </c>
    </row>
    <row r="174" spans="1:15" ht="15.75" thickBot="1" x14ac:dyDescent="0.25">
      <c r="A174" s="2" t="s">
        <v>4</v>
      </c>
      <c r="C174" s="37">
        <v>50355</v>
      </c>
      <c r="D174" s="75">
        <v>0</v>
      </c>
      <c r="E174" s="75">
        <v>0</v>
      </c>
      <c r="F174" s="75">
        <v>115536</v>
      </c>
      <c r="G174" s="75">
        <v>0</v>
      </c>
      <c r="H174" s="75">
        <v>0</v>
      </c>
      <c r="I174" s="37"/>
      <c r="J174" s="38"/>
      <c r="K174" s="39"/>
      <c r="L174" s="38"/>
      <c r="M174" s="39"/>
      <c r="N174" s="40"/>
      <c r="O174" s="40">
        <f>SUM(C174:N174)</f>
        <v>165891</v>
      </c>
    </row>
    <row r="175" spans="1:15" ht="30" x14ac:dyDescent="0.2">
      <c r="A175" s="2" t="s">
        <v>249</v>
      </c>
    </row>
    <row r="176" spans="1:15" ht="30" x14ac:dyDescent="0.2">
      <c r="A176" s="4" t="s">
        <v>250</v>
      </c>
      <c r="F176" s="146"/>
    </row>
    <row r="177" spans="1:15" ht="30" x14ac:dyDescent="0.2">
      <c r="A177" s="4" t="s">
        <v>221</v>
      </c>
    </row>
    <row r="178" spans="1:15" x14ac:dyDescent="0.2">
      <c r="A178" s="5" t="s">
        <v>251</v>
      </c>
    </row>
    <row r="180" spans="1:15" ht="15.75" thickBot="1" x14ac:dyDescent="0.3">
      <c r="G180" s="74"/>
    </row>
    <row r="181" spans="1:15" x14ac:dyDescent="0.2">
      <c r="A181" s="44" t="s">
        <v>252</v>
      </c>
      <c r="C181" s="9">
        <v>44592</v>
      </c>
      <c r="D181" s="108">
        <v>44620</v>
      </c>
      <c r="E181" s="108">
        <v>44651</v>
      </c>
      <c r="F181" s="108">
        <v>44681</v>
      </c>
      <c r="G181" s="108">
        <v>44712</v>
      </c>
      <c r="H181" s="108">
        <v>44742</v>
      </c>
      <c r="I181" s="9">
        <v>44773</v>
      </c>
      <c r="J181" s="9">
        <v>44804</v>
      </c>
      <c r="K181" s="9">
        <v>44834</v>
      </c>
      <c r="L181" s="9">
        <v>44865</v>
      </c>
      <c r="M181" s="9">
        <v>44895</v>
      </c>
      <c r="N181" s="9">
        <v>44926</v>
      </c>
      <c r="O181" s="9" t="s">
        <v>94</v>
      </c>
    </row>
    <row r="182" spans="1:15" ht="15.75" thickBot="1" x14ac:dyDescent="0.25">
      <c r="A182" s="6" t="s">
        <v>253</v>
      </c>
      <c r="C182" s="37">
        <v>30410717.16</v>
      </c>
      <c r="D182" s="75">
        <v>22350103.870000001</v>
      </c>
      <c r="E182" s="75">
        <v>24317079.84</v>
      </c>
      <c r="F182" s="75">
        <f>24469501.96-F187-F192-F197-F203</f>
        <v>13738074.020000001</v>
      </c>
      <c r="G182" s="75">
        <f>34288275.86-G187-G192-G197-G203</f>
        <v>-13844509.839999996</v>
      </c>
      <c r="H182" s="75">
        <f>34523371.26-H187-H192-H197-H203</f>
        <v>-30139840.339999944</v>
      </c>
      <c r="I182" s="37"/>
      <c r="J182" s="38"/>
      <c r="K182" s="39"/>
      <c r="L182" s="38"/>
      <c r="M182" s="39"/>
      <c r="N182" s="40"/>
      <c r="O182" s="40">
        <f>SUM(C182:N182)</f>
        <v>46831624.710000068</v>
      </c>
    </row>
    <row r="183" spans="1:15" ht="45" x14ac:dyDescent="0.2">
      <c r="A183" s="4" t="s">
        <v>254</v>
      </c>
      <c r="D183" s="146"/>
      <c r="F183" s="146"/>
    </row>
    <row r="184" spans="1:15" ht="45" x14ac:dyDescent="0.2">
      <c r="A184" s="4" t="s">
        <v>517</v>
      </c>
    </row>
    <row r="185" spans="1:15" ht="15.75" thickBot="1" x14ac:dyDescent="0.3"/>
    <row r="186" spans="1:15" x14ac:dyDescent="0.2">
      <c r="A186" s="1" t="s">
        <v>255</v>
      </c>
      <c r="C186" s="9">
        <v>44592</v>
      </c>
      <c r="D186" s="108">
        <v>44620</v>
      </c>
      <c r="E186" s="108">
        <v>44651</v>
      </c>
      <c r="F186" s="108">
        <v>44681</v>
      </c>
      <c r="G186" s="108">
        <v>44712</v>
      </c>
      <c r="H186" s="108">
        <v>44742</v>
      </c>
      <c r="I186" s="9">
        <v>44773</v>
      </c>
      <c r="J186" s="9">
        <v>44804</v>
      </c>
      <c r="K186" s="9">
        <v>44834</v>
      </c>
      <c r="L186" s="9">
        <v>44865</v>
      </c>
      <c r="M186" s="9">
        <v>44895</v>
      </c>
      <c r="N186" s="9">
        <v>44926</v>
      </c>
      <c r="O186" s="9" t="s">
        <v>94</v>
      </c>
    </row>
    <row r="187" spans="1:15" ht="15.75" thickBot="1" x14ac:dyDescent="0.25">
      <c r="A187" s="2" t="s">
        <v>4</v>
      </c>
      <c r="C187" s="37">
        <v>0</v>
      </c>
      <c r="D187" s="75">
        <v>0</v>
      </c>
      <c r="E187" s="75">
        <v>16741439.083207484</v>
      </c>
      <c r="F187" s="75">
        <v>0</v>
      </c>
      <c r="G187" s="75">
        <v>0</v>
      </c>
      <c r="H187" s="75">
        <v>0</v>
      </c>
      <c r="I187" s="37"/>
      <c r="J187" s="38"/>
      <c r="K187" s="39"/>
      <c r="L187" s="38"/>
      <c r="M187" s="39"/>
      <c r="N187" s="40"/>
      <c r="O187" s="40">
        <f>SUM(C187:N187)</f>
        <v>16741439.083207484</v>
      </c>
    </row>
    <row r="188" spans="1:15" ht="30" x14ac:dyDescent="0.2">
      <c r="A188" s="4" t="s">
        <v>256</v>
      </c>
      <c r="F188" s="146"/>
    </row>
    <row r="189" spans="1:15" ht="30" x14ac:dyDescent="0.2">
      <c r="A189" s="4" t="s">
        <v>221</v>
      </c>
    </row>
    <row r="190" spans="1:15" ht="15.75" thickBot="1" x14ac:dyDescent="0.3"/>
    <row r="191" spans="1:15" x14ac:dyDescent="0.2">
      <c r="A191" s="1" t="s">
        <v>257</v>
      </c>
      <c r="C191" s="9">
        <v>44592</v>
      </c>
      <c r="D191" s="108">
        <v>44620</v>
      </c>
      <c r="E191" s="108">
        <v>44651</v>
      </c>
      <c r="F191" s="108">
        <v>44681</v>
      </c>
      <c r="G191" s="108">
        <v>44712</v>
      </c>
      <c r="H191" s="108">
        <v>44742</v>
      </c>
      <c r="I191" s="9">
        <v>44773</v>
      </c>
      <c r="J191" s="9">
        <v>44804</v>
      </c>
      <c r="K191" s="9">
        <v>44834</v>
      </c>
      <c r="L191" s="9">
        <v>44865</v>
      </c>
      <c r="M191" s="9">
        <v>44895</v>
      </c>
      <c r="N191" s="9">
        <v>44926</v>
      </c>
      <c r="O191" s="9" t="s">
        <v>94</v>
      </c>
    </row>
    <row r="192" spans="1:15" ht="15.75" thickBot="1" x14ac:dyDescent="0.25">
      <c r="A192" s="2" t="s">
        <v>4</v>
      </c>
      <c r="C192" s="37">
        <v>0</v>
      </c>
      <c r="D192" s="75">
        <v>0</v>
      </c>
      <c r="E192" s="75">
        <v>2280232.4177999999</v>
      </c>
      <c r="F192" s="75">
        <v>0</v>
      </c>
      <c r="G192" s="75">
        <v>0</v>
      </c>
      <c r="H192" s="149">
        <v>0</v>
      </c>
      <c r="I192" s="37"/>
      <c r="J192" s="38"/>
      <c r="K192" s="39"/>
      <c r="L192" s="38"/>
      <c r="M192" s="39"/>
      <c r="N192" s="40"/>
      <c r="O192" s="40">
        <f>SUM(C192:N192)</f>
        <v>2280232.4177999999</v>
      </c>
    </row>
    <row r="193" spans="1:15" ht="30" x14ac:dyDescent="0.2">
      <c r="A193" s="4" t="s">
        <v>258</v>
      </c>
      <c r="F193" s="146"/>
    </row>
    <row r="194" spans="1:15" ht="30" x14ac:dyDescent="0.2">
      <c r="A194" s="4" t="s">
        <v>221</v>
      </c>
    </row>
    <row r="195" spans="1:15" ht="15.75" thickBot="1" x14ac:dyDescent="0.3"/>
    <row r="196" spans="1:15" x14ac:dyDescent="0.2">
      <c r="A196" s="1" t="s">
        <v>259</v>
      </c>
      <c r="C196" s="9">
        <v>44592</v>
      </c>
      <c r="D196" s="108">
        <v>44620</v>
      </c>
      <c r="E196" s="108">
        <v>44651</v>
      </c>
      <c r="F196" s="108">
        <v>44681</v>
      </c>
      <c r="G196" s="108">
        <v>44712</v>
      </c>
      <c r="H196" s="108">
        <v>44742</v>
      </c>
      <c r="I196" s="9">
        <v>44773</v>
      </c>
      <c r="J196" s="9">
        <v>44804</v>
      </c>
      <c r="K196" s="9">
        <v>44834</v>
      </c>
      <c r="L196" s="9">
        <v>44865</v>
      </c>
      <c r="M196" s="9">
        <v>44895</v>
      </c>
      <c r="N196" s="9">
        <v>44926</v>
      </c>
      <c r="O196" s="9" t="s">
        <v>94</v>
      </c>
    </row>
    <row r="197" spans="1:15" ht="15.75" thickBot="1" x14ac:dyDescent="0.25">
      <c r="A197" s="2" t="s">
        <v>4</v>
      </c>
      <c r="C197" s="37">
        <v>0</v>
      </c>
      <c r="D197" s="75">
        <v>0</v>
      </c>
      <c r="E197" s="75">
        <v>6006414.30899252</v>
      </c>
      <c r="F197" s="75">
        <v>10731427.939999999</v>
      </c>
      <c r="G197" s="75">
        <v>48132785.699999996</v>
      </c>
      <c r="H197" s="149">
        <v>64663211.599999942</v>
      </c>
      <c r="I197" s="37"/>
      <c r="J197" s="38"/>
      <c r="K197" s="39"/>
      <c r="L197" s="38"/>
      <c r="M197" s="39"/>
      <c r="N197" s="40"/>
      <c r="O197" s="40">
        <f>SUM(C197:N197)</f>
        <v>129533839.54899246</v>
      </c>
    </row>
    <row r="198" spans="1:15" ht="30" x14ac:dyDescent="0.2">
      <c r="A198" s="4" t="s">
        <v>260</v>
      </c>
      <c r="F198" s="146"/>
    </row>
    <row r="199" spans="1:15" ht="30" x14ac:dyDescent="0.2">
      <c r="A199" s="4" t="s">
        <v>221</v>
      </c>
    </row>
    <row r="201" spans="1:15" ht="15.75" thickBot="1" x14ac:dyDescent="0.3"/>
    <row r="202" spans="1:15" x14ac:dyDescent="0.2">
      <c r="A202" s="1" t="s">
        <v>261</v>
      </c>
      <c r="C202" s="9">
        <v>44592</v>
      </c>
      <c r="D202" s="108">
        <v>44620</v>
      </c>
      <c r="E202" s="108">
        <v>44651</v>
      </c>
      <c r="F202" s="108">
        <v>44681</v>
      </c>
      <c r="G202" s="108">
        <v>44712</v>
      </c>
      <c r="H202" s="108">
        <v>44742</v>
      </c>
      <c r="I202" s="9">
        <v>44773</v>
      </c>
      <c r="J202" s="9">
        <v>44804</v>
      </c>
      <c r="K202" s="9">
        <v>44834</v>
      </c>
      <c r="L202" s="9">
        <v>44865</v>
      </c>
      <c r="M202" s="9">
        <v>44895</v>
      </c>
      <c r="N202" s="9">
        <v>44926</v>
      </c>
      <c r="O202" s="9" t="s">
        <v>94</v>
      </c>
    </row>
    <row r="203" spans="1:15" ht="15.75" thickBot="1" x14ac:dyDescent="0.25">
      <c r="A203" s="2" t="s">
        <v>4</v>
      </c>
      <c r="C203" s="37">
        <v>0</v>
      </c>
      <c r="D203" s="75">
        <v>0</v>
      </c>
      <c r="E203" s="75">
        <v>0</v>
      </c>
      <c r="F203" s="75">
        <v>0</v>
      </c>
      <c r="G203" s="75">
        <v>0</v>
      </c>
      <c r="H203" s="149">
        <v>0</v>
      </c>
      <c r="I203" s="37"/>
      <c r="J203" s="38"/>
      <c r="K203" s="39"/>
      <c r="L203" s="38"/>
      <c r="M203" s="39"/>
      <c r="N203" s="40"/>
      <c r="O203" s="40">
        <f>SUM(C203:N203)</f>
        <v>0</v>
      </c>
    </row>
    <row r="204" spans="1:15" ht="30" x14ac:dyDescent="0.2">
      <c r="A204" s="4" t="s">
        <v>262</v>
      </c>
    </row>
    <row r="205" spans="1:15" ht="30" x14ac:dyDescent="0.2">
      <c r="A205" s="4" t="s">
        <v>221</v>
      </c>
    </row>
    <row r="207" spans="1:15" ht="15.75" thickBot="1" x14ac:dyDescent="0.3"/>
    <row r="208" spans="1:15" ht="30" x14ac:dyDescent="0.2">
      <c r="A208" s="36" t="s">
        <v>263</v>
      </c>
      <c r="C208" s="9">
        <v>44592</v>
      </c>
      <c r="D208" s="108">
        <v>44620</v>
      </c>
      <c r="E208" s="108">
        <v>44651</v>
      </c>
      <c r="F208" s="108">
        <v>44681</v>
      </c>
      <c r="G208" s="108">
        <v>44712</v>
      </c>
      <c r="H208" s="108">
        <v>44742</v>
      </c>
      <c r="I208" s="9">
        <v>44773</v>
      </c>
      <c r="J208" s="9">
        <v>44804</v>
      </c>
      <c r="K208" s="9">
        <v>44834</v>
      </c>
      <c r="L208" s="9">
        <v>44865</v>
      </c>
      <c r="M208" s="9">
        <v>44895</v>
      </c>
      <c r="N208" s="9">
        <v>44926</v>
      </c>
      <c r="O208" s="9" t="s">
        <v>94</v>
      </c>
    </row>
    <row r="209" spans="1:15" ht="15.75" thickBot="1" x14ac:dyDescent="0.25">
      <c r="A209" s="36" t="s">
        <v>264</v>
      </c>
      <c r="C209" s="37">
        <v>30410717.16</v>
      </c>
      <c r="D209" s="75">
        <v>22350103.870000001</v>
      </c>
      <c r="E209" s="75">
        <f>+E203+E197+E192+E187+E182</f>
        <v>49345165.650000006</v>
      </c>
      <c r="F209" s="75">
        <f>+F203+F197+F192+F187+F182</f>
        <v>24469501.960000001</v>
      </c>
      <c r="G209" s="75">
        <f>+G203+G197+G192+G187+G182</f>
        <v>34288275.859999999</v>
      </c>
      <c r="H209" s="75">
        <f>+H203+H197+H192+H187+H182</f>
        <v>34523371.259999998</v>
      </c>
      <c r="I209" s="37"/>
      <c r="J209" s="38"/>
      <c r="K209" s="39"/>
      <c r="L209" s="38"/>
      <c r="M209" s="39"/>
      <c r="N209" s="40"/>
      <c r="O209" s="40">
        <f>SUM(C209:N209)</f>
        <v>195387135.75999999</v>
      </c>
    </row>
    <row r="211" spans="1:15" x14ac:dyDescent="0.25">
      <c r="D211" s="146"/>
      <c r="F211" s="146"/>
    </row>
    <row r="212" spans="1:15" x14ac:dyDescent="0.2">
      <c r="A212" s="7" t="s">
        <v>0</v>
      </c>
      <c r="C212" s="101"/>
      <c r="D212" s="102"/>
      <c r="E212" s="102"/>
      <c r="F212" s="102"/>
      <c r="G212" s="102"/>
      <c r="H212" s="103"/>
    </row>
    <row r="213" spans="1:15" ht="45" x14ac:dyDescent="0.2">
      <c r="A213" s="8" t="s">
        <v>1</v>
      </c>
      <c r="C213" s="104"/>
      <c r="D213" s="105"/>
      <c r="E213" s="105"/>
      <c r="F213" s="105"/>
      <c r="G213" s="105"/>
      <c r="H213" s="106"/>
    </row>
  </sheetData>
  <mergeCells count="1">
    <mergeCell ref="C212:H2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vt:lpstr>
      <vt:lpstr>PTAR</vt:lpstr>
      <vt:lpstr>COMERCIAL 2022</vt:lpstr>
      <vt:lpstr>RH</vt:lpstr>
      <vt:lpstr>FINANZAS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2022-02-08T20:28:03Z</cp:lastPrinted>
  <dcterms:created xsi:type="dcterms:W3CDTF">2022-01-31T15:37:01Z</dcterms:created>
  <dcterms:modified xsi:type="dcterms:W3CDTF">2022-07-29T17:24:11Z</dcterms:modified>
</cp:coreProperties>
</file>