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0_Estadisticas\2022\SOPORTE\"/>
    </mc:Choice>
  </mc:AlternateContent>
  <bookViews>
    <workbookView xWindow="-105" yWindow="-105" windowWidth="19425" windowHeight="10425" tabRatio="649"/>
  </bookViews>
  <sheets>
    <sheet name="CJ" sheetId="24" r:id="rId1"/>
    <sheet name="AGUA_DRENAJE_INGENIERÍA" sheetId="23" r:id="rId2"/>
    <sheet name="PTAR" sheetId="19" r:id="rId3"/>
    <sheet name="COMERCIAL 2022" sheetId="20" r:id="rId4"/>
    <sheet name="RH" sheetId="21" r:id="rId5"/>
    <sheet name="FINANZAS" sheetId="22" r:id="rId6"/>
  </sheets>
  <externalReferences>
    <externalReference r:id="rId7"/>
    <externalReference r:id="rId8"/>
    <externalReference r:id="rId9"/>
    <externalReference r:id="rId10"/>
  </externalReferences>
  <definedNames>
    <definedName name="_xlnm._FilterDatabase" localSheetId="1" hidden="1">AGUA_DRENAJE_INGENIERÍA!$A$4:$K$4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9" i="22" l="1"/>
  <c r="N85" i="22"/>
  <c r="N81" i="22"/>
  <c r="N76" i="22"/>
  <c r="N108" i="22" l="1"/>
  <c r="M209" i="22" l="1"/>
  <c r="L182" i="22"/>
  <c r="L209" i="22" s="1"/>
  <c r="M81" i="22"/>
  <c r="L81" i="22"/>
  <c r="L108" i="22" s="1"/>
  <c r="M108" i="22" l="1"/>
  <c r="N396" i="20"/>
  <c r="M396" i="20"/>
  <c r="L396" i="20"/>
  <c r="N369" i="20"/>
  <c r="M369" i="20"/>
  <c r="L369" i="20"/>
  <c r="N305" i="20"/>
  <c r="N334" i="20" s="1"/>
  <c r="M305" i="20"/>
  <c r="M334" i="20" s="1"/>
  <c r="L305" i="20"/>
  <c r="L334" i="20" s="1"/>
  <c r="N225" i="20"/>
  <c r="M225" i="20"/>
  <c r="L225" i="20"/>
  <c r="N221" i="20"/>
  <c r="M221" i="20"/>
  <c r="L221" i="20"/>
  <c r="N217" i="20"/>
  <c r="M217" i="20"/>
  <c r="L217" i="20"/>
  <c r="N213" i="20"/>
  <c r="M213" i="20"/>
  <c r="L213" i="20"/>
  <c r="N209" i="20"/>
  <c r="M209" i="20"/>
  <c r="L209" i="20"/>
  <c r="N205" i="20"/>
  <c r="M205" i="20"/>
  <c r="L205" i="20"/>
  <c r="N201" i="20"/>
  <c r="M201" i="20"/>
  <c r="L201" i="20"/>
  <c r="N197" i="20"/>
  <c r="M197" i="20"/>
  <c r="L197" i="20"/>
  <c r="N193" i="20"/>
  <c r="M193" i="20"/>
  <c r="L193" i="20"/>
  <c r="N189" i="20"/>
  <c r="M189" i="20"/>
  <c r="L189" i="20"/>
  <c r="N185" i="20"/>
  <c r="M185" i="20"/>
  <c r="L185" i="20"/>
  <c r="L233" i="20" s="1"/>
  <c r="N181" i="20"/>
  <c r="M181" i="20"/>
  <c r="L181" i="20"/>
  <c r="N177" i="20"/>
  <c r="N261" i="20" s="1"/>
  <c r="M177" i="20"/>
  <c r="L177" i="20"/>
  <c r="N173" i="20"/>
  <c r="M173" i="20"/>
  <c r="M257" i="20" s="1"/>
  <c r="L173" i="20"/>
  <c r="N169" i="20"/>
  <c r="M169" i="20"/>
  <c r="L169" i="20"/>
  <c r="L229" i="20" s="1"/>
  <c r="N164" i="20"/>
  <c r="M164" i="20"/>
  <c r="L164" i="20"/>
  <c r="N137" i="20"/>
  <c r="M137" i="20"/>
  <c r="L137" i="20"/>
  <c r="N102" i="20"/>
  <c r="M102" i="20"/>
  <c r="L102" i="20"/>
  <c r="N30" i="20"/>
  <c r="M30" i="20"/>
  <c r="L30" i="20"/>
  <c r="N237" i="20" l="1"/>
  <c r="M241" i="20"/>
  <c r="N253" i="20"/>
  <c r="L261" i="20"/>
  <c r="N245" i="20"/>
  <c r="M237" i="20"/>
  <c r="L237" i="20"/>
  <c r="L257" i="20"/>
  <c r="M261" i="20"/>
  <c r="L245" i="20"/>
  <c r="N257" i="20"/>
  <c r="L241" i="20"/>
  <c r="M229" i="20"/>
  <c r="M233" i="20"/>
  <c r="N241" i="20"/>
  <c r="M245" i="20"/>
  <c r="M249" i="20" s="1"/>
  <c r="L253" i="20"/>
  <c r="N233" i="20"/>
  <c r="M253" i="20"/>
  <c r="N229" i="20"/>
  <c r="L251" i="23"/>
  <c r="N208" i="23"/>
  <c r="N144" i="23"/>
  <c r="L144" i="23"/>
  <c r="N126" i="23"/>
  <c r="L126" i="23"/>
  <c r="N41" i="23"/>
  <c r="M41" i="23"/>
  <c r="L41" i="23"/>
  <c r="N13" i="23"/>
  <c r="M13" i="23"/>
  <c r="L13" i="23"/>
  <c r="L249" i="20" l="1"/>
  <c r="N249" i="20"/>
  <c r="K13" i="23"/>
  <c r="J13" i="23"/>
  <c r="I13" i="23"/>
  <c r="H13" i="23"/>
  <c r="G13" i="23"/>
  <c r="F13" i="23"/>
  <c r="E13" i="23"/>
  <c r="C13" i="23"/>
  <c r="J30" i="20" l="1"/>
  <c r="I30" i="20" l="1"/>
  <c r="H369" i="20" l="1"/>
  <c r="G182" i="22" l="1"/>
  <c r="C305" i="20" l="1"/>
  <c r="H185" i="20"/>
  <c r="D13" i="23" l="1"/>
  <c r="K182" i="22" l="1"/>
  <c r="K209" i="22" s="1"/>
  <c r="K81" i="22"/>
  <c r="K108" i="22" s="1"/>
  <c r="K208" i="23" l="1"/>
  <c r="K126" i="23"/>
  <c r="K144" i="23" s="1"/>
  <c r="K74" i="23"/>
  <c r="K41" i="23"/>
  <c r="K396" i="20" l="1"/>
  <c r="K369" i="20"/>
  <c r="K305" i="20"/>
  <c r="K334" i="20" s="1"/>
  <c r="K225" i="20"/>
  <c r="K221" i="20"/>
  <c r="K217" i="20"/>
  <c r="K213" i="20"/>
  <c r="K209" i="20"/>
  <c r="K205" i="20"/>
  <c r="K201" i="20"/>
  <c r="K197" i="20"/>
  <c r="K193" i="20"/>
  <c r="K189" i="20"/>
  <c r="K185" i="20"/>
  <c r="K181" i="20"/>
  <c r="K177" i="20"/>
  <c r="K173" i="20"/>
  <c r="K169" i="20"/>
  <c r="K164" i="20"/>
  <c r="K137" i="20"/>
  <c r="K102" i="20"/>
  <c r="K30" i="20"/>
  <c r="K229" i="20" l="1"/>
  <c r="K245" i="20"/>
  <c r="K233" i="20"/>
  <c r="K257" i="20"/>
  <c r="K241" i="20"/>
  <c r="K237" i="20"/>
  <c r="K261" i="20"/>
  <c r="K253" i="20"/>
  <c r="K249" i="20" l="1"/>
  <c r="J396" i="20"/>
  <c r="J369" i="20"/>
  <c r="J305" i="20"/>
  <c r="J334" i="20" s="1"/>
  <c r="J225" i="20"/>
  <c r="J221" i="20"/>
  <c r="J217" i="20"/>
  <c r="J213" i="20"/>
  <c r="J209" i="20"/>
  <c r="J205" i="20"/>
  <c r="J201" i="20"/>
  <c r="J197" i="20"/>
  <c r="J193" i="20"/>
  <c r="J189" i="20"/>
  <c r="J185" i="20"/>
  <c r="J181" i="20"/>
  <c r="J177" i="20"/>
  <c r="J173" i="20"/>
  <c r="J169" i="20"/>
  <c r="J164" i="20"/>
  <c r="J137" i="20"/>
  <c r="J102" i="20"/>
  <c r="J261" i="20" l="1"/>
  <c r="J237" i="20"/>
  <c r="J241" i="20"/>
  <c r="J253" i="20"/>
  <c r="J233" i="20"/>
  <c r="J245" i="20"/>
  <c r="J257" i="20"/>
  <c r="J229" i="20"/>
  <c r="J249" i="20" l="1"/>
  <c r="J208" i="23" l="1"/>
  <c r="J144" i="23"/>
  <c r="J126" i="23"/>
  <c r="J182" i="22" l="1"/>
  <c r="J209" i="22" s="1"/>
  <c r="J81" i="22"/>
  <c r="J108" i="22" s="1"/>
  <c r="E209" i="22" l="1"/>
  <c r="I182" i="22"/>
  <c r="H182" i="22"/>
  <c r="G209" i="22"/>
  <c r="F182" i="22"/>
  <c r="G127" i="22"/>
  <c r="I81" i="22"/>
  <c r="H81" i="22"/>
  <c r="H108" i="22" s="1"/>
  <c r="G81" i="22"/>
  <c r="G108" i="22" s="1"/>
  <c r="F81" i="22"/>
  <c r="F108" i="22" s="1"/>
  <c r="E81" i="22"/>
  <c r="E108" i="22" s="1"/>
  <c r="F209" i="22" l="1"/>
  <c r="I209" i="22"/>
  <c r="H209" i="22"/>
  <c r="I305" i="20"/>
  <c r="I334" i="20" s="1"/>
  <c r="I225" i="20"/>
  <c r="I221" i="20"/>
  <c r="I217" i="20"/>
  <c r="I213" i="20"/>
  <c r="I209" i="20"/>
  <c r="I205" i="20"/>
  <c r="I201" i="20"/>
  <c r="I197" i="20"/>
  <c r="J198" i="20" s="1"/>
  <c r="I193" i="20"/>
  <c r="I189" i="20"/>
  <c r="I185" i="20"/>
  <c r="I181" i="20"/>
  <c r="I177" i="20"/>
  <c r="I173" i="20"/>
  <c r="I169" i="20"/>
  <c r="I164" i="20"/>
  <c r="I137" i="20"/>
  <c r="I102" i="20"/>
  <c r="I237" i="20" l="1"/>
  <c r="I261" i="20"/>
  <c r="I233" i="20"/>
  <c r="I229" i="20"/>
  <c r="I241" i="20"/>
  <c r="I245" i="20"/>
  <c r="I253" i="20"/>
  <c r="I257" i="20"/>
  <c r="I249" i="20" l="1"/>
  <c r="I208" i="23"/>
  <c r="I144" i="23"/>
  <c r="I126" i="23"/>
  <c r="I74" i="23"/>
  <c r="I41" i="23"/>
  <c r="H6" i="21" l="1"/>
  <c r="H208" i="23" l="1"/>
  <c r="H144" i="23"/>
  <c r="H126" i="23"/>
  <c r="H74" i="23"/>
  <c r="H41" i="23"/>
  <c r="H396" i="20" l="1"/>
  <c r="H305" i="20"/>
  <c r="H334" i="20" s="1"/>
  <c r="H225" i="20"/>
  <c r="H221" i="20"/>
  <c r="H217" i="20"/>
  <c r="H213" i="20"/>
  <c r="H209" i="20"/>
  <c r="H205" i="20"/>
  <c r="H201" i="20"/>
  <c r="H197" i="20"/>
  <c r="H193" i="20"/>
  <c r="H189" i="20"/>
  <c r="H181" i="20"/>
  <c r="H177" i="20"/>
  <c r="H173" i="20"/>
  <c r="H169" i="20"/>
  <c r="H164" i="20"/>
  <c r="H137" i="20"/>
  <c r="H102" i="20"/>
  <c r="H23" i="20"/>
  <c r="H16" i="20"/>
  <c r="H30" i="20" l="1"/>
  <c r="H229" i="20"/>
  <c r="H257" i="20"/>
  <c r="H241" i="20"/>
  <c r="H261" i="20"/>
  <c r="H233" i="20"/>
  <c r="H237" i="20"/>
  <c r="H245" i="20"/>
  <c r="H253" i="20"/>
  <c r="H249" i="20" l="1"/>
  <c r="F30" i="20" l="1"/>
  <c r="G30" i="20"/>
  <c r="F6" i="21"/>
  <c r="G396" i="20" l="1"/>
  <c r="G369" i="20"/>
  <c r="G305" i="20"/>
  <c r="G225" i="20"/>
  <c r="G221" i="20"/>
  <c r="G217" i="20"/>
  <c r="G213" i="20"/>
  <c r="G209" i="20"/>
  <c r="G205" i="20"/>
  <c r="G201" i="20"/>
  <c r="G197" i="20"/>
  <c r="H198" i="20" s="1"/>
  <c r="G193" i="20"/>
  <c r="G189" i="20"/>
  <c r="G185" i="20"/>
  <c r="G181" i="20"/>
  <c r="G177" i="20"/>
  <c r="G173" i="20"/>
  <c r="G169" i="20"/>
  <c r="G164" i="20"/>
  <c r="G137" i="20"/>
  <c r="G102" i="20"/>
  <c r="G334" i="20" l="1"/>
  <c r="G237" i="20"/>
  <c r="G261" i="20"/>
  <c r="G257" i="20"/>
  <c r="G245" i="20"/>
  <c r="G253" i="20"/>
  <c r="G233" i="20"/>
  <c r="G241" i="20"/>
  <c r="G229" i="20"/>
  <c r="G249" i="20" l="1"/>
  <c r="G208" i="23"/>
  <c r="G144" i="23"/>
  <c r="G126" i="23"/>
  <c r="G74" i="23"/>
  <c r="F208" i="23" l="1"/>
  <c r="E208" i="23"/>
  <c r="D208" i="23"/>
  <c r="C208" i="23"/>
  <c r="F144" i="23"/>
  <c r="E144" i="23"/>
  <c r="D144" i="23"/>
  <c r="C144" i="23"/>
  <c r="D131" i="23"/>
  <c r="F126" i="23"/>
  <c r="E126" i="23"/>
  <c r="D126" i="23"/>
  <c r="D111" i="23"/>
  <c r="J74" i="23"/>
  <c r="F74" i="23"/>
  <c r="E74" i="23"/>
  <c r="D74" i="23"/>
  <c r="C74" i="23"/>
  <c r="J41" i="23"/>
  <c r="G41" i="23"/>
  <c r="F41" i="23"/>
  <c r="E41" i="23"/>
  <c r="D41" i="23"/>
  <c r="C41" i="23"/>
  <c r="F396" i="20" l="1"/>
  <c r="F369" i="20"/>
  <c r="F305" i="20"/>
  <c r="F334" i="20" s="1"/>
  <c r="F225" i="20"/>
  <c r="F221" i="20"/>
  <c r="F217" i="20"/>
  <c r="F213" i="20"/>
  <c r="F209" i="20"/>
  <c r="F205" i="20"/>
  <c r="F201" i="20"/>
  <c r="F197" i="20"/>
  <c r="F193" i="20"/>
  <c r="F189" i="20"/>
  <c r="F185" i="20"/>
  <c r="F181" i="20"/>
  <c r="F177" i="20"/>
  <c r="F173" i="20"/>
  <c r="F169" i="20"/>
  <c r="F164" i="20"/>
  <c r="F137" i="20"/>
  <c r="F102" i="20"/>
  <c r="F229" i="20" l="1"/>
  <c r="F233" i="20"/>
  <c r="F237" i="20"/>
  <c r="F245" i="20"/>
  <c r="F261" i="20"/>
  <c r="F257" i="20"/>
  <c r="F241" i="20"/>
  <c r="F253" i="20"/>
  <c r="F249" i="20" l="1"/>
  <c r="F11" i="19"/>
  <c r="D81" i="22" l="1"/>
  <c r="C81" i="22"/>
  <c r="C108" i="22" s="1"/>
  <c r="D108" i="22" l="1"/>
  <c r="E30" i="21" l="1"/>
  <c r="D30" i="21"/>
  <c r="C30" i="21"/>
  <c r="E30" i="20" l="1"/>
  <c r="E396" i="20" l="1"/>
  <c r="D396" i="20"/>
  <c r="C396" i="20"/>
  <c r="E305" i="20"/>
  <c r="D305" i="20"/>
  <c r="D334" i="20" s="1"/>
  <c r="C334" i="20"/>
  <c r="E225" i="20"/>
  <c r="D225" i="20"/>
  <c r="C225" i="20"/>
  <c r="E221" i="20"/>
  <c r="D221" i="20"/>
  <c r="C221" i="20"/>
  <c r="E217" i="20"/>
  <c r="D217" i="20"/>
  <c r="C217" i="20"/>
  <c r="E213" i="20"/>
  <c r="D213" i="20"/>
  <c r="C213" i="20"/>
  <c r="E209" i="20"/>
  <c r="D209" i="20"/>
  <c r="C209" i="20"/>
  <c r="E205" i="20"/>
  <c r="D205" i="20"/>
  <c r="C205" i="20"/>
  <c r="E201" i="20"/>
  <c r="D201" i="20"/>
  <c r="C201" i="20"/>
  <c r="E197" i="20"/>
  <c r="F198" i="20" s="1"/>
  <c r="D197" i="20"/>
  <c r="C197" i="20"/>
  <c r="E193" i="20"/>
  <c r="D193" i="20"/>
  <c r="C193" i="20"/>
  <c r="E189" i="20"/>
  <c r="D189" i="20"/>
  <c r="C189" i="20"/>
  <c r="E185" i="20"/>
  <c r="D185" i="20"/>
  <c r="C185" i="20"/>
  <c r="E181" i="20"/>
  <c r="D181" i="20"/>
  <c r="C181" i="20"/>
  <c r="E177" i="20"/>
  <c r="D177" i="20"/>
  <c r="C177" i="20"/>
  <c r="E173" i="20"/>
  <c r="D173" i="20"/>
  <c r="C173" i="20"/>
  <c r="E169" i="20"/>
  <c r="D169" i="20"/>
  <c r="C169" i="20"/>
  <c r="E164" i="20"/>
  <c r="D164" i="20"/>
  <c r="C164" i="20"/>
  <c r="E137" i="20"/>
  <c r="D137" i="20"/>
  <c r="C137" i="20"/>
  <c r="E102" i="20"/>
  <c r="D102" i="20"/>
  <c r="C102" i="20"/>
  <c r="D198" i="20" l="1"/>
  <c r="C257" i="20"/>
  <c r="C241" i="20"/>
  <c r="C229" i="20"/>
  <c r="E241" i="20"/>
  <c r="E334" i="20"/>
  <c r="D253" i="20"/>
  <c r="D261" i="20"/>
  <c r="D237" i="20"/>
  <c r="D245" i="20"/>
  <c r="C237" i="20"/>
  <c r="C245" i="20"/>
  <c r="D257" i="20"/>
  <c r="E253" i="20"/>
  <c r="E245" i="20"/>
  <c r="D241" i="20"/>
  <c r="E237" i="20"/>
  <c r="C233" i="20"/>
  <c r="E229" i="20"/>
  <c r="E257" i="20"/>
  <c r="E261" i="20"/>
  <c r="D233" i="20"/>
  <c r="C261" i="20"/>
  <c r="C253" i="20"/>
  <c r="E233" i="20"/>
  <c r="D229" i="20"/>
  <c r="D249" i="20" l="1"/>
  <c r="C249" i="20"/>
  <c r="E249" i="20"/>
  <c r="E4" i="19" l="1"/>
  <c r="D4" i="19"/>
  <c r="C4" i="19"/>
</calcChain>
</file>

<file path=xl/comments1.xml><?xml version="1.0" encoding="utf-8"?>
<comments xmlns="http://schemas.openxmlformats.org/spreadsheetml/2006/main">
  <authors>
    <author>Yaneth Viridiana Estrada Martinez</author>
  </authors>
  <commentList>
    <comment ref="H87" authorId="0" shapeId="0">
      <text>
        <r>
          <rPr>
            <b/>
            <sz val="9"/>
            <color indexed="81"/>
            <rFont val="Tahoma"/>
            <family val="2"/>
          </rPr>
          <t>Yaneth Viridiana Estrada Martinez:DEBEN SER 463</t>
        </r>
      </text>
    </comment>
  </commentList>
</comments>
</file>

<file path=xl/sharedStrings.xml><?xml version="1.0" encoding="utf-8"?>
<sst xmlns="http://schemas.openxmlformats.org/spreadsheetml/2006/main" count="775" uniqueCount="519">
  <si>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</si>
  <si>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</si>
  <si>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</si>
  <si>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</si>
  <si>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</si>
  <si>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</si>
  <si>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</si>
  <si>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</si>
  <si>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</si>
  <si>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</si>
  <si>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</si>
  <si>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</si>
  <si>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</si>
  <si>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</si>
  <si>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</si>
  <si>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</si>
  <si>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</si>
  <si>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</si>
  <si>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</si>
  <si>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</si>
  <si>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</si>
  <si>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</si>
  <si>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</si>
  <si>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</si>
  <si>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</si>
  <si>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</si>
  <si>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</si>
  <si>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</si>
  <si>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</si>
  <si>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</si>
  <si>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</si>
  <si>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</si>
  <si>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</si>
  <si>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</si>
  <si>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</si>
  <si>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</si>
  <si>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</si>
  <si>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</si>
  <si>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</si>
  <si>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</si>
  <si>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</si>
  <si>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</si>
  <si>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</si>
  <si>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</si>
  <si>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</si>
  <si>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</si>
  <si>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</si>
  <si>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</si>
  <si>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</si>
  <si>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</si>
  <si>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</si>
  <si>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</si>
  <si>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</si>
  <si>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</si>
  <si>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</si>
  <si>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</si>
  <si>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</si>
  <si>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</si>
  <si>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</si>
  <si>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</si>
  <si>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</si>
  <si>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</si>
  <si>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</si>
  <si>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</si>
  <si>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</si>
  <si>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</si>
  <si>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</si>
  <si>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</si>
  <si>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</si>
  <si>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</si>
  <si>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</si>
  <si>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</si>
  <si>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</si>
  <si>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</si>
  <si>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</si>
  <si>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</si>
  <si>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</si>
  <si>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</si>
  <si>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</si>
  <si>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</si>
  <si>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</si>
  <si>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</si>
  <si>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</si>
  <si>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</si>
  <si>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</si>
  <si>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</si>
  <si>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</si>
  <si>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</si>
  <si>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</si>
  <si>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</si>
  <si>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</si>
  <si>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</si>
  <si>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</si>
  <si>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</si>
  <si>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</si>
  <si>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</si>
  <si>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</si>
  <si>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</si>
  <si>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</si>
  <si>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</si>
  <si>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</si>
  <si>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</si>
  <si>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</si>
  <si>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</si>
  <si>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</si>
  <si>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</si>
  <si>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</si>
  <si>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</si>
  <si>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</si>
  <si>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</si>
  <si>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</si>
  <si>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</si>
  <si>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</si>
  <si>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</si>
  <si>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</si>
  <si>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</si>
  <si>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</si>
  <si>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</si>
  <si>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</si>
  <si>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</si>
  <si>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</si>
  <si>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</si>
  <si>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</si>
  <si>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</si>
  <si>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</si>
  <si>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</si>
  <si>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</si>
  <si>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</si>
  <si>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</si>
  <si>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</si>
  <si>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</si>
  <si>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</si>
  <si>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</si>
  <si>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</si>
  <si>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</si>
  <si>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</si>
  <si>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</si>
  <si>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</si>
  <si>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</si>
  <si>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</si>
  <si>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</si>
  <si>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</si>
  <si>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</si>
  <si>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</si>
  <si>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</si>
  <si>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</si>
  <si>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</si>
  <si>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</si>
  <si>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</si>
  <si>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</si>
  <si>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</si>
  <si>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</si>
  <si>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</si>
  <si>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</si>
  <si>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</si>
  <si>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</si>
  <si>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</si>
  <si>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</si>
  <si>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</si>
  <si>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</si>
  <si>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</si>
  <si>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</si>
  <si>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</si>
  <si>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</si>
  <si>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</si>
  <si>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</si>
  <si>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</si>
  <si>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</si>
  <si>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</si>
  <si>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</si>
  <si>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</si>
  <si>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</si>
  <si>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</si>
  <si>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</si>
  <si>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</si>
  <si>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</si>
  <si>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</si>
  <si>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</si>
  <si>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</si>
  <si>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</si>
  <si>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</si>
  <si>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</si>
  <si>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</si>
  <si>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</si>
  <si>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</si>
  <si>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</si>
  <si>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</si>
  <si>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</si>
  <si>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</si>
  <si>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</si>
  <si>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</si>
  <si>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</si>
  <si>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</si>
  <si>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</si>
  <si>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</si>
  <si>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</si>
  <si>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</si>
  <si>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</si>
  <si>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</si>
  <si>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</si>
  <si>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</si>
  <si>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</si>
  <si>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</si>
  <si>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</si>
  <si>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</si>
  <si>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</si>
  <si>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</si>
  <si>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</si>
  <si>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</si>
  <si>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</si>
  <si>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</si>
  <si>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</si>
  <si>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</si>
  <si>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</si>
  <si>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</si>
  <si>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</si>
  <si>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</si>
  <si>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</si>
  <si>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</si>
  <si>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</si>
  <si>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</si>
  <si>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</si>
  <si>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</si>
  <si>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</si>
  <si>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</si>
  <si>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</si>
  <si>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</si>
  <si>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</si>
  <si>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</si>
  <si>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</si>
  <si>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</si>
  <si>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</si>
  <si>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</si>
  <si>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</si>
  <si>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</si>
  <si>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</si>
  <si>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</si>
  <si>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</si>
  <si>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</si>
  <si>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</si>
  <si>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</si>
  <si>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</si>
  <si>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</si>
  <si>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</si>
  <si>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</si>
  <si>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</si>
  <si>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</si>
  <si>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</si>
  <si>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</si>
  <si>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</si>
  <si>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</si>
  <si>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</si>
  <si>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</si>
  <si>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</si>
  <si>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</si>
  <si>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</si>
  <si>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</si>
  <si>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</si>
  <si>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</si>
  <si>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</si>
  <si>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</si>
  <si>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</si>
  <si>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</si>
  <si>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</si>
  <si>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</si>
  <si>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</si>
  <si>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</si>
  <si>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</si>
  <si>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</si>
  <si>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</si>
  <si>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</si>
  <si>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</si>
  <si>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</si>
  <si>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</si>
  <si>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</si>
  <si>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</si>
  <si>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</si>
  <si>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</si>
  <si>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</si>
  <si>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</si>
  <si>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</si>
  <si>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</si>
  <si>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</si>
  <si>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</si>
  <si>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</si>
  <si>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</si>
  <si>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</si>
  <si>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</si>
  <si>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</si>
  <si>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</si>
  <si>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</si>
  <si>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</si>
  <si>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</si>
  <si>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</si>
  <si>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</si>
  <si>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</si>
  <si>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</si>
  <si>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</si>
  <si>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</si>
  <si>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</si>
  <si>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</si>
  <si>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</si>
  <si>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</si>
  <si>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</si>
  <si>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</si>
  <si>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</si>
  <si>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</si>
  <si>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</si>
  <si>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</si>
  <si>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</si>
  <si>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</si>
  <si>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</si>
  <si>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</si>
  <si>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</si>
  <si>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</si>
  <si>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</si>
  <si>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</si>
  <si>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</si>
  <si>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</si>
  <si>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</si>
  <si>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</si>
  <si>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</si>
  <si>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</si>
  <si>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</si>
  <si>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</si>
  <si>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</si>
  <si>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</si>
  <si>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</si>
  <si>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</si>
  <si>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</si>
  <si>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</si>
  <si>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</si>
  <si>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</si>
  <si>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</si>
  <si>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</si>
  <si>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</si>
  <si>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</si>
  <si>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</si>
  <si>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</si>
  <si>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</si>
  <si>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</si>
  <si>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</si>
  <si>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</si>
  <si>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</si>
  <si>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</si>
  <si>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</si>
  <si>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</si>
  <si>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</si>
  <si>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</si>
  <si>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</si>
  <si>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</si>
  <si>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</si>
  <si>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</si>
  <si>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</si>
  <si>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</si>
  <si>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</si>
  <si>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</si>
  <si>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</si>
  <si>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</si>
  <si>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</si>
  <si>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</si>
  <si>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</si>
  <si>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</si>
  <si>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</si>
  <si>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</si>
  <si>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</si>
  <si>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</si>
  <si>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</si>
  <si>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</si>
  <si>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</si>
  <si>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</si>
  <si>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</si>
  <si>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</si>
  <si>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</si>
  <si>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</si>
  <si>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</si>
  <si>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</si>
  <si>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</si>
  <si>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</si>
  <si>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</si>
  <si>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</si>
  <si>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</si>
  <si>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</si>
  <si>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</si>
  <si>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</si>
  <si>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</si>
  <si>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</si>
  <si>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</si>
  <si>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</si>
  <si>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</si>
  <si>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</si>
  <si>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</si>
  <si>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</si>
  <si>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</si>
  <si>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</si>
  <si>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</si>
  <si>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</si>
  <si>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</si>
  <si>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</si>
  <si>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</si>
  <si>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</si>
  <si>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</si>
  <si>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</si>
  <si>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</si>
  <si>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</si>
  <si>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</si>
  <si>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</si>
  <si>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</si>
  <si>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</si>
  <si>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</si>
  <si>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</si>
  <si>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</si>
  <si>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</si>
  <si>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</si>
  <si>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</si>
  <si>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</si>
  <si>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</si>
  <si>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</si>
  <si>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</si>
  <si>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</si>
  <si>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</si>
  <si>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</si>
  <si>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</si>
  <si>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</si>
  <si>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</si>
  <si>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</si>
  <si>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</si>
  <si>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</si>
  <si>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</si>
  <si>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</si>
  <si>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</si>
  <si>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</si>
  <si>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</si>
  <si>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</si>
  <si>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</si>
  <si>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</si>
  <si>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</si>
  <si>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</si>
  <si>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</si>
  <si>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</si>
  <si>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</si>
  <si>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</si>
  <si>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</si>
  <si>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</si>
  <si>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</si>
  <si>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</si>
  <si>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</si>
  <si>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</si>
  <si>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</si>
  <si>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</si>
  <si>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</si>
  <si>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</si>
  <si>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</si>
  <si>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</si>
  <si>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</si>
  <si>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</si>
  <si>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</si>
  <si>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</si>
  <si>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</si>
  <si>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</si>
  <si>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</si>
  <si>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</si>
  <si>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</si>
  <si>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</si>
  <si>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</si>
  <si>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</si>
  <si>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</si>
  <si>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</si>
  <si>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</si>
  <si>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</si>
  <si>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</si>
  <si>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</si>
  <si>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</si>
  <si>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</si>
  <si>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</si>
  <si>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</si>
  <si>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</si>
  <si>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</si>
  <si>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</si>
  <si>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</si>
  <si>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</si>
  <si>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</si>
  <si>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</si>
  <si>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</si>
  <si>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</si>
  <si>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</si>
  <si>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</si>
  <si>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</si>
  <si>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</si>
  <si>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</si>
  <si>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</si>
  <si>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</si>
  <si>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</si>
  <si>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</si>
  <si>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</si>
  <si>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</si>
  <si>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</si>
  <si>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</si>
  <si>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</si>
  <si>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</si>
  <si>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</si>
  <si>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</si>
  <si>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</si>
  <si>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</si>
  <si>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</si>
  <si>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</si>
  <si>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</si>
  <si>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</si>
  <si>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</si>
  <si>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</si>
  <si>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</si>
  <si>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¿Cómo lo obtenemos? Sistema Contable, Balanza de Comprobación, Estado de Situación Financiera, Estado de Actividades, Estado Analítico del Egreso. Total de gastos sin considerar la depreciación</t>
  </si>
  <si>
    <t>ARQ. LUIS FERNANDO MICHEL BARBOSA</t>
  </si>
  <si>
    <r>
      <t>El dato capturado en la pregunta 1 del volumen asignado por CONAGUA es de: </t>
    </r>
    <r>
      <rPr>
        <b/>
        <sz val="11"/>
        <color rgb="FFD35400"/>
        <rFont val="Calibri Light"/>
        <family val="2"/>
        <scheme val="major"/>
      </rPr>
      <t>m3.</t>
    </r>
  </si>
  <si>
    <t>hipoclorito de sodio y gas cloro</t>
  </si>
  <si>
    <t>SIOO2022</t>
  </si>
  <si>
    <t>YANETH VIRIDIANA ESTRADA MARTÍNEZ</t>
  </si>
  <si>
    <t>Teléfono: 462 6069100 Ext. 157</t>
  </si>
  <si>
    <t>yestrada@japami.gob.mx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</si>
</sst>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_(* #,##0.00_);_(* \(#,##0.00\);_(* &quot;-&quot;??_);_(@_)"/>
    <numFmt numFmtId="167" formatCode="0.0"/>
    <numFmt numFmtId="168" formatCode="_-&quot;$&quot;* #,##0_-;\-&quot;$&quot;* #,##0_-;_-&quot;$&quot;* &quot;-&quot;??_-;_-@_-"/>
  </numFmts>
  <fonts count="33"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b/>
      <sz val="9"/>
      <color indexed="81"/>
      <name val="Tahoma"/>
      <family val="2"/>
    </font>
    <font>
      <sz val="8"/>
      <color indexed="8"/>
      <name val="Arial"/>
      <family val="2"/>
    </font>
    <font>
      <sz val="10"/>
      <name val="Calibri Light"/>
      <family val="2"/>
      <scheme val="major"/>
    </font>
    <font>
      <b/>
      <sz val="10"/>
      <name val="Calibri Light"/>
      <family val="2"/>
      <scheme val="major"/>
    </font>
    <font>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indexed="64"/>
      </left>
      <right style="medium">
        <color indexed="64"/>
      </right>
      <top style="medium">
        <color indexed="64"/>
      </top>
      <bottom style="thin">
        <color indexed="64"/>
      </bottom>
      <diagonal/>
    </border>
    <border>
      <left/>
      <right/>
      <top style="thin">
        <color theme="4"/>
      </top>
      <bottom/>
      <diagonal/>
    </border>
  </borders>
  <cellStyleXfs count="4">
    <xf numFmtId="0" fontId="0" fillId="0" borderId="0"/>
    <xf numFmtId="43" fontId="14" fillId="0" borderId="0" applyFont="0" applyFill="0" applyBorder="0" applyAlignment="0" applyProtection="0"/>
    <xf numFmtId="0" fontId="20" fillId="0" borderId="0" applyNumberFormat="0" applyFill="0" applyBorder="0" applyAlignment="0" applyProtection="0"/>
    <xf numFmtId="43" fontId="27" fillId="0" borderId="0"/>
  </cellStyleXfs>
  <cellXfs count="17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5"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6" fillId="0" borderId="0" xfId="0" applyFont="1" applyAlignment="1">
      <alignment horizontal="justify" vertical="center" wrapText="1"/>
    </xf>
    <xf numFmtId="0" fontId="16"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6"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indent="1"/>
    </xf>
    <xf numFmtId="0" fontId="19" fillId="0" borderId="0" xfId="0" applyFont="1" applyAlignment="1">
      <alignment horizontal="left" vertical="center" wrapText="1" indent="1"/>
    </xf>
    <xf numFmtId="0" fontId="18" fillId="0" borderId="0" xfId="0" applyFont="1"/>
    <xf numFmtId="0" fontId="19" fillId="0" borderId="0" xfId="0" applyFont="1" applyAlignment="1">
      <alignment vertical="center" wrapText="1"/>
    </xf>
    <xf numFmtId="0" fontId="21" fillId="0" borderId="0" xfId="0" applyFont="1" applyAlignment="1">
      <alignment vertical="center" wrapText="1"/>
    </xf>
    <xf numFmtId="0" fontId="9" fillId="0" borderId="0" xfId="0" applyFont="1" applyAlignment="1">
      <alignment horizontal="left" vertical="center" wrapText="1" indent="1"/>
    </xf>
    <xf numFmtId="0" fontId="22" fillId="0" borderId="0" xfId="0" applyFont="1"/>
    <xf numFmtId="0" fontId="1" fillId="0" borderId="0" xfId="0" applyFont="1" applyAlignment="1">
      <alignment vertical="center" wrapText="1"/>
    </xf>
    <xf numFmtId="0" fontId="23"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3"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Fill="1" applyAlignment="1">
      <alignment vertical="center" wrapText="1"/>
    </xf>
    <xf numFmtId="165" fontId="29" fillId="0" borderId="0" xfId="0" applyNumberFormat="1" applyFont="1" applyFill="1" applyBorder="1" applyAlignment="1" applyProtection="1">
      <alignment horizontal="center" vertical="center"/>
    </xf>
    <xf numFmtId="44" fontId="11" fillId="0" borderId="3" xfId="0" applyNumberFormat="1" applyFont="1" applyFill="1" applyBorder="1" applyAlignment="1">
      <alignment vertical="center"/>
    </xf>
    <xf numFmtId="17" fontId="11" fillId="0" borderId="1" xfId="0" applyNumberFormat="1" applyFont="1" applyFill="1" applyBorder="1" applyAlignment="1">
      <alignment horizontal="center" vertical="center"/>
    </xf>
    <xf numFmtId="0" fontId="11" fillId="0" borderId="0" xfId="0" applyFont="1" applyFill="1"/>
    <xf numFmtId="44" fontId="11" fillId="0" borderId="4" xfId="0" applyNumberFormat="1" applyFont="1" applyFill="1" applyBorder="1" applyAlignment="1">
      <alignment vertical="center"/>
    </xf>
    <xf numFmtId="44" fontId="11" fillId="0" borderId="0" xfId="0" applyNumberFormat="1" applyFont="1" applyFill="1"/>
    <xf numFmtId="44" fontId="11" fillId="0" borderId="2" xfId="0" applyNumberFormat="1" applyFont="1" applyFill="1" applyBorder="1" applyAlignment="1">
      <alignment vertical="center"/>
    </xf>
    <xf numFmtId="43" fontId="11" fillId="0" borderId="0" xfId="0" applyNumberFormat="1" applyFont="1" applyFill="1"/>
    <xf numFmtId="43" fontId="11" fillId="0" borderId="2" xfId="1" applyFont="1" applyFill="1" applyBorder="1" applyAlignment="1">
      <alignment vertical="center"/>
    </xf>
    <xf numFmtId="1" fontId="30" fillId="0" borderId="3" xfId="0" applyNumberFormat="1" applyFont="1" applyFill="1" applyBorder="1" applyAlignment="1">
      <alignment vertical="center"/>
    </xf>
    <xf numFmtId="0" fontId="30" fillId="0" borderId="0" xfId="0" applyFont="1" applyFill="1" applyAlignment="1">
      <alignment vertical="center"/>
    </xf>
    <xf numFmtId="0" fontId="30" fillId="0" borderId="0" xfId="0" applyFont="1" applyFill="1" applyAlignment="1">
      <alignment horizontal="center" vertical="center"/>
    </xf>
    <xf numFmtId="17" fontId="30" fillId="0" borderId="1" xfId="0" applyNumberFormat="1" applyFont="1" applyFill="1" applyBorder="1" applyAlignment="1">
      <alignment horizontal="center" vertical="center"/>
    </xf>
    <xf numFmtId="1" fontId="30" fillId="0" borderId="2" xfId="0" applyNumberFormat="1" applyFont="1" applyFill="1" applyBorder="1" applyAlignment="1">
      <alignment horizontal="center" vertical="center"/>
    </xf>
    <xf numFmtId="1" fontId="30" fillId="0" borderId="2" xfId="0" applyNumberFormat="1" applyFont="1" applyFill="1" applyBorder="1" applyAlignment="1">
      <alignment vertical="center"/>
    </xf>
    <xf numFmtId="3" fontId="30" fillId="0" borderId="2" xfId="0" applyNumberFormat="1" applyFont="1" applyFill="1" applyBorder="1" applyAlignment="1">
      <alignment horizontal="center" vertical="center"/>
    </xf>
    <xf numFmtId="1" fontId="30" fillId="0" borderId="3" xfId="0" applyNumberFormat="1" applyFont="1" applyFill="1" applyBorder="1" applyAlignment="1">
      <alignment horizontal="center" vertical="center"/>
    </xf>
    <xf numFmtId="4" fontId="30" fillId="0" borderId="2" xfId="0" applyNumberFormat="1" applyFont="1" applyFill="1" applyBorder="1" applyAlignment="1">
      <alignment horizontal="center" vertical="center"/>
    </xf>
    <xf numFmtId="43" fontId="30" fillId="0" borderId="2" xfId="1" applyFont="1" applyFill="1" applyBorder="1" applyAlignment="1">
      <alignment horizontal="center" vertical="center"/>
    </xf>
    <xf numFmtId="164" fontId="30" fillId="0" borderId="2" xfId="1" applyNumberFormat="1" applyFont="1" applyFill="1" applyBorder="1" applyAlignment="1">
      <alignment horizontal="center" vertical="center"/>
    </xf>
    <xf numFmtId="2" fontId="30" fillId="0" borderId="3" xfId="0" applyNumberFormat="1" applyFont="1" applyFill="1" applyBorder="1" applyAlignment="1">
      <alignment horizontal="center" vertical="center"/>
    </xf>
    <xf numFmtId="43" fontId="30" fillId="0" borderId="3" xfId="1" applyFont="1" applyFill="1" applyBorder="1" applyAlignment="1">
      <alignment vertical="center"/>
    </xf>
    <xf numFmtId="0" fontId="30" fillId="0" borderId="0" xfId="0" applyFont="1" applyFill="1"/>
    <xf numFmtId="43" fontId="30" fillId="0" borderId="2" xfId="1" applyFont="1" applyFill="1" applyBorder="1" applyAlignment="1">
      <alignment vertical="center"/>
    </xf>
    <xf numFmtId="164" fontId="30" fillId="0" borderId="3" xfId="1" applyNumberFormat="1" applyFont="1" applyFill="1" applyBorder="1" applyAlignment="1">
      <alignment vertical="center"/>
    </xf>
    <xf numFmtId="3" fontId="30" fillId="0" borderId="3" xfId="0" applyNumberFormat="1" applyFont="1" applyFill="1" applyBorder="1" applyAlignment="1">
      <alignment vertical="center"/>
    </xf>
    <xf numFmtId="1" fontId="30" fillId="0" borderId="4" xfId="0" applyNumberFormat="1" applyFont="1" applyFill="1" applyBorder="1" applyAlignment="1">
      <alignment vertical="center"/>
    </xf>
    <xf numFmtId="43" fontId="30" fillId="0" borderId="0" xfId="0" applyNumberFormat="1" applyFont="1" applyFill="1"/>
    <xf numFmtId="43" fontId="30" fillId="0" borderId="2" xfId="1" applyNumberFormat="1" applyFont="1" applyFill="1" applyBorder="1" applyAlignment="1">
      <alignment vertical="center"/>
    </xf>
    <xf numFmtId="164" fontId="30" fillId="0" borderId="2" xfId="1" applyNumberFormat="1" applyFont="1" applyFill="1" applyBorder="1" applyAlignment="1">
      <alignment vertical="center"/>
    </xf>
    <xf numFmtId="1" fontId="30" fillId="0" borderId="4" xfId="0" applyNumberFormat="1" applyFont="1" applyFill="1" applyBorder="1" applyAlignment="1">
      <alignment horizontal="center" vertical="center"/>
    </xf>
    <xf numFmtId="164" fontId="30" fillId="0" borderId="3" xfId="1" applyNumberFormat="1" applyFont="1" applyFill="1" applyBorder="1" applyAlignment="1">
      <alignment horizontal="center" vertical="center"/>
    </xf>
    <xf numFmtId="44" fontId="30" fillId="0" borderId="2" xfId="0" applyNumberFormat="1" applyFont="1" applyFill="1" applyBorder="1" applyAlignment="1">
      <alignment horizontal="center" vertical="center"/>
    </xf>
    <xf numFmtId="44" fontId="30" fillId="0" borderId="3" xfId="0" applyNumberFormat="1" applyFont="1" applyFill="1" applyBorder="1" applyAlignment="1">
      <alignment horizontal="center" vertical="center"/>
    </xf>
    <xf numFmtId="44" fontId="30" fillId="0" borderId="4" xfId="0" applyNumberFormat="1" applyFont="1" applyFill="1" applyBorder="1" applyAlignment="1">
      <alignment horizontal="center" vertical="center"/>
    </xf>
    <xf numFmtId="3" fontId="30" fillId="0" borderId="3" xfId="0" applyNumberFormat="1" applyFont="1" applyFill="1" applyBorder="1" applyAlignment="1">
      <alignment horizontal="center" vertical="center"/>
    </xf>
    <xf numFmtId="166" fontId="30" fillId="0" borderId="0" xfId="0" applyNumberFormat="1" applyFont="1" applyFill="1" applyAlignment="1">
      <alignment horizontal="center" vertical="center"/>
    </xf>
    <xf numFmtId="164" fontId="30" fillId="0" borderId="0" xfId="0" applyNumberFormat="1" applyFont="1" applyFill="1" applyAlignment="1">
      <alignment horizontal="center" vertical="center"/>
    </xf>
    <xf numFmtId="164" fontId="30" fillId="0" borderId="0" xfId="1" applyNumberFormat="1" applyFont="1" applyFill="1" applyAlignment="1">
      <alignment horizontal="center" vertical="center"/>
    </xf>
    <xf numFmtId="1" fontId="30" fillId="0" borderId="0" xfId="0" applyNumberFormat="1" applyFont="1" applyFill="1" applyAlignment="1">
      <alignment horizontal="center" vertical="center"/>
    </xf>
    <xf numFmtId="41" fontId="31" fillId="0" borderId="0" xfId="0" applyNumberFormat="1" applyFont="1" applyFill="1" applyAlignment="1">
      <alignment horizontal="center" vertical="center"/>
    </xf>
    <xf numFmtId="167" fontId="30" fillId="0" borderId="0" xfId="0" applyNumberFormat="1" applyFont="1" applyFill="1" applyAlignment="1">
      <alignment vertical="center"/>
    </xf>
    <xf numFmtId="167" fontId="30" fillId="0" borderId="0" xfId="0" applyNumberFormat="1" applyFont="1" applyFill="1" applyAlignment="1">
      <alignment horizontal="center" vertical="center"/>
    </xf>
    <xf numFmtId="1" fontId="30" fillId="0" borderId="0" xfId="0" applyNumberFormat="1" applyFont="1" applyFill="1" applyAlignment="1">
      <alignment vertical="center"/>
    </xf>
    <xf numFmtId="2" fontId="11" fillId="0" borderId="0" xfId="0" applyNumberFormat="1" applyFont="1"/>
    <xf numFmtId="1" fontId="3" fillId="0" borderId="0" xfId="0" applyNumberFormat="1" applyFont="1" applyAlignment="1">
      <alignment horizontal="justify" vertical="center" wrapText="1"/>
    </xf>
    <xf numFmtId="1" fontId="30" fillId="0" borderId="0" xfId="0" applyNumberFormat="1" applyFont="1" applyFill="1"/>
    <xf numFmtId="1" fontId="3" fillId="0" borderId="0" xfId="0" applyNumberFormat="1" applyFont="1" applyAlignment="1">
      <alignment horizontal="left" vertical="center" wrapText="1" indent="1"/>
    </xf>
    <xf numFmtId="1" fontId="11" fillId="0" borderId="0" xfId="0" applyNumberFormat="1" applyFont="1" applyFill="1"/>
    <xf numFmtId="1" fontId="11" fillId="0" borderId="0" xfId="0" applyNumberFormat="1" applyFont="1" applyAlignment="1">
      <alignment vertical="center"/>
    </xf>
    <xf numFmtId="43" fontId="30" fillId="0" borderId="3" xfId="1" applyNumberFormat="1" applyFont="1" applyFill="1" applyBorder="1" applyAlignment="1">
      <alignment vertical="center"/>
    </xf>
    <xf numFmtId="168" fontId="30" fillId="0" borderId="3" xfId="0" applyNumberFormat="1" applyFont="1" applyFill="1" applyBorder="1" applyAlignment="1">
      <alignment horizontal="center" vertical="center"/>
    </xf>
    <xf numFmtId="168" fontId="30" fillId="0" borderId="2" xfId="0" applyNumberFormat="1" applyFont="1" applyFill="1" applyBorder="1" applyAlignment="1">
      <alignment horizontal="center" vertical="center"/>
    </xf>
    <xf numFmtId="44" fontId="30" fillId="0" borderId="0" xfId="0" applyNumberFormat="1" applyFont="1" applyFill="1" applyAlignment="1">
      <alignment horizontal="center" vertical="center"/>
    </xf>
    <xf numFmtId="0" fontId="13" fillId="2" borderId="0" xfId="0" applyFont="1" applyFill="1" applyAlignment="1">
      <alignment horizontal="center" vertical="center"/>
    </xf>
    <xf numFmtId="1" fontId="30" fillId="0" borderId="18" xfId="0" applyNumberFormat="1" applyFont="1" applyFill="1" applyBorder="1" applyAlignment="1">
      <alignment vertical="center"/>
    </xf>
    <xf numFmtId="3" fontId="30" fillId="0" borderId="0" xfId="0" applyNumberFormat="1" applyFont="1" applyFill="1" applyAlignment="1">
      <alignment vertical="center"/>
    </xf>
    <xf numFmtId="17" fontId="30" fillId="0" borderId="1" xfId="0" applyNumberFormat="1" applyFont="1" applyFill="1" applyBorder="1" applyAlignment="1">
      <alignment horizontal="center"/>
    </xf>
    <xf numFmtId="4" fontId="30" fillId="0" borderId="3" xfId="0" applyNumberFormat="1" applyFont="1" applyFill="1" applyBorder="1" applyAlignment="1">
      <alignment horizontal="center" vertical="center"/>
    </xf>
    <xf numFmtId="4" fontId="30" fillId="0" borderId="0" xfId="0" applyNumberFormat="1" applyFont="1" applyFill="1" applyAlignment="1">
      <alignment vertical="center"/>
    </xf>
    <xf numFmtId="2" fontId="30" fillId="0" borderId="4" xfId="0" applyNumberFormat="1" applyFont="1" applyFill="1" applyBorder="1" applyAlignment="1">
      <alignment horizontal="center" vertical="center"/>
    </xf>
    <xf numFmtId="49" fontId="30" fillId="0" borderId="3" xfId="0" applyNumberFormat="1" applyFont="1" applyFill="1" applyBorder="1" applyAlignment="1">
      <alignment horizontal="center" vertical="center"/>
    </xf>
    <xf numFmtId="2" fontId="30" fillId="0" borderId="0" xfId="0" applyNumberFormat="1" applyFont="1" applyFill="1" applyAlignment="1">
      <alignment vertical="center"/>
    </xf>
    <xf numFmtId="49" fontId="30" fillId="0" borderId="0" xfId="0" applyNumberFormat="1" applyFont="1" applyFill="1" applyAlignment="1">
      <alignment vertical="center"/>
    </xf>
    <xf numFmtId="0" fontId="30" fillId="0" borderId="0" xfId="0" applyFont="1" applyFill="1" applyBorder="1" applyAlignment="1">
      <alignment vertical="center"/>
    </xf>
    <xf numFmtId="17" fontId="30" fillId="0" borderId="0" xfId="0" applyNumberFormat="1" applyFont="1" applyFill="1" applyBorder="1" applyAlignment="1">
      <alignment horizontal="center" vertical="center"/>
    </xf>
    <xf numFmtId="3" fontId="30" fillId="0" borderId="0" xfId="0" applyNumberFormat="1" applyFont="1" applyFill="1" applyBorder="1" applyAlignment="1">
      <alignment horizontal="center" vertical="center"/>
    </xf>
    <xf numFmtId="0" fontId="30" fillId="0" borderId="2" xfId="1" applyNumberFormat="1" applyFont="1" applyFill="1" applyBorder="1" applyAlignment="1">
      <alignment vertical="center"/>
    </xf>
    <xf numFmtId="164" fontId="30" fillId="0" borderId="4" xfId="1" applyNumberFormat="1" applyFont="1" applyFill="1" applyBorder="1" applyAlignment="1">
      <alignment vertical="center"/>
    </xf>
    <xf numFmtId="164" fontId="30" fillId="0" borderId="4" xfId="1" applyNumberFormat="1" applyFont="1" applyFill="1" applyBorder="1" applyAlignment="1">
      <alignment horizontal="center" vertical="center"/>
    </xf>
    <xf numFmtId="1" fontId="11" fillId="0" borderId="2" xfId="0" applyNumberFormat="1" applyFont="1" applyFill="1" applyBorder="1" applyAlignment="1">
      <alignment vertical="center"/>
    </xf>
    <xf numFmtId="164" fontId="31" fillId="0" borderId="0" xfId="0" applyNumberFormat="1" applyFont="1" applyFill="1" applyAlignment="1">
      <alignment horizontal="center" vertical="center"/>
    </xf>
    <xf numFmtId="164" fontId="31" fillId="0" borderId="2" xfId="1" applyNumberFormat="1" applyFont="1" applyFill="1" applyBorder="1" applyAlignment="1">
      <alignment horizontal="center" vertical="center"/>
    </xf>
    <xf numFmtId="1" fontId="11" fillId="0" borderId="3" xfId="0" applyNumberFormat="1" applyFont="1" applyFill="1" applyBorder="1" applyAlignment="1">
      <alignment vertical="center"/>
    </xf>
    <xf numFmtId="0" fontId="30" fillId="0" borderId="3" xfId="1" applyNumberFormat="1" applyFont="1" applyFill="1" applyBorder="1" applyAlignment="1">
      <alignment horizontal="center" vertical="center"/>
    </xf>
    <xf numFmtId="164" fontId="32" fillId="0" borderId="17" xfId="1" applyNumberFormat="1" applyFont="1" applyFill="1" applyBorder="1" applyAlignment="1">
      <alignment horizontal="center" vertical="center"/>
    </xf>
    <xf numFmtId="43" fontId="30" fillId="0" borderId="0" xfId="1" applyFont="1" applyFill="1" applyAlignment="1">
      <alignment horizontal="center" vertical="center"/>
    </xf>
    <xf numFmtId="3" fontId="30" fillId="0" borderId="4" xfId="0" applyNumberFormat="1" applyFont="1" applyFill="1" applyBorder="1" applyAlignment="1">
      <alignment horizontal="center" vertical="center"/>
    </xf>
    <xf numFmtId="168" fontId="30" fillId="0" borderId="4" xfId="0" applyNumberFormat="1" applyFont="1" applyFill="1" applyBorder="1" applyAlignment="1">
      <alignment horizontal="center" vertical="center"/>
    </xf>
    <xf numFmtId="0" fontId="11" fillId="0" borderId="0" xfId="0" applyFont="1" applyFill="1" applyAlignment="1">
      <alignment horizontal="center"/>
    </xf>
    <xf numFmtId="1" fontId="11" fillId="0" borderId="4" xfId="0" applyNumberFormat="1" applyFont="1" applyFill="1" applyBorder="1" applyAlignment="1">
      <alignment horizontal="center" vertical="center"/>
    </xf>
    <xf numFmtId="43" fontId="11" fillId="0" borderId="3" xfId="1" applyFont="1" applyFill="1" applyBorder="1" applyAlignment="1">
      <alignment vertical="center"/>
    </xf>
    <xf numFmtId="2" fontId="30" fillId="0" borderId="2" xfId="0" applyNumberFormat="1" applyFont="1" applyFill="1" applyBorder="1" applyAlignment="1"/>
    <xf numFmtId="2" fontId="30" fillId="0" borderId="3" xfId="0" applyNumberFormat="1" applyFont="1" applyFill="1" applyBorder="1" applyAlignment="1"/>
    <xf numFmtId="43" fontId="30" fillId="0" borderId="3" xfId="1" applyFont="1" applyFill="1" applyBorder="1" applyAlignment="1"/>
    <xf numFmtId="2" fontId="30" fillId="0" borderId="4" xfId="0" applyNumberFormat="1" applyFont="1" applyFill="1" applyBorder="1" applyAlignment="1"/>
    <xf numFmtId="43" fontId="30" fillId="0" borderId="2" xfId="1" applyFont="1" applyFill="1" applyBorder="1" applyAlignment="1"/>
    <xf numFmtId="1" fontId="30" fillId="0" borderId="3" xfId="0" applyNumberFormat="1" applyFont="1" applyFill="1" applyBorder="1" applyAlignment="1"/>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20" fillId="0" borderId="5" xfId="2" applyFill="1" applyBorder="1" applyAlignment="1">
      <alignment horizontal="center" vertical="center"/>
    </xf>
    <xf numFmtId="0" fontId="17" fillId="2" borderId="0" xfId="0" applyFont="1" applyFill="1" applyAlignment="1">
      <alignment horizontal="center" vertical="center"/>
    </xf>
    <xf numFmtId="0" fontId="11" fillId="0" borderId="5"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left" vertical="center" wrapText="1"/>
    </xf>
    <xf numFmtId="0" fontId="30" fillId="0" borderId="11" xfId="0" applyFont="1" applyFill="1" applyBorder="1" applyAlignment="1">
      <alignment horizontal="center"/>
    </xf>
    <xf numFmtId="0" fontId="30" fillId="0" borderId="12" xfId="0" applyFont="1" applyFill="1" applyBorder="1" applyAlignment="1">
      <alignment horizontal="center"/>
    </xf>
    <xf numFmtId="0" fontId="30" fillId="0" borderId="13" xfId="0" applyFont="1" applyFill="1" applyBorder="1" applyAlignment="1">
      <alignment horizontal="center"/>
    </xf>
    <xf numFmtId="0" fontId="30" fillId="0" borderId="14" xfId="0" applyFont="1" applyFill="1" applyBorder="1" applyAlignment="1">
      <alignment horizontal="center"/>
    </xf>
    <xf numFmtId="0" fontId="30" fillId="0" borderId="15" xfId="0" applyFont="1" applyFill="1" applyBorder="1" applyAlignment="1">
      <alignment horizontal="center"/>
    </xf>
    <xf numFmtId="0" fontId="30" fillId="0" borderId="16" xfId="0" applyFont="1" applyFill="1" applyBorder="1" applyAlignment="1">
      <alignment horizontal="center"/>
    </xf>
    <xf numFmtId="0" fontId="30" fillId="0" borderId="11"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6" xfId="0" applyFont="1" applyFill="1" applyBorder="1" applyAlignment="1">
      <alignment horizontal="center" vertical="center"/>
    </xf>
    <xf numFmtId="0" fontId="11" fillId="0" borderId="11" xfId="0" applyFont="1" applyFill="1" applyBorder="1" applyAlignment="1">
      <alignment horizontal="center"/>
    </xf>
    <xf numFmtId="0" fontId="11" fillId="0" borderId="12"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16" xfId="0" applyFont="1" applyFill="1" applyBorder="1" applyAlignment="1">
      <alignment horizontal="center"/>
    </xf>
  </cellXfs>
  <cellStyles count="4">
    <cellStyle name="Hipervínculo" xfId="2" builtinId="8"/>
    <cellStyle name="Millares" xfId="1" builtinId="3"/>
    <cellStyle name="Millares 2 2" xfId="3"/>
    <cellStyle name="Normal" xfId="0" builtinId="0"/>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ieto/Desktop/CALIDAD/Calidad%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C011\Facturacion\INFOR%20FACT\INFORME\2017\Facturacion%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INFOR%20FACT\INFORME\2017\Facturacion%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INFOR%20FACT\INFORME\2017\Factur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ción día"/>
      <sheetName val="Extracción Mensual"/>
      <sheetName val="usuarios"/>
    </sheetNames>
    <sheetDataSet>
      <sheetData sheetId="0">
        <row r="46">
          <cell r="AI46">
            <v>2960.33</v>
          </cell>
        </row>
      </sheetData>
      <sheetData sheetId="1">
        <row r="46">
          <cell r="E46">
            <v>45252.990000000005</v>
          </cell>
        </row>
        <row r="97">
          <cell r="E97">
            <v>3109946.819999998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 FACTURACION MENSUAL 2022"/>
      <sheetName val="Total Anomalias"/>
      <sheetName val="M3 2018-2021"/>
      <sheetName val="FACTURACION POR AÑOS"/>
      <sheetName val="Total recibos"/>
      <sheetName val="Total facturado"/>
      <sheetName val="Hoja3"/>
      <sheetName val="Lic Cuco"/>
      <sheetName val="CONC CON PROM 16"/>
      <sheetName val="m3 2013-18"/>
      <sheetName val="Obs tur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6">
          <cell r="V16">
            <v>0</v>
          </cell>
        </row>
        <row r="29">
          <cell r="B29">
            <v>15270770.800000001</v>
          </cell>
          <cell r="C29">
            <v>3167655.2800000003</v>
          </cell>
          <cell r="D29">
            <v>2661060.5499999998</v>
          </cell>
          <cell r="E29">
            <v>19917584.859999999</v>
          </cell>
          <cell r="F29">
            <v>4078759.19</v>
          </cell>
          <cell r="G29">
            <v>3425643.2600000002</v>
          </cell>
          <cell r="H29">
            <v>16409628.260000002</v>
          </cell>
          <cell r="I29">
            <v>3398648.24</v>
          </cell>
          <cell r="J29">
            <v>2855287.79</v>
          </cell>
          <cell r="K29">
            <v>18665241.93</v>
          </cell>
          <cell r="L29">
            <v>3837743.39</v>
          </cell>
          <cell r="M29">
            <v>3225658.1999999997</v>
          </cell>
          <cell r="N29">
            <v>18753411.699999999</v>
          </cell>
          <cell r="O29">
            <v>3851476.5799999996</v>
          </cell>
          <cell r="P29">
            <v>3236075.92</v>
          </cell>
          <cell r="Q29">
            <v>0</v>
          </cell>
          <cell r="R29">
            <v>0</v>
          </cell>
          <cell r="S29">
            <v>0</v>
          </cell>
        </row>
        <row r="30">
          <cell r="B30">
            <v>3156524.75</v>
          </cell>
          <cell r="C30">
            <v>645199.01</v>
          </cell>
          <cell r="D30">
            <v>529029.28</v>
          </cell>
          <cell r="E30">
            <v>3968783.1100000003</v>
          </cell>
          <cell r="F30">
            <v>805019.13</v>
          </cell>
          <cell r="G30">
            <v>659280.47</v>
          </cell>
          <cell r="H30">
            <v>3319315.45</v>
          </cell>
          <cell r="I30">
            <v>679380.78</v>
          </cell>
          <cell r="J30">
            <v>558718.03</v>
          </cell>
          <cell r="K30">
            <v>3752393.08</v>
          </cell>
          <cell r="L30">
            <v>764248.10000000009</v>
          </cell>
          <cell r="M30">
            <v>627870.04</v>
          </cell>
          <cell r="N30">
            <v>3892085.29</v>
          </cell>
          <cell r="O30">
            <v>790458.87</v>
          </cell>
          <cell r="P30">
            <v>645976.64999999991</v>
          </cell>
          <cell r="Q30">
            <v>0</v>
          </cell>
          <cell r="R30">
            <v>0</v>
          </cell>
          <cell r="S30">
            <v>0</v>
          </cell>
        </row>
        <row r="31">
          <cell r="B31">
            <v>4200946.8899999997</v>
          </cell>
          <cell r="C31">
            <v>715488.35</v>
          </cell>
          <cell r="D31">
            <v>166164.35</v>
          </cell>
          <cell r="E31">
            <v>4741840.01</v>
          </cell>
          <cell r="F31">
            <v>1055214.4100000001</v>
          </cell>
          <cell r="G31">
            <v>205406.72</v>
          </cell>
          <cell r="H31">
            <v>4654989.72</v>
          </cell>
          <cell r="I31">
            <v>735992.22</v>
          </cell>
          <cell r="J31">
            <v>168545.6</v>
          </cell>
          <cell r="K31">
            <v>5366813.66</v>
          </cell>
          <cell r="L31">
            <v>607198.55000000005</v>
          </cell>
          <cell r="M31">
            <v>170288.38999999998</v>
          </cell>
          <cell r="N31">
            <v>5948202.4900000002</v>
          </cell>
          <cell r="O31">
            <v>700673.58000000007</v>
          </cell>
          <cell r="P31">
            <v>178071.75999999998</v>
          </cell>
          <cell r="Q31">
            <v>0</v>
          </cell>
          <cell r="R31">
            <v>0</v>
          </cell>
          <cell r="S31">
            <v>0</v>
          </cell>
        </row>
        <row r="32">
          <cell r="B32">
            <v>1431270.6300000001</v>
          </cell>
          <cell r="C32">
            <v>285850.34999999998</v>
          </cell>
          <cell r="D32">
            <v>241471.77000000002</v>
          </cell>
          <cell r="E32">
            <v>1926659.6400000001</v>
          </cell>
          <cell r="F32">
            <v>383498.74000000005</v>
          </cell>
          <cell r="G32">
            <v>324401.17</v>
          </cell>
          <cell r="H32">
            <v>1545904.79</v>
          </cell>
          <cell r="I32">
            <v>308496.88</v>
          </cell>
          <cell r="J32">
            <v>260708.25999999998</v>
          </cell>
          <cell r="K32">
            <v>1752923.13</v>
          </cell>
          <cell r="L32">
            <v>349200.79000000004</v>
          </cell>
          <cell r="M32">
            <v>295237.33</v>
          </cell>
          <cell r="N32">
            <v>1773678.2999999998</v>
          </cell>
          <cell r="O32">
            <v>352765.65</v>
          </cell>
          <cell r="P32">
            <v>298245.11000000004</v>
          </cell>
          <cell r="Q32">
            <v>0</v>
          </cell>
          <cell r="R32">
            <v>0</v>
          </cell>
          <cell r="S32">
            <v>0</v>
          </cell>
        </row>
        <row r="33">
          <cell r="B33">
            <v>435455.8</v>
          </cell>
          <cell r="C33">
            <v>76595.63</v>
          </cell>
          <cell r="D33">
            <v>64074.48</v>
          </cell>
          <cell r="E33">
            <v>470103.18</v>
          </cell>
          <cell r="F33">
            <v>83713.509999999995</v>
          </cell>
          <cell r="G33">
            <v>70481.100000000006</v>
          </cell>
          <cell r="H33">
            <v>491998.81</v>
          </cell>
          <cell r="I33">
            <v>87773.5</v>
          </cell>
          <cell r="J33">
            <v>74149.86</v>
          </cell>
          <cell r="K33">
            <v>659233.01</v>
          </cell>
          <cell r="L33">
            <v>116895.74</v>
          </cell>
          <cell r="M33">
            <v>98202.63</v>
          </cell>
          <cell r="N33">
            <v>677734.45</v>
          </cell>
          <cell r="O33">
            <v>116874.06999999999</v>
          </cell>
          <cell r="P33">
            <v>98084.31</v>
          </cell>
          <cell r="Q33">
            <v>0</v>
          </cell>
          <cell r="R33">
            <v>0</v>
          </cell>
          <cell r="S33">
            <v>0</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 FACTURACION MENSUAL 2022"/>
      <sheetName val="Total Anomalias"/>
      <sheetName val="M3 2018-2021"/>
      <sheetName val="FACTURACION POR AÑOS"/>
      <sheetName val="Total recibos"/>
      <sheetName val="Total facturado"/>
      <sheetName val="Hoja3"/>
      <sheetName val="Lic Cuco"/>
      <sheetName val="CONC CON PROM 16"/>
      <sheetName val="m3 2013-18"/>
      <sheetName val="Obs turist"/>
      <sheetName val="SIOO OCTUBRE "/>
      <sheetName val="Hoja2"/>
      <sheetName val="Hoja4"/>
      <sheetName val="Hoja5"/>
      <sheetName val="SIOO NOVIEMBR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6">
          <cell r="AE16">
            <v>0</v>
          </cell>
        </row>
        <row r="29">
          <cell r="T29">
            <v>20869336.100000001</v>
          </cell>
          <cell r="U29">
            <v>4263746.58</v>
          </cell>
          <cell r="V29">
            <v>3585702.08</v>
          </cell>
          <cell r="W29">
            <v>17964943.969999999</v>
          </cell>
          <cell r="X29">
            <v>3708133.5700000003</v>
          </cell>
          <cell r="Y29">
            <v>3115518.59</v>
          </cell>
          <cell r="Z29">
            <v>17993138.68</v>
          </cell>
          <cell r="AA29">
            <v>3716863.86</v>
          </cell>
          <cell r="AB29">
            <v>3122361.96</v>
          </cell>
          <cell r="AC29">
            <v>18172459.07</v>
          </cell>
          <cell r="AD29">
            <v>3756571.63</v>
          </cell>
          <cell r="AE29">
            <v>3153162.04</v>
          </cell>
        </row>
        <row r="30">
          <cell r="T30">
            <v>4367701.16</v>
          </cell>
          <cell r="U30">
            <v>886833.9</v>
          </cell>
          <cell r="V30">
            <v>724293.05999999994</v>
          </cell>
          <cell r="W30">
            <v>3774981.1599999997</v>
          </cell>
          <cell r="X30">
            <v>770892.64</v>
          </cell>
          <cell r="Y30">
            <v>635601.88</v>
          </cell>
          <cell r="Z30">
            <v>3669544.42</v>
          </cell>
          <cell r="AA30">
            <v>750946.69000000006</v>
          </cell>
          <cell r="AB30">
            <v>620953.54</v>
          </cell>
          <cell r="AC30">
            <v>3748314.62</v>
          </cell>
          <cell r="AD30">
            <v>762282.47</v>
          </cell>
          <cell r="AE30">
            <v>630295.80000000005</v>
          </cell>
        </row>
        <row r="31">
          <cell r="T31">
            <v>6225772.8599999994</v>
          </cell>
          <cell r="U31">
            <v>853713.68</v>
          </cell>
          <cell r="V31">
            <v>214531.38</v>
          </cell>
          <cell r="W31">
            <v>5686100.4899999993</v>
          </cell>
          <cell r="X31">
            <v>767378.82</v>
          </cell>
          <cell r="Y31">
            <v>185572.26</v>
          </cell>
          <cell r="Z31">
            <v>5879625.4399999995</v>
          </cell>
          <cell r="AA31">
            <v>694058.94</v>
          </cell>
          <cell r="AB31">
            <v>181860.34999999998</v>
          </cell>
          <cell r="AC31">
            <v>4818060.3600000003</v>
          </cell>
          <cell r="AD31">
            <v>851300.51</v>
          </cell>
          <cell r="AE31">
            <v>187422.2</v>
          </cell>
        </row>
        <row r="32">
          <cell r="T32">
            <v>1993053.68</v>
          </cell>
          <cell r="U32">
            <v>394956.79</v>
          </cell>
          <cell r="V32">
            <v>334011.76</v>
          </cell>
          <cell r="W32">
            <v>1734673.21</v>
          </cell>
          <cell r="X32">
            <v>345460.88</v>
          </cell>
          <cell r="Y32">
            <v>292033.83999999997</v>
          </cell>
          <cell r="Z32">
            <v>1775751.56</v>
          </cell>
          <cell r="AA32">
            <v>353769.27999999997</v>
          </cell>
          <cell r="AB32">
            <v>299083.90999999997</v>
          </cell>
          <cell r="AC32">
            <v>1808261.2</v>
          </cell>
          <cell r="AD32">
            <v>359976.73</v>
          </cell>
          <cell r="AE32">
            <v>304293.02999999997</v>
          </cell>
        </row>
        <row r="33">
          <cell r="T33">
            <v>822661.06</v>
          </cell>
          <cell r="U33">
            <v>146671.83000000002</v>
          </cell>
          <cell r="V33">
            <v>123782.87</v>
          </cell>
          <cell r="W33">
            <v>650263.60000000009</v>
          </cell>
          <cell r="X33">
            <v>115575.89</v>
          </cell>
          <cell r="Y33">
            <v>97431.73000000001</v>
          </cell>
          <cell r="Z33">
            <v>527895.57000000007</v>
          </cell>
          <cell r="AA33">
            <v>96461.33</v>
          </cell>
          <cell r="AB33">
            <v>80621.41</v>
          </cell>
          <cell r="AC33">
            <v>668458.29999999993</v>
          </cell>
          <cell r="AD33">
            <v>118413.85</v>
          </cell>
          <cell r="AE33">
            <v>99410.569999999992</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SIOO DICIEMBRE "/>
      <sheetName val=" FACTURACION MENSUAL 2022"/>
      <sheetName val="Total Anomalias"/>
      <sheetName val="M3 2018-2021"/>
      <sheetName val="FACTURACION POR AÑOS"/>
      <sheetName val="Total recibos"/>
      <sheetName val="Hoja2"/>
      <sheetName val="Total facturado"/>
      <sheetName val="Hoja3"/>
      <sheetName val="Lic Cuco"/>
      <sheetName val="CONC CON PROM 16"/>
      <sheetName val="Hoja4"/>
      <sheetName val="m3 2013-18"/>
      <sheetName val="Obs turist"/>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29">
          <cell r="B29">
            <v>15270770.800000001</v>
          </cell>
          <cell r="AF29">
            <v>18170594.899999999</v>
          </cell>
          <cell r="AG29">
            <v>3752325.4099999997</v>
          </cell>
          <cell r="AH29">
            <v>3152840.53</v>
          </cell>
          <cell r="AI29">
            <v>18346315.620000001</v>
          </cell>
          <cell r="AJ29">
            <v>3782011.9499999997</v>
          </cell>
          <cell r="AK29">
            <v>3178187.73</v>
          </cell>
        </row>
        <row r="30">
          <cell r="AF30">
            <v>3927146.52</v>
          </cell>
          <cell r="AG30">
            <v>803334.58</v>
          </cell>
          <cell r="AH30">
            <v>663629.69999999995</v>
          </cell>
          <cell r="AI30">
            <v>3868735.2199999997</v>
          </cell>
          <cell r="AJ30">
            <v>792707.36</v>
          </cell>
          <cell r="AK30">
            <v>650733.14</v>
          </cell>
        </row>
        <row r="31">
          <cell r="AF31">
            <v>6151555.6900000004</v>
          </cell>
          <cell r="AG31">
            <v>639622.69999999995</v>
          </cell>
          <cell r="AH31">
            <v>207661.71</v>
          </cell>
          <cell r="AI31">
            <v>4554714.07</v>
          </cell>
          <cell r="AJ31">
            <v>797069.47</v>
          </cell>
          <cell r="AK31">
            <v>193410.38</v>
          </cell>
        </row>
        <row r="32">
          <cell r="AF32">
            <v>1731259.8099999998</v>
          </cell>
          <cell r="AG32">
            <v>344713.62</v>
          </cell>
          <cell r="AH32">
            <v>291033.44</v>
          </cell>
          <cell r="AI32">
            <v>1744864.8900000001</v>
          </cell>
          <cell r="AJ32">
            <v>347627.44999999995</v>
          </cell>
          <cell r="AK32">
            <v>293678.11</v>
          </cell>
        </row>
        <row r="33">
          <cell r="AF33">
            <v>749126.69000000006</v>
          </cell>
          <cell r="AG33">
            <v>132544.13</v>
          </cell>
          <cell r="AH33">
            <v>111358.76000000001</v>
          </cell>
          <cell r="AI33">
            <v>763364.15999999992</v>
          </cell>
          <cell r="AJ33">
            <v>131669.35</v>
          </cell>
          <cell r="AK33">
            <v>110349.83</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yestrada@japami.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64"/>
  <sheetViews>
    <sheetView tabSelected="1" zoomScale="80" zoomScaleNormal="80" workbookViewId="0">
      <selection activeCell="B29" sqref="B29"/>
    </sheetView>
  </sheetViews>
  <sheetFormatPr baseColWidth="10" defaultRowHeight="15" x14ac:dyDescent="0.25"/>
  <cols>
    <col min="1" max="1" width="55.85546875" customWidth="1"/>
  </cols>
  <sheetData>
    <row r="1" spans="1:8" ht="23.25" x14ac:dyDescent="0.25">
      <c r="A1" s="147" t="s">
        <v>515</v>
      </c>
      <c r="B1" s="147"/>
      <c r="C1" s="147"/>
      <c r="D1" s="147"/>
      <c r="E1" s="147"/>
      <c r="F1" s="147"/>
      <c r="G1" s="147"/>
      <c r="H1" s="147"/>
    </row>
    <row r="2" spans="1:8" x14ac:dyDescent="0.25">
      <c r="A2" s="30" t="s">
        <v>278</v>
      </c>
      <c r="B2" s="20"/>
      <c r="C2" s="20"/>
      <c r="D2" s="20"/>
      <c r="E2" s="20"/>
      <c r="F2" s="20"/>
      <c r="G2" s="20"/>
      <c r="H2" s="20"/>
    </row>
    <row r="3" spans="1:8" ht="15.75" thickBot="1" x14ac:dyDescent="0.3">
      <c r="A3" s="31"/>
      <c r="B3" s="20"/>
      <c r="C3" s="20"/>
      <c r="D3" s="20"/>
      <c r="E3" s="20"/>
      <c r="F3" s="20"/>
      <c r="G3" s="20"/>
      <c r="H3" s="20"/>
    </row>
    <row r="4" spans="1:8" ht="25.5" x14ac:dyDescent="0.25">
      <c r="A4" s="32" t="s">
        <v>279</v>
      </c>
      <c r="B4" s="148" t="s">
        <v>280</v>
      </c>
      <c r="C4" s="149"/>
      <c r="D4" s="149"/>
      <c r="E4" s="149"/>
      <c r="F4" s="149"/>
      <c r="G4" s="149"/>
      <c r="H4" s="150"/>
    </row>
    <row r="5" spans="1:8" ht="26.25" thickBot="1" x14ac:dyDescent="0.3">
      <c r="A5" s="32" t="s">
        <v>281</v>
      </c>
      <c r="B5" s="151"/>
      <c r="C5" s="152"/>
      <c r="D5" s="152"/>
      <c r="E5" s="152"/>
      <c r="F5" s="152"/>
      <c r="G5" s="152"/>
      <c r="H5" s="153"/>
    </row>
    <row r="6" spans="1:8" x14ac:dyDescent="0.25">
      <c r="A6" s="32" t="s">
        <v>282</v>
      </c>
      <c r="B6" s="20"/>
      <c r="C6" s="20"/>
      <c r="D6" s="20"/>
      <c r="E6" s="20"/>
      <c r="F6" s="20"/>
      <c r="G6" s="20"/>
      <c r="H6" s="20"/>
    </row>
    <row r="7" spans="1:8" x14ac:dyDescent="0.25">
      <c r="A7" s="20"/>
      <c r="B7" s="20"/>
      <c r="C7" s="20"/>
      <c r="D7" s="20"/>
      <c r="E7" s="20"/>
      <c r="F7" s="20"/>
      <c r="G7" s="20"/>
      <c r="H7" s="20"/>
    </row>
    <row r="8" spans="1:8" x14ac:dyDescent="0.25">
      <c r="A8" s="20"/>
      <c r="B8" s="20"/>
      <c r="C8" s="20"/>
      <c r="D8" s="20"/>
      <c r="E8" s="20"/>
      <c r="F8" s="20"/>
      <c r="G8" s="20"/>
      <c r="H8" s="20"/>
    </row>
    <row r="9" spans="1:8" x14ac:dyDescent="0.25">
      <c r="A9" s="30" t="s">
        <v>283</v>
      </c>
      <c r="B9" s="20"/>
      <c r="C9" s="20"/>
      <c r="D9" s="20"/>
      <c r="E9" s="20"/>
      <c r="F9" s="20"/>
      <c r="G9" s="20"/>
      <c r="H9" s="20"/>
    </row>
    <row r="10" spans="1:8" ht="15.75" thickBot="1" x14ac:dyDescent="0.3">
      <c r="A10" s="31"/>
      <c r="B10" s="20"/>
      <c r="C10" s="20"/>
      <c r="D10" s="20"/>
      <c r="E10" s="20"/>
      <c r="F10" s="20"/>
      <c r="G10" s="20"/>
      <c r="H10" s="20"/>
    </row>
    <row r="11" spans="1:8" ht="38.25" x14ac:dyDescent="0.25">
      <c r="A11" s="32" t="s">
        <v>284</v>
      </c>
      <c r="B11" s="134" t="s">
        <v>512</v>
      </c>
      <c r="C11" s="135"/>
      <c r="D11" s="135"/>
      <c r="E11" s="135"/>
      <c r="F11" s="135"/>
      <c r="G11" s="135"/>
      <c r="H11" s="136"/>
    </row>
    <row r="12" spans="1:8" ht="26.25" thickBot="1" x14ac:dyDescent="0.3">
      <c r="A12" s="32" t="s">
        <v>285</v>
      </c>
      <c r="B12" s="137"/>
      <c r="C12" s="138"/>
      <c r="D12" s="138"/>
      <c r="E12" s="138"/>
      <c r="F12" s="138"/>
      <c r="G12" s="138"/>
      <c r="H12" s="139"/>
    </row>
    <row r="13" spans="1:8" x14ac:dyDescent="0.25">
      <c r="A13" s="32" t="s">
        <v>286</v>
      </c>
      <c r="B13" s="20"/>
      <c r="C13" s="20"/>
      <c r="D13" s="20"/>
      <c r="E13" s="20"/>
      <c r="F13" s="20"/>
      <c r="G13" s="20"/>
      <c r="H13" s="20"/>
    </row>
    <row r="14" spans="1:8" x14ac:dyDescent="0.25">
      <c r="A14" s="20"/>
      <c r="B14" s="20"/>
      <c r="C14" s="20"/>
      <c r="D14" s="20"/>
      <c r="E14" s="20"/>
      <c r="F14" s="20"/>
      <c r="G14" s="20"/>
      <c r="H14" s="20"/>
    </row>
    <row r="15" spans="1:8" x14ac:dyDescent="0.25">
      <c r="A15" s="20"/>
      <c r="B15" s="20"/>
      <c r="C15" s="20"/>
      <c r="D15" s="20"/>
      <c r="E15" s="20"/>
      <c r="F15" s="20"/>
      <c r="G15" s="20"/>
      <c r="H15" s="20"/>
    </row>
    <row r="16" spans="1:8" x14ac:dyDescent="0.25">
      <c r="A16" s="30" t="s">
        <v>287</v>
      </c>
      <c r="B16" s="20"/>
      <c r="C16" s="20"/>
      <c r="D16" s="20"/>
      <c r="E16" s="20"/>
      <c r="F16" s="20"/>
      <c r="G16" s="20"/>
      <c r="H16" s="20"/>
    </row>
    <row r="17" spans="1:8" ht="15.75" thickBot="1" x14ac:dyDescent="0.3">
      <c r="A17" s="31"/>
      <c r="B17" s="20"/>
      <c r="C17" s="20"/>
      <c r="D17" s="20"/>
      <c r="E17" s="20"/>
      <c r="F17" s="20"/>
      <c r="G17" s="20"/>
      <c r="H17" s="20"/>
    </row>
    <row r="18" spans="1:8" ht="38.25" x14ac:dyDescent="0.25">
      <c r="A18" s="32" t="s">
        <v>288</v>
      </c>
      <c r="B18" s="134" t="s">
        <v>289</v>
      </c>
      <c r="C18" s="135"/>
      <c r="D18" s="135"/>
      <c r="E18" s="135"/>
      <c r="F18" s="135"/>
      <c r="G18" s="135"/>
      <c r="H18" s="136"/>
    </row>
    <row r="19" spans="1:8" ht="26.25" thickBot="1" x14ac:dyDescent="0.3">
      <c r="A19" s="32" t="s">
        <v>285</v>
      </c>
      <c r="B19" s="137"/>
      <c r="C19" s="138"/>
      <c r="D19" s="138"/>
      <c r="E19" s="138"/>
      <c r="F19" s="138"/>
      <c r="G19" s="138"/>
      <c r="H19" s="139"/>
    </row>
    <row r="20" spans="1:8" x14ac:dyDescent="0.25">
      <c r="A20" s="32" t="s">
        <v>286</v>
      </c>
      <c r="B20" s="20"/>
      <c r="C20" s="20"/>
      <c r="D20" s="20"/>
      <c r="E20" s="20"/>
      <c r="F20" s="20"/>
      <c r="G20" s="20"/>
      <c r="H20" s="20"/>
    </row>
    <row r="21" spans="1:8" x14ac:dyDescent="0.25">
      <c r="A21" s="20"/>
      <c r="B21" s="20"/>
      <c r="C21" s="20"/>
      <c r="D21" s="20"/>
      <c r="E21" s="20"/>
      <c r="F21" s="20"/>
      <c r="G21" s="20"/>
      <c r="H21" s="20"/>
    </row>
    <row r="22" spans="1:8" x14ac:dyDescent="0.25">
      <c r="A22" s="20"/>
      <c r="B22" s="20"/>
      <c r="C22" s="20"/>
      <c r="D22" s="20"/>
      <c r="E22" s="20"/>
      <c r="F22" s="20"/>
      <c r="G22" s="20"/>
      <c r="H22" s="20"/>
    </row>
    <row r="23" spans="1:8" x14ac:dyDescent="0.25">
      <c r="A23" s="30" t="s">
        <v>290</v>
      </c>
      <c r="B23" s="20"/>
      <c r="C23" s="20"/>
      <c r="D23" s="20"/>
      <c r="E23" s="20"/>
      <c r="F23" s="20"/>
      <c r="G23" s="20"/>
      <c r="H23" s="20"/>
    </row>
    <row r="24" spans="1:8" ht="15.75" thickBot="1" x14ac:dyDescent="0.3">
      <c r="A24" s="31"/>
      <c r="B24" s="20"/>
      <c r="C24" s="20"/>
      <c r="D24" s="20"/>
      <c r="E24" s="20"/>
      <c r="F24" s="20"/>
      <c r="G24" s="20"/>
      <c r="H24" s="20"/>
    </row>
    <row r="25" spans="1:8" ht="38.25" x14ac:dyDescent="0.25">
      <c r="A25" s="32" t="s">
        <v>291</v>
      </c>
      <c r="B25" s="140" t="s">
        <v>516</v>
      </c>
      <c r="C25" s="141"/>
      <c r="D25" s="141"/>
      <c r="E25" s="141"/>
      <c r="F25" s="141"/>
      <c r="G25" s="141"/>
      <c r="H25" s="142"/>
    </row>
    <row r="26" spans="1:8" ht="26.25" thickBot="1" x14ac:dyDescent="0.3">
      <c r="A26" s="32" t="s">
        <v>292</v>
      </c>
      <c r="B26" s="143"/>
      <c r="C26" s="144"/>
      <c r="D26" s="144"/>
      <c r="E26" s="144"/>
      <c r="F26" s="144"/>
      <c r="G26" s="144"/>
      <c r="H26" s="145"/>
    </row>
    <row r="27" spans="1:8" x14ac:dyDescent="0.25">
      <c r="A27" s="32" t="s">
        <v>286</v>
      </c>
      <c r="B27" s="20"/>
      <c r="C27" s="20"/>
      <c r="D27" s="20"/>
      <c r="E27" s="20"/>
      <c r="F27" s="20"/>
      <c r="G27" s="20"/>
      <c r="H27" s="20"/>
    </row>
    <row r="28" spans="1:8" x14ac:dyDescent="0.25">
      <c r="A28" s="20"/>
      <c r="B28" s="20"/>
      <c r="C28" s="20"/>
      <c r="D28" s="20"/>
      <c r="E28" s="20"/>
      <c r="F28" s="20"/>
      <c r="G28" s="20"/>
      <c r="H28" s="20"/>
    </row>
    <row r="29" spans="1:8" x14ac:dyDescent="0.25">
      <c r="A29" s="20"/>
      <c r="B29" s="20"/>
      <c r="C29" s="20"/>
      <c r="D29" s="20"/>
      <c r="E29" s="20"/>
      <c r="F29" s="20"/>
      <c r="G29" s="20"/>
      <c r="H29" s="20"/>
    </row>
    <row r="30" spans="1:8" x14ac:dyDescent="0.25">
      <c r="A30" s="30" t="s">
        <v>293</v>
      </c>
      <c r="B30" s="20"/>
      <c r="C30" s="20"/>
      <c r="D30" s="20"/>
      <c r="E30" s="20"/>
      <c r="F30" s="20"/>
      <c r="G30" s="20"/>
      <c r="H30" s="20"/>
    </row>
    <row r="31" spans="1:8" ht="15.75" thickBot="1" x14ac:dyDescent="0.3">
      <c r="A31" s="31"/>
      <c r="B31" s="20"/>
      <c r="C31" s="20"/>
      <c r="D31" s="20"/>
      <c r="E31" s="20"/>
      <c r="F31" s="20"/>
      <c r="G31" s="20"/>
      <c r="H31" s="20"/>
    </row>
    <row r="32" spans="1:8" ht="63.75" x14ac:dyDescent="0.25">
      <c r="A32" s="32" t="s">
        <v>294</v>
      </c>
      <c r="B32" s="134" t="s">
        <v>295</v>
      </c>
      <c r="C32" s="135"/>
      <c r="D32" s="135"/>
      <c r="E32" s="135"/>
      <c r="F32" s="135"/>
      <c r="G32" s="135"/>
      <c r="H32" s="136"/>
    </row>
    <row r="33" spans="1:8" ht="15.75" thickBot="1" x14ac:dyDescent="0.3">
      <c r="A33" s="32" t="s">
        <v>296</v>
      </c>
      <c r="B33" s="137"/>
      <c r="C33" s="138"/>
      <c r="D33" s="138"/>
      <c r="E33" s="138"/>
      <c r="F33" s="138"/>
      <c r="G33" s="138"/>
      <c r="H33" s="139"/>
    </row>
    <row r="34" spans="1:8" x14ac:dyDescent="0.25">
      <c r="A34" s="32"/>
      <c r="B34" s="20"/>
      <c r="C34" s="20"/>
      <c r="D34" s="20"/>
      <c r="E34" s="20"/>
      <c r="F34" s="20"/>
      <c r="G34" s="20"/>
      <c r="H34" s="20"/>
    </row>
    <row r="35" spans="1:8" x14ac:dyDescent="0.25">
      <c r="A35" s="32" t="s">
        <v>286</v>
      </c>
      <c r="B35" s="20"/>
      <c r="C35" s="20"/>
      <c r="D35" s="20"/>
      <c r="E35" s="20"/>
      <c r="F35" s="20"/>
      <c r="G35" s="20"/>
      <c r="H35" s="20"/>
    </row>
    <row r="36" spans="1:8" x14ac:dyDescent="0.25">
      <c r="A36" s="20"/>
      <c r="B36" s="20"/>
      <c r="C36" s="20"/>
      <c r="D36" s="20"/>
      <c r="E36" s="20"/>
      <c r="F36" s="20"/>
      <c r="G36" s="20"/>
      <c r="H36" s="20"/>
    </row>
    <row r="37" spans="1:8" x14ac:dyDescent="0.25">
      <c r="A37" s="20"/>
      <c r="B37" s="20"/>
      <c r="C37" s="20"/>
      <c r="D37" s="20"/>
      <c r="E37" s="20"/>
      <c r="F37" s="20"/>
      <c r="G37" s="20"/>
      <c r="H37" s="20"/>
    </row>
    <row r="38" spans="1:8" x14ac:dyDescent="0.25">
      <c r="A38" s="33" t="s">
        <v>297</v>
      </c>
      <c r="B38" s="20"/>
      <c r="C38" s="20"/>
      <c r="D38" s="20"/>
      <c r="E38" s="20"/>
      <c r="F38" s="20"/>
      <c r="G38" s="20"/>
      <c r="H38" s="20"/>
    </row>
    <row r="39" spans="1:8" ht="15.75" thickBot="1" x14ac:dyDescent="0.3">
      <c r="A39" s="20"/>
      <c r="B39" s="20"/>
      <c r="C39" s="20"/>
      <c r="D39" s="20"/>
      <c r="E39" s="20"/>
      <c r="F39" s="20"/>
      <c r="G39" s="20"/>
      <c r="H39" s="20"/>
    </row>
    <row r="40" spans="1:8" ht="25.5" x14ac:dyDescent="0.25">
      <c r="A40" s="34" t="s">
        <v>298</v>
      </c>
      <c r="B40" s="134" t="s">
        <v>299</v>
      </c>
      <c r="C40" s="135"/>
      <c r="D40" s="135"/>
      <c r="E40" s="135"/>
      <c r="F40" s="135"/>
      <c r="G40" s="135"/>
      <c r="H40" s="136"/>
    </row>
    <row r="41" spans="1:8" ht="26.25" thickBot="1" x14ac:dyDescent="0.3">
      <c r="A41" s="34" t="s">
        <v>300</v>
      </c>
      <c r="B41" s="137"/>
      <c r="C41" s="138"/>
      <c r="D41" s="138"/>
      <c r="E41" s="138"/>
      <c r="F41" s="138"/>
      <c r="G41" s="138"/>
      <c r="H41" s="139"/>
    </row>
    <row r="42" spans="1:8" x14ac:dyDescent="0.25">
      <c r="A42" s="34" t="s">
        <v>286</v>
      </c>
      <c r="B42" s="20"/>
      <c r="C42" s="20"/>
      <c r="D42" s="20"/>
      <c r="E42" s="20"/>
      <c r="F42" s="20"/>
      <c r="G42" s="20"/>
      <c r="H42" s="20"/>
    </row>
    <row r="43" spans="1:8" x14ac:dyDescent="0.25">
      <c r="A43" s="20"/>
      <c r="B43" s="20"/>
      <c r="C43" s="20"/>
      <c r="D43" s="20"/>
      <c r="E43" s="20"/>
      <c r="F43" s="20"/>
      <c r="G43" s="20"/>
      <c r="H43" s="20"/>
    </row>
    <row r="44" spans="1:8" x14ac:dyDescent="0.25">
      <c r="A44" s="20"/>
      <c r="B44" s="20"/>
      <c r="C44" s="20"/>
      <c r="D44" s="20"/>
      <c r="E44" s="20"/>
      <c r="F44" s="20"/>
      <c r="G44" s="20"/>
      <c r="H44" s="20"/>
    </row>
    <row r="45" spans="1:8" ht="25.5" x14ac:dyDescent="0.25">
      <c r="A45" s="30" t="s">
        <v>301</v>
      </c>
      <c r="B45" s="20"/>
      <c r="C45" s="20"/>
      <c r="D45" s="20"/>
      <c r="E45" s="20"/>
      <c r="F45" s="20"/>
      <c r="G45" s="20"/>
      <c r="H45" s="20"/>
    </row>
    <row r="46" spans="1:8" ht="15.75" thickBot="1" x14ac:dyDescent="0.3"/>
    <row r="47" spans="1:8" ht="51" x14ac:dyDescent="0.25">
      <c r="A47" s="32" t="s">
        <v>302</v>
      </c>
      <c r="B47" s="140" t="s">
        <v>517</v>
      </c>
      <c r="C47" s="141"/>
      <c r="D47" s="141"/>
      <c r="E47" s="141"/>
      <c r="F47" s="141"/>
      <c r="G47" s="141"/>
      <c r="H47" s="142"/>
    </row>
    <row r="48" spans="1:8" ht="15.75" thickBot="1" x14ac:dyDescent="0.3">
      <c r="A48" s="32" t="s">
        <v>303</v>
      </c>
      <c r="B48" s="143"/>
      <c r="C48" s="144"/>
      <c r="D48" s="144"/>
      <c r="E48" s="144"/>
      <c r="F48" s="144"/>
      <c r="G48" s="144"/>
      <c r="H48" s="145"/>
    </row>
    <row r="49" spans="1:8" x14ac:dyDescent="0.25">
      <c r="A49" s="32" t="s">
        <v>286</v>
      </c>
      <c r="B49" s="20"/>
      <c r="C49" s="20"/>
      <c r="D49" s="20"/>
      <c r="E49" s="20"/>
      <c r="F49" s="20"/>
      <c r="G49" s="20"/>
      <c r="H49" s="20"/>
    </row>
    <row r="50" spans="1:8" x14ac:dyDescent="0.25">
      <c r="A50" s="20"/>
      <c r="B50" s="20"/>
      <c r="C50" s="20"/>
      <c r="D50" s="20"/>
      <c r="E50" s="20"/>
      <c r="F50" s="20"/>
      <c r="G50" s="20"/>
      <c r="H50" s="20"/>
    </row>
    <row r="51" spans="1:8" x14ac:dyDescent="0.25">
      <c r="A51" s="20"/>
      <c r="B51" s="20"/>
      <c r="C51" s="20"/>
      <c r="D51" s="20"/>
      <c r="E51" s="20"/>
      <c r="F51" s="20"/>
      <c r="G51" s="20"/>
      <c r="H51" s="20"/>
    </row>
    <row r="52" spans="1:8" x14ac:dyDescent="0.25">
      <c r="A52" s="30" t="s">
        <v>304</v>
      </c>
      <c r="B52" s="20"/>
      <c r="C52" s="20"/>
      <c r="D52" s="20"/>
      <c r="E52" s="20"/>
      <c r="F52" s="20"/>
      <c r="G52" s="20"/>
      <c r="H52" s="20"/>
    </row>
    <row r="53" spans="1:8" ht="15.75" thickBot="1" x14ac:dyDescent="0.3">
      <c r="A53" s="31"/>
      <c r="B53" s="20"/>
      <c r="C53" s="20"/>
      <c r="D53" s="20"/>
      <c r="E53" s="20"/>
      <c r="F53" s="20"/>
      <c r="G53" s="20"/>
      <c r="H53" s="20"/>
    </row>
    <row r="54" spans="1:8" ht="51" x14ac:dyDescent="0.25">
      <c r="A54" s="32" t="s">
        <v>305</v>
      </c>
      <c r="B54" s="146" t="s">
        <v>518</v>
      </c>
      <c r="C54" s="141"/>
      <c r="D54" s="141"/>
      <c r="E54" s="141"/>
      <c r="F54" s="141"/>
      <c r="G54" s="141"/>
      <c r="H54" s="142"/>
    </row>
    <row r="55" spans="1:8" ht="15.75" thickBot="1" x14ac:dyDescent="0.3">
      <c r="A55" s="32" t="s">
        <v>286</v>
      </c>
      <c r="B55" s="143"/>
      <c r="C55" s="144"/>
      <c r="D55" s="144"/>
      <c r="E55" s="144"/>
      <c r="F55" s="144"/>
      <c r="G55" s="144"/>
      <c r="H55" s="145"/>
    </row>
    <row r="56" spans="1:8" x14ac:dyDescent="0.25">
      <c r="A56" s="20"/>
      <c r="B56" s="20"/>
      <c r="C56" s="20"/>
      <c r="D56" s="20"/>
      <c r="E56" s="20"/>
      <c r="F56" s="20"/>
      <c r="G56" s="20"/>
      <c r="H56" s="20"/>
    </row>
    <row r="57" spans="1:8" x14ac:dyDescent="0.25">
      <c r="A57" s="20"/>
      <c r="B57" s="20"/>
      <c r="C57" s="20"/>
      <c r="D57" s="20"/>
      <c r="E57" s="20"/>
      <c r="F57" s="20"/>
      <c r="G57" s="20"/>
      <c r="H57" s="20"/>
    </row>
    <row r="58" spans="1:8" ht="15.75" thickBot="1" x14ac:dyDescent="0.3">
      <c r="A58" s="30" t="s">
        <v>306</v>
      </c>
      <c r="B58" s="20"/>
      <c r="C58" s="20"/>
      <c r="D58" s="20"/>
      <c r="E58" s="20"/>
      <c r="F58" s="20"/>
      <c r="G58" s="20"/>
      <c r="H58" s="20"/>
    </row>
    <row r="59" spans="1:8" x14ac:dyDescent="0.25">
      <c r="A59" s="31"/>
      <c r="B59" s="134" t="s">
        <v>307</v>
      </c>
      <c r="C59" s="135"/>
      <c r="D59" s="135"/>
      <c r="E59" s="135"/>
      <c r="F59" s="135"/>
      <c r="G59" s="135"/>
      <c r="H59" s="136"/>
    </row>
    <row r="60" spans="1:8" ht="26.25" thickBot="1" x14ac:dyDescent="0.3">
      <c r="A60" s="32" t="s">
        <v>308</v>
      </c>
      <c r="B60" s="137"/>
      <c r="C60" s="138"/>
      <c r="D60" s="138"/>
      <c r="E60" s="138"/>
      <c r="F60" s="138"/>
      <c r="G60" s="138"/>
      <c r="H60" s="139"/>
    </row>
    <row r="61" spans="1:8" x14ac:dyDescent="0.25">
      <c r="A61" s="32" t="s">
        <v>309</v>
      </c>
      <c r="B61" s="20"/>
      <c r="C61" s="20"/>
      <c r="D61" s="20"/>
      <c r="E61" s="20"/>
      <c r="F61" s="20"/>
      <c r="G61" s="20"/>
      <c r="H61" s="20"/>
    </row>
    <row r="62" spans="1:8" x14ac:dyDescent="0.25">
      <c r="A62" s="20"/>
      <c r="B62" s="20"/>
      <c r="C62" s="20"/>
      <c r="D62" s="20"/>
      <c r="E62" s="20"/>
      <c r="F62" s="20"/>
      <c r="G62" s="20"/>
      <c r="H62" s="20"/>
    </row>
    <row r="63" spans="1:8" x14ac:dyDescent="0.25">
      <c r="A63" s="35" t="s">
        <v>0</v>
      </c>
      <c r="B63" s="20"/>
      <c r="C63" s="20"/>
      <c r="D63" s="20"/>
      <c r="E63" s="20"/>
      <c r="F63" s="20"/>
      <c r="G63" s="20"/>
      <c r="H63" s="20"/>
    </row>
    <row r="64" spans="1:8" ht="38.25" x14ac:dyDescent="0.25">
      <c r="A64" s="30" t="s">
        <v>1</v>
      </c>
      <c r="B64" s="20"/>
      <c r="C64" s="20"/>
      <c r="D64" s="20"/>
      <c r="E64" s="20"/>
      <c r="F64" s="20"/>
      <c r="G64" s="20"/>
      <c r="H64" s="20"/>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96"/>
  <sheetViews>
    <sheetView zoomScale="60" zoomScaleNormal="60" workbookViewId="0">
      <selection activeCell="A253" sqref="A253"/>
    </sheetView>
  </sheetViews>
  <sheetFormatPr baseColWidth="10" defaultColWidth="11" defaultRowHeight="15" x14ac:dyDescent="0.25"/>
  <cols>
    <col min="1" max="1" width="64.7109375" style="3" customWidth="1"/>
    <col min="2" max="2" width="9.7109375" style="9" bestFit="1" customWidth="1"/>
    <col min="3" max="3" width="11.28515625" style="56" bestFit="1" customWidth="1"/>
    <col min="4" max="8" width="11.7109375" style="56" bestFit="1" customWidth="1"/>
    <col min="9" max="9" width="13" style="57" bestFit="1" customWidth="1"/>
    <col min="10" max="10" width="13" style="56" bestFit="1" customWidth="1"/>
    <col min="11" max="11" width="14.5703125" style="56" customWidth="1"/>
    <col min="12" max="12" width="13" style="57" bestFit="1" customWidth="1"/>
    <col min="13" max="13" width="13" style="56" bestFit="1" customWidth="1"/>
    <col min="14" max="14" width="14.5703125" style="56" customWidth="1"/>
    <col min="15" max="16384" width="11" style="9"/>
  </cols>
  <sheetData>
    <row r="1" spans="1:14" ht="23.25" x14ac:dyDescent="0.25">
      <c r="A1" s="100" t="s">
        <v>2</v>
      </c>
    </row>
    <row r="3" spans="1:14" x14ac:dyDescent="0.25">
      <c r="A3" s="17" t="s">
        <v>3</v>
      </c>
    </row>
    <row r="4" spans="1:14" ht="15.75" thickBot="1" x14ac:dyDescent="0.3"/>
    <row r="5" spans="1:14" x14ac:dyDescent="0.25">
      <c r="A5" s="1" t="s">
        <v>91</v>
      </c>
      <c r="C5" s="58">
        <v>44592</v>
      </c>
      <c r="D5" s="58">
        <v>44620</v>
      </c>
      <c r="E5" s="58">
        <v>44651</v>
      </c>
      <c r="F5" s="58">
        <v>44681</v>
      </c>
      <c r="G5" s="58">
        <v>44712</v>
      </c>
      <c r="H5" s="58">
        <v>44742</v>
      </c>
      <c r="I5" s="58">
        <v>44773</v>
      </c>
      <c r="J5" s="58">
        <v>44804</v>
      </c>
      <c r="K5" s="58">
        <v>44834</v>
      </c>
      <c r="L5" s="58">
        <v>44865</v>
      </c>
      <c r="M5" s="58">
        <v>44895</v>
      </c>
      <c r="N5" s="58">
        <v>44926</v>
      </c>
    </row>
    <row r="6" spans="1:14" ht="15.75" thickBot="1" x14ac:dyDescent="0.3">
      <c r="A6" s="2" t="s">
        <v>4</v>
      </c>
      <c r="C6" s="55">
        <v>50427000</v>
      </c>
      <c r="D6" s="55">
        <v>50427000</v>
      </c>
      <c r="E6" s="55">
        <v>50427000</v>
      </c>
      <c r="F6" s="55">
        <v>50427000</v>
      </c>
      <c r="G6" s="55">
        <v>50427000</v>
      </c>
      <c r="H6" s="55">
        <v>50427000</v>
      </c>
      <c r="I6" s="55">
        <v>50427000</v>
      </c>
      <c r="J6" s="55">
        <v>50427000</v>
      </c>
      <c r="K6" s="55">
        <v>50427000</v>
      </c>
      <c r="L6" s="55">
        <v>50427000</v>
      </c>
      <c r="M6" s="55">
        <v>50427000</v>
      </c>
      <c r="N6" s="55">
        <v>50427000</v>
      </c>
    </row>
    <row r="7" spans="1:14" ht="30" x14ac:dyDescent="0.25">
      <c r="A7" s="44" t="s">
        <v>5</v>
      </c>
    </row>
    <row r="8" spans="1:14" x14ac:dyDescent="0.25">
      <c r="A8" s="44" t="s">
        <v>133</v>
      </c>
    </row>
    <row r="9" spans="1:14" x14ac:dyDescent="0.25">
      <c r="A9" s="18" t="s">
        <v>109</v>
      </c>
    </row>
    <row r="11" spans="1:14" ht="15.75" thickBot="1" x14ac:dyDescent="0.3"/>
    <row r="12" spans="1:14" x14ac:dyDescent="0.25">
      <c r="A12" s="1" t="s">
        <v>6</v>
      </c>
      <c r="C12" s="58">
        <v>44592</v>
      </c>
      <c r="D12" s="58">
        <v>44620</v>
      </c>
      <c r="E12" s="58">
        <v>44651</v>
      </c>
      <c r="F12" s="58">
        <v>44681</v>
      </c>
      <c r="G12" s="58">
        <v>44712</v>
      </c>
      <c r="H12" s="58">
        <v>44742</v>
      </c>
      <c r="I12" s="58">
        <v>44773</v>
      </c>
      <c r="J12" s="58">
        <v>44804</v>
      </c>
      <c r="K12" s="58">
        <v>44834</v>
      </c>
      <c r="L12" s="58">
        <v>44865</v>
      </c>
      <c r="M12" s="58">
        <v>44895</v>
      </c>
      <c r="N12" s="58">
        <v>44926</v>
      </c>
    </row>
    <row r="13" spans="1:14" ht="15.75" thickBot="1" x14ac:dyDescent="0.3">
      <c r="A13" s="2" t="s">
        <v>4</v>
      </c>
      <c r="C13" s="55">
        <f t="shared" ref="C13" si="0">6+8+13</f>
        <v>27</v>
      </c>
      <c r="D13" s="55">
        <f>6+8+13</f>
        <v>27</v>
      </c>
      <c r="E13" s="55">
        <f t="shared" ref="E13:N13" si="1">6+8+13</f>
        <v>27</v>
      </c>
      <c r="F13" s="55">
        <f t="shared" si="1"/>
        <v>27</v>
      </c>
      <c r="G13" s="55">
        <f t="shared" si="1"/>
        <v>27</v>
      </c>
      <c r="H13" s="55">
        <f t="shared" si="1"/>
        <v>27</v>
      </c>
      <c r="I13" s="55">
        <f t="shared" si="1"/>
        <v>27</v>
      </c>
      <c r="J13" s="55">
        <f t="shared" si="1"/>
        <v>27</v>
      </c>
      <c r="K13" s="55">
        <f t="shared" si="1"/>
        <v>27</v>
      </c>
      <c r="L13" s="55">
        <f t="shared" si="1"/>
        <v>27</v>
      </c>
      <c r="M13" s="55">
        <f t="shared" si="1"/>
        <v>27</v>
      </c>
      <c r="N13" s="55">
        <f t="shared" si="1"/>
        <v>27</v>
      </c>
    </row>
    <row r="14" spans="1:14" ht="45" x14ac:dyDescent="0.25">
      <c r="A14" s="44" t="s">
        <v>7</v>
      </c>
    </row>
    <row r="15" spans="1:14" x14ac:dyDescent="0.25">
      <c r="A15" s="12" t="s">
        <v>8</v>
      </c>
    </row>
    <row r="16" spans="1:14" x14ac:dyDescent="0.25">
      <c r="A16" s="44" t="s">
        <v>9</v>
      </c>
    </row>
    <row r="17" spans="1:14" x14ac:dyDescent="0.25">
      <c r="A17" s="18" t="s">
        <v>109</v>
      </c>
    </row>
    <row r="19" spans="1:14" ht="15.75" thickBot="1" x14ac:dyDescent="0.3"/>
    <row r="20" spans="1:14" x14ac:dyDescent="0.25">
      <c r="A20" s="1" t="s">
        <v>64</v>
      </c>
      <c r="C20" s="58">
        <v>44592</v>
      </c>
      <c r="D20" s="58">
        <v>44620</v>
      </c>
      <c r="E20" s="58">
        <v>44651</v>
      </c>
      <c r="F20" s="58">
        <v>44681</v>
      </c>
      <c r="G20" s="58">
        <v>44712</v>
      </c>
      <c r="H20" s="58">
        <v>44742</v>
      </c>
      <c r="I20" s="58">
        <v>44773</v>
      </c>
      <c r="J20" s="58">
        <v>44804</v>
      </c>
      <c r="K20" s="58">
        <v>44834</v>
      </c>
      <c r="L20" s="58">
        <v>44865</v>
      </c>
      <c r="M20" s="58">
        <v>44895</v>
      </c>
      <c r="N20" s="58">
        <v>44926</v>
      </c>
    </row>
    <row r="21" spans="1:14" ht="15.75" thickBot="1" x14ac:dyDescent="0.3">
      <c r="A21" s="2" t="s">
        <v>4</v>
      </c>
      <c r="C21" s="55">
        <v>84</v>
      </c>
      <c r="D21" s="55">
        <v>84</v>
      </c>
      <c r="E21" s="55">
        <v>84</v>
      </c>
      <c r="F21" s="55">
        <v>84</v>
      </c>
      <c r="G21" s="55">
        <v>84</v>
      </c>
      <c r="H21" s="55">
        <v>84</v>
      </c>
      <c r="I21" s="55">
        <v>84</v>
      </c>
      <c r="J21" s="55">
        <v>84</v>
      </c>
      <c r="K21" s="55">
        <v>84</v>
      </c>
      <c r="L21" s="55">
        <v>84</v>
      </c>
      <c r="M21" s="55">
        <v>84</v>
      </c>
      <c r="N21" s="55">
        <v>84</v>
      </c>
    </row>
    <row r="22" spans="1:14" ht="30" x14ac:dyDescent="0.25">
      <c r="A22" s="44" t="s">
        <v>134</v>
      </c>
    </row>
    <row r="23" spans="1:14" ht="45" x14ac:dyDescent="0.25">
      <c r="A23" s="44" t="s">
        <v>65</v>
      </c>
    </row>
    <row r="24" spans="1:14" x14ac:dyDescent="0.25">
      <c r="A24" s="18" t="s">
        <v>109</v>
      </c>
    </row>
    <row r="26" spans="1:14" ht="15.75" thickBot="1" x14ac:dyDescent="0.3"/>
    <row r="27" spans="1:14" ht="30" x14ac:dyDescent="0.25">
      <c r="A27" s="1" t="s">
        <v>92</v>
      </c>
      <c r="C27" s="58">
        <v>44592</v>
      </c>
      <c r="D27" s="58">
        <v>44620</v>
      </c>
      <c r="E27" s="58">
        <v>44651</v>
      </c>
      <c r="F27" s="58">
        <v>44681</v>
      </c>
      <c r="G27" s="58">
        <v>44712</v>
      </c>
      <c r="H27" s="58">
        <v>44742</v>
      </c>
      <c r="I27" s="58">
        <v>44773</v>
      </c>
      <c r="J27" s="58">
        <v>44804</v>
      </c>
      <c r="K27" s="58">
        <v>44834</v>
      </c>
      <c r="L27" s="58">
        <v>44865</v>
      </c>
      <c r="M27" s="58">
        <v>44895</v>
      </c>
      <c r="N27" s="58">
        <v>44926</v>
      </c>
    </row>
    <row r="28" spans="1:14" ht="15.75" thickBot="1" x14ac:dyDescent="0.3">
      <c r="A28" s="2" t="s">
        <v>4</v>
      </c>
      <c r="C28" s="55">
        <v>50427000</v>
      </c>
      <c r="D28" s="55">
        <v>50427000</v>
      </c>
      <c r="E28" s="55">
        <v>50427000</v>
      </c>
      <c r="F28" s="55">
        <v>50427000</v>
      </c>
      <c r="G28" s="55">
        <v>50427000</v>
      </c>
      <c r="H28" s="55">
        <v>50427000</v>
      </c>
      <c r="I28" s="55">
        <v>50427000</v>
      </c>
      <c r="J28" s="55">
        <v>50427000</v>
      </c>
      <c r="K28" s="55">
        <v>50427000</v>
      </c>
      <c r="L28" s="55">
        <v>50427000</v>
      </c>
      <c r="M28" s="55">
        <v>50427000</v>
      </c>
      <c r="N28" s="55">
        <v>50427000</v>
      </c>
    </row>
    <row r="29" spans="1:14" ht="45" x14ac:dyDescent="0.25">
      <c r="A29" s="2" t="s">
        <v>10</v>
      </c>
    </row>
    <row r="30" spans="1:14" ht="30" x14ac:dyDescent="0.25">
      <c r="A30" s="44" t="s">
        <v>135</v>
      </c>
    </row>
    <row r="31" spans="1:14" x14ac:dyDescent="0.25">
      <c r="A31" s="18" t="s">
        <v>109</v>
      </c>
    </row>
    <row r="33" spans="1:14" ht="15.75" thickBot="1" x14ac:dyDescent="0.3"/>
    <row r="34" spans="1:14" ht="30" x14ac:dyDescent="0.25">
      <c r="A34" s="1" t="s">
        <v>93</v>
      </c>
      <c r="C34" s="58">
        <v>44592</v>
      </c>
      <c r="D34" s="58">
        <v>44620</v>
      </c>
      <c r="E34" s="58">
        <v>44651</v>
      </c>
      <c r="F34" s="58">
        <v>44651</v>
      </c>
      <c r="G34" s="58">
        <v>44712</v>
      </c>
      <c r="H34" s="58">
        <v>44742</v>
      </c>
      <c r="I34" s="58">
        <v>44773</v>
      </c>
      <c r="J34" s="58">
        <v>44804</v>
      </c>
      <c r="K34" s="58">
        <v>44834</v>
      </c>
      <c r="L34" s="58">
        <v>44865</v>
      </c>
      <c r="M34" s="58">
        <v>44895</v>
      </c>
      <c r="N34" s="58">
        <v>44926</v>
      </c>
    </row>
    <row r="35" spans="1:14" ht="15.75" thickBot="1" x14ac:dyDescent="0.3">
      <c r="A35" s="2" t="s">
        <v>4</v>
      </c>
      <c r="C35" s="113">
        <v>0</v>
      </c>
      <c r="D35" s="113">
        <v>0</v>
      </c>
      <c r="E35" s="113">
        <v>0</v>
      </c>
      <c r="F35" s="113">
        <v>0</v>
      </c>
      <c r="G35" s="113">
        <v>0</v>
      </c>
      <c r="H35" s="113">
        <v>0</v>
      </c>
      <c r="I35" s="113">
        <v>0</v>
      </c>
      <c r="J35" s="113">
        <v>0</v>
      </c>
      <c r="K35" s="113">
        <v>0</v>
      </c>
      <c r="L35" s="113">
        <v>0</v>
      </c>
      <c r="M35" s="113">
        <v>0</v>
      </c>
      <c r="N35" s="113">
        <v>0</v>
      </c>
    </row>
    <row r="36" spans="1:14" ht="45" x14ac:dyDescent="0.25">
      <c r="A36" s="2" t="s">
        <v>11</v>
      </c>
    </row>
    <row r="37" spans="1:14" ht="30" x14ac:dyDescent="0.25">
      <c r="A37" s="44" t="s">
        <v>136</v>
      </c>
    </row>
    <row r="38" spans="1:14" x14ac:dyDescent="0.25">
      <c r="A38" s="18" t="s">
        <v>109</v>
      </c>
    </row>
    <row r="39" spans="1:14" ht="15.75" thickBot="1" x14ac:dyDescent="0.3"/>
    <row r="40" spans="1:14" x14ac:dyDescent="0.25">
      <c r="C40" s="58">
        <v>44592</v>
      </c>
      <c r="D40" s="58">
        <v>44620</v>
      </c>
      <c r="E40" s="58">
        <v>44651</v>
      </c>
      <c r="F40" s="58">
        <v>44681</v>
      </c>
      <c r="G40" s="58">
        <v>44712</v>
      </c>
      <c r="H40" s="58">
        <v>44742</v>
      </c>
      <c r="I40" s="58">
        <v>44773</v>
      </c>
      <c r="J40" s="58">
        <v>44804</v>
      </c>
      <c r="K40" s="58">
        <v>44834</v>
      </c>
      <c r="L40" s="58">
        <v>44865</v>
      </c>
      <c r="M40" s="58">
        <v>44895</v>
      </c>
      <c r="N40" s="58">
        <v>44926</v>
      </c>
    </row>
    <row r="41" spans="1:14" ht="15.75" thickBot="1" x14ac:dyDescent="0.3">
      <c r="A41" s="15" t="s">
        <v>137</v>
      </c>
      <c r="C41" s="60">
        <f>+C28+C35</f>
        <v>50427000</v>
      </c>
      <c r="D41" s="55">
        <f t="shared" ref="D41:N41" si="2">+D28+D35</f>
        <v>50427000</v>
      </c>
      <c r="E41" s="55">
        <f t="shared" si="2"/>
        <v>50427000</v>
      </c>
      <c r="F41" s="55">
        <f t="shared" si="2"/>
        <v>50427000</v>
      </c>
      <c r="G41" s="55">
        <f t="shared" si="2"/>
        <v>50427000</v>
      </c>
      <c r="H41" s="72">
        <f t="shared" si="2"/>
        <v>50427000</v>
      </c>
      <c r="I41" s="59">
        <f t="shared" si="2"/>
        <v>50427000</v>
      </c>
      <c r="J41" s="55">
        <f t="shared" si="2"/>
        <v>50427000</v>
      </c>
      <c r="K41" s="55">
        <f t="shared" si="2"/>
        <v>50427000</v>
      </c>
      <c r="L41" s="59">
        <f t="shared" si="2"/>
        <v>50427000</v>
      </c>
      <c r="M41" s="55">
        <f t="shared" si="2"/>
        <v>50427000</v>
      </c>
      <c r="N41" s="55">
        <f t="shared" si="2"/>
        <v>50427000</v>
      </c>
    </row>
    <row r="42" spans="1:14" ht="30" x14ac:dyDescent="0.25">
      <c r="A42" s="13" t="s">
        <v>513</v>
      </c>
    </row>
    <row r="44" spans="1:14" ht="15.75" thickBot="1" x14ac:dyDescent="0.3"/>
    <row r="45" spans="1:14" x14ac:dyDescent="0.25">
      <c r="A45" s="1" t="s">
        <v>138</v>
      </c>
      <c r="C45" s="58">
        <v>44592</v>
      </c>
      <c r="D45" s="58">
        <v>44620</v>
      </c>
      <c r="E45" s="58">
        <v>44651</v>
      </c>
      <c r="F45" s="58">
        <v>44681</v>
      </c>
      <c r="G45" s="58">
        <v>44712</v>
      </c>
      <c r="H45" s="58">
        <v>44742</v>
      </c>
      <c r="I45" s="58">
        <v>44773</v>
      </c>
      <c r="J45" s="58">
        <v>44804</v>
      </c>
      <c r="K45" s="58">
        <v>44834</v>
      </c>
      <c r="L45" s="58">
        <v>44865</v>
      </c>
      <c r="M45" s="58">
        <v>44895</v>
      </c>
      <c r="N45" s="58">
        <v>44926</v>
      </c>
    </row>
    <row r="46" spans="1:14" ht="15.75" thickBot="1" x14ac:dyDescent="0.3">
      <c r="A46" s="2" t="s">
        <v>4</v>
      </c>
      <c r="C46" s="61">
        <v>2532</v>
      </c>
      <c r="D46" s="81">
        <v>2532</v>
      </c>
      <c r="E46" s="61">
        <v>2532</v>
      </c>
      <c r="F46" s="81">
        <v>2532</v>
      </c>
      <c r="G46" s="61">
        <v>2532</v>
      </c>
      <c r="H46" s="61">
        <v>2532</v>
      </c>
      <c r="I46" s="61">
        <v>2532</v>
      </c>
      <c r="J46" s="61">
        <v>2532</v>
      </c>
      <c r="K46" s="61">
        <v>2532</v>
      </c>
      <c r="L46" s="61">
        <v>2532</v>
      </c>
      <c r="M46" s="61">
        <v>2532</v>
      </c>
      <c r="N46" s="61">
        <v>2532</v>
      </c>
    </row>
    <row r="47" spans="1:14" ht="30" x14ac:dyDescent="0.25">
      <c r="A47" s="44" t="s">
        <v>12</v>
      </c>
    </row>
    <row r="48" spans="1:14" ht="30" x14ac:dyDescent="0.25">
      <c r="A48" s="44" t="s">
        <v>139</v>
      </c>
    </row>
    <row r="49" spans="1:14" x14ac:dyDescent="0.25">
      <c r="A49" s="44" t="s">
        <v>108</v>
      </c>
    </row>
    <row r="51" spans="1:14" ht="15.75" thickBot="1" x14ac:dyDescent="0.3"/>
    <row r="52" spans="1:14" x14ac:dyDescent="0.25">
      <c r="A52" s="1" t="s">
        <v>140</v>
      </c>
      <c r="C52" s="58">
        <v>44592</v>
      </c>
      <c r="D52" s="58">
        <v>44620</v>
      </c>
      <c r="E52" s="58">
        <v>44651</v>
      </c>
      <c r="F52" s="58">
        <v>44681</v>
      </c>
      <c r="G52" s="58">
        <v>44712</v>
      </c>
      <c r="H52" s="58">
        <v>44742</v>
      </c>
      <c r="I52" s="58">
        <v>44773</v>
      </c>
      <c r="J52" s="58">
        <v>44804</v>
      </c>
      <c r="K52" s="58">
        <v>44834</v>
      </c>
      <c r="L52" s="58">
        <v>44865</v>
      </c>
      <c r="M52" s="58">
        <v>44895</v>
      </c>
      <c r="N52" s="58">
        <v>44926</v>
      </c>
    </row>
    <row r="53" spans="1:14" ht="15.75" thickBot="1" x14ac:dyDescent="0.3">
      <c r="A53" s="2" t="s">
        <v>4</v>
      </c>
      <c r="C53" s="59">
        <v>0</v>
      </c>
      <c r="D53" s="62">
        <v>0</v>
      </c>
      <c r="E53" s="62">
        <v>0</v>
      </c>
      <c r="F53" s="62">
        <v>0</v>
      </c>
      <c r="G53" s="55">
        <v>0</v>
      </c>
      <c r="H53" s="72">
        <v>0</v>
      </c>
      <c r="I53" s="59">
        <v>0</v>
      </c>
      <c r="J53" s="55">
        <v>0</v>
      </c>
      <c r="K53" s="55">
        <v>0</v>
      </c>
      <c r="L53" s="59">
        <v>0</v>
      </c>
      <c r="M53" s="55">
        <v>0</v>
      </c>
      <c r="N53" s="55">
        <v>0</v>
      </c>
    </row>
    <row r="54" spans="1:14" ht="30" x14ac:dyDescent="0.25">
      <c r="A54" s="44" t="s">
        <v>13</v>
      </c>
    </row>
    <row r="55" spans="1:14" ht="30" x14ac:dyDescent="0.25">
      <c r="A55" s="44" t="s">
        <v>141</v>
      </c>
    </row>
    <row r="56" spans="1:14" x14ac:dyDescent="0.25">
      <c r="A56" s="44" t="s">
        <v>108</v>
      </c>
    </row>
    <row r="58" spans="1:14" ht="15.75" thickBot="1" x14ac:dyDescent="0.3"/>
    <row r="59" spans="1:14" x14ac:dyDescent="0.25">
      <c r="A59" s="1" t="s">
        <v>66</v>
      </c>
      <c r="C59" s="58">
        <v>44592</v>
      </c>
      <c r="D59" s="58">
        <v>44620</v>
      </c>
      <c r="E59" s="58">
        <v>44651</v>
      </c>
      <c r="F59" s="58">
        <v>44681</v>
      </c>
      <c r="G59" s="58">
        <v>44712</v>
      </c>
      <c r="H59" s="58">
        <v>44742</v>
      </c>
      <c r="I59" s="58">
        <v>44773</v>
      </c>
      <c r="J59" s="58">
        <v>44804</v>
      </c>
      <c r="K59" s="58">
        <v>44834</v>
      </c>
      <c r="L59" s="58">
        <v>44865</v>
      </c>
      <c r="M59" s="58">
        <v>44895</v>
      </c>
      <c r="N59" s="58">
        <v>44926</v>
      </c>
    </row>
    <row r="60" spans="1:14" ht="15.75" thickBot="1" x14ac:dyDescent="0.3">
      <c r="A60" s="2" t="s">
        <v>4</v>
      </c>
      <c r="C60" s="55">
        <v>84</v>
      </c>
      <c r="D60" s="55">
        <v>84</v>
      </c>
      <c r="E60" s="55">
        <v>84</v>
      </c>
      <c r="F60" s="55">
        <v>84</v>
      </c>
      <c r="G60" s="55">
        <v>84</v>
      </c>
      <c r="H60" s="55">
        <v>84</v>
      </c>
      <c r="I60" s="55">
        <v>84</v>
      </c>
      <c r="J60" s="55">
        <v>84</v>
      </c>
      <c r="K60" s="55">
        <v>84</v>
      </c>
      <c r="L60" s="55">
        <v>84</v>
      </c>
      <c r="M60" s="55">
        <v>84</v>
      </c>
      <c r="N60" s="55">
        <v>84</v>
      </c>
    </row>
    <row r="61" spans="1:14" ht="45" x14ac:dyDescent="0.25">
      <c r="A61" s="44" t="s">
        <v>14</v>
      </c>
    </row>
    <row r="62" spans="1:14" ht="30" x14ac:dyDescent="0.25">
      <c r="A62" s="44" t="s">
        <v>110</v>
      </c>
    </row>
    <row r="63" spans="1:14" x14ac:dyDescent="0.25">
      <c r="A63" s="18" t="s">
        <v>109</v>
      </c>
    </row>
    <row r="64" spans="1:14" x14ac:dyDescent="0.25">
      <c r="A64" s="44"/>
    </row>
    <row r="66" spans="1:14" ht="15.75" thickBot="1" x14ac:dyDescent="0.3"/>
    <row r="67" spans="1:14" x14ac:dyDescent="0.25">
      <c r="A67" s="1" t="s">
        <v>67</v>
      </c>
      <c r="C67" s="58">
        <v>44592</v>
      </c>
      <c r="D67" s="58">
        <v>44620</v>
      </c>
      <c r="E67" s="58">
        <v>44651</v>
      </c>
      <c r="F67" s="58">
        <v>44651</v>
      </c>
      <c r="G67" s="58">
        <v>44712</v>
      </c>
      <c r="H67" s="58">
        <v>44742</v>
      </c>
      <c r="I67" s="58">
        <v>44773</v>
      </c>
      <c r="J67" s="58">
        <v>44804</v>
      </c>
      <c r="K67" s="58">
        <v>44834</v>
      </c>
      <c r="L67" s="58">
        <v>44865</v>
      </c>
      <c r="M67" s="58">
        <v>44895</v>
      </c>
      <c r="N67" s="58">
        <v>44926</v>
      </c>
    </row>
    <row r="68" spans="1:14" ht="15.75" thickBot="1" x14ac:dyDescent="0.3">
      <c r="A68" s="2" t="s">
        <v>4</v>
      </c>
      <c r="C68" s="60">
        <v>0</v>
      </c>
      <c r="D68" s="55">
        <v>0</v>
      </c>
      <c r="E68" s="55">
        <v>0</v>
      </c>
      <c r="F68" s="55">
        <v>0</v>
      </c>
      <c r="G68" s="55">
        <v>0</v>
      </c>
      <c r="H68" s="72">
        <v>0</v>
      </c>
      <c r="I68" s="59">
        <v>0</v>
      </c>
      <c r="J68" s="55">
        <v>0</v>
      </c>
      <c r="K68" s="55">
        <v>0</v>
      </c>
      <c r="L68" s="59">
        <v>0</v>
      </c>
      <c r="M68" s="55">
        <v>0</v>
      </c>
      <c r="N68" s="55">
        <v>0</v>
      </c>
    </row>
    <row r="69" spans="1:14" ht="45" x14ac:dyDescent="0.25">
      <c r="A69" s="44" t="s">
        <v>15</v>
      </c>
    </row>
    <row r="70" spans="1:14" ht="30" x14ac:dyDescent="0.25">
      <c r="A70" s="44" t="s">
        <v>142</v>
      </c>
    </row>
    <row r="71" spans="1:14" x14ac:dyDescent="0.25">
      <c r="A71" s="18" t="s">
        <v>109</v>
      </c>
    </row>
    <row r="72" spans="1:14" ht="15.75" thickBot="1" x14ac:dyDescent="0.3"/>
    <row r="73" spans="1:14" x14ac:dyDescent="0.25">
      <c r="C73" s="58">
        <v>44592</v>
      </c>
      <c r="D73" s="58">
        <v>44620</v>
      </c>
      <c r="E73" s="58">
        <v>44651</v>
      </c>
      <c r="F73" s="58">
        <v>44681</v>
      </c>
      <c r="G73" s="58">
        <v>44712</v>
      </c>
      <c r="H73" s="58">
        <v>44742</v>
      </c>
      <c r="I73" s="58">
        <v>44773</v>
      </c>
      <c r="J73" s="58">
        <v>44804</v>
      </c>
      <c r="K73" s="58">
        <v>44834</v>
      </c>
      <c r="L73" s="58">
        <v>44865</v>
      </c>
      <c r="M73" s="58">
        <v>44895</v>
      </c>
      <c r="N73" s="58">
        <v>44926</v>
      </c>
    </row>
    <row r="74" spans="1:14" ht="15.75" thickBot="1" x14ac:dyDescent="0.3">
      <c r="A74" s="15" t="s">
        <v>16</v>
      </c>
      <c r="C74" s="60">
        <f>+C60+C68</f>
        <v>84</v>
      </c>
      <c r="D74" s="55">
        <f t="shared" ref="D74:K74" si="3">+D60+D68</f>
        <v>84</v>
      </c>
      <c r="E74" s="55">
        <f t="shared" si="3"/>
        <v>84</v>
      </c>
      <c r="F74" s="55">
        <f t="shared" si="3"/>
        <v>84</v>
      </c>
      <c r="G74" s="55">
        <f t="shared" si="3"/>
        <v>84</v>
      </c>
      <c r="H74" s="72">
        <f t="shared" si="3"/>
        <v>84</v>
      </c>
      <c r="I74" s="59">
        <f t="shared" si="3"/>
        <v>84</v>
      </c>
      <c r="J74" s="55">
        <f t="shared" si="3"/>
        <v>84</v>
      </c>
      <c r="K74" s="55">
        <f t="shared" si="3"/>
        <v>84</v>
      </c>
      <c r="L74" s="59">
        <v>84</v>
      </c>
      <c r="M74" s="55">
        <v>84</v>
      </c>
      <c r="N74" s="55">
        <v>84</v>
      </c>
    </row>
    <row r="75" spans="1:14" ht="15.75" thickBot="1" x14ac:dyDescent="0.3"/>
    <row r="76" spans="1:14" ht="30" x14ac:dyDescent="0.25">
      <c r="A76" s="1" t="s">
        <v>111</v>
      </c>
      <c r="C76" s="58">
        <v>44592</v>
      </c>
      <c r="D76" s="58">
        <v>44620</v>
      </c>
      <c r="E76" s="58">
        <v>44651</v>
      </c>
      <c r="F76" s="58">
        <v>44681</v>
      </c>
      <c r="G76" s="58">
        <v>44712</v>
      </c>
      <c r="H76" s="58">
        <v>44742</v>
      </c>
      <c r="I76" s="58">
        <v>44773</v>
      </c>
      <c r="J76" s="58">
        <v>44804</v>
      </c>
      <c r="K76" s="58">
        <v>44834</v>
      </c>
      <c r="L76" s="58">
        <v>44865</v>
      </c>
      <c r="M76" s="58">
        <v>44895</v>
      </c>
      <c r="N76" s="58">
        <v>44926</v>
      </c>
    </row>
    <row r="77" spans="1:14" ht="15.75" thickBot="1" x14ac:dyDescent="0.3">
      <c r="A77" s="2" t="s">
        <v>4</v>
      </c>
      <c r="C77" s="59">
        <v>72</v>
      </c>
      <c r="D77" s="59">
        <v>72</v>
      </c>
      <c r="E77" s="59">
        <v>72</v>
      </c>
      <c r="F77" s="59">
        <v>72</v>
      </c>
      <c r="G77" s="59">
        <v>72</v>
      </c>
      <c r="H77" s="59">
        <v>72</v>
      </c>
      <c r="I77" s="59">
        <v>72</v>
      </c>
      <c r="J77" s="59">
        <v>72</v>
      </c>
      <c r="K77" s="59">
        <v>72</v>
      </c>
      <c r="L77" s="59">
        <v>93</v>
      </c>
      <c r="M77" s="59">
        <v>93</v>
      </c>
      <c r="N77" s="59">
        <v>93</v>
      </c>
    </row>
    <row r="78" spans="1:14" ht="30" x14ac:dyDescent="0.25">
      <c r="A78" s="2" t="s">
        <v>17</v>
      </c>
    </row>
    <row r="79" spans="1:14" ht="45" x14ac:dyDescent="0.25">
      <c r="A79" s="44" t="s">
        <v>121</v>
      </c>
    </row>
    <row r="80" spans="1:14" ht="30" x14ac:dyDescent="0.25">
      <c r="A80" s="44" t="s">
        <v>18</v>
      </c>
    </row>
    <row r="81" spans="1:14" x14ac:dyDescent="0.25">
      <c r="A81" s="44" t="s">
        <v>108</v>
      </c>
    </row>
    <row r="83" spans="1:14" ht="15.75" thickBot="1" x14ac:dyDescent="0.3"/>
    <row r="84" spans="1:14" ht="30" x14ac:dyDescent="0.25">
      <c r="A84" s="1" t="s">
        <v>68</v>
      </c>
      <c r="C84" s="58">
        <v>44592</v>
      </c>
      <c r="D84" s="58">
        <v>44620</v>
      </c>
      <c r="E84" s="58">
        <v>44651</v>
      </c>
      <c r="F84" s="58">
        <v>44681</v>
      </c>
      <c r="G84" s="58">
        <v>44712</v>
      </c>
      <c r="H84" s="58">
        <v>44742</v>
      </c>
      <c r="I84" s="58">
        <v>44773</v>
      </c>
      <c r="J84" s="58">
        <v>44804</v>
      </c>
      <c r="K84" s="58">
        <v>44834</v>
      </c>
      <c r="L84" s="58">
        <v>44865</v>
      </c>
      <c r="M84" s="58">
        <v>44895</v>
      </c>
      <c r="N84" s="58">
        <v>44926</v>
      </c>
    </row>
    <row r="85" spans="1:14" ht="15.75" thickBot="1" x14ac:dyDescent="0.3">
      <c r="A85" s="2" t="s">
        <v>4</v>
      </c>
      <c r="C85" s="59">
        <v>0</v>
      </c>
      <c r="D85" s="62">
        <v>0</v>
      </c>
      <c r="E85" s="62">
        <v>0</v>
      </c>
      <c r="F85" s="62">
        <v>0</v>
      </c>
      <c r="G85" s="62">
        <v>0</v>
      </c>
      <c r="H85" s="76">
        <v>0</v>
      </c>
      <c r="I85" s="59">
        <v>0</v>
      </c>
      <c r="J85" s="59">
        <v>0</v>
      </c>
      <c r="K85" s="59">
        <v>0</v>
      </c>
      <c r="L85" s="59">
        <v>0</v>
      </c>
      <c r="M85" s="59">
        <v>0</v>
      </c>
      <c r="N85" s="59">
        <v>0</v>
      </c>
    </row>
    <row r="86" spans="1:14" ht="30" x14ac:dyDescent="0.25">
      <c r="A86" s="2" t="s">
        <v>19</v>
      </c>
    </row>
    <row r="87" spans="1:14" ht="30" x14ac:dyDescent="0.25">
      <c r="A87" s="44" t="s">
        <v>20</v>
      </c>
    </row>
    <row r="88" spans="1:14" ht="30" x14ac:dyDescent="0.25">
      <c r="A88" s="44" t="s">
        <v>18</v>
      </c>
    </row>
    <row r="89" spans="1:14" x14ac:dyDescent="0.25">
      <c r="A89" s="44" t="s">
        <v>108</v>
      </c>
    </row>
    <row r="92" spans="1:14" ht="15.75" thickBot="1" x14ac:dyDescent="0.3"/>
    <row r="93" spans="1:14" ht="30" x14ac:dyDescent="0.25">
      <c r="A93" s="1" t="s">
        <v>69</v>
      </c>
      <c r="C93" s="58">
        <v>44592</v>
      </c>
      <c r="D93" s="58">
        <v>44620</v>
      </c>
      <c r="E93" s="58">
        <v>44651</v>
      </c>
      <c r="F93" s="58">
        <v>44681</v>
      </c>
      <c r="G93" s="58">
        <v>44712</v>
      </c>
      <c r="H93" s="58">
        <v>44742</v>
      </c>
      <c r="I93" s="58">
        <v>44773</v>
      </c>
      <c r="J93" s="58">
        <v>44804</v>
      </c>
      <c r="K93" s="58">
        <v>44834</v>
      </c>
      <c r="L93" s="58">
        <v>44865</v>
      </c>
      <c r="M93" s="58">
        <v>44895</v>
      </c>
      <c r="N93" s="58">
        <v>44926</v>
      </c>
    </row>
    <row r="94" spans="1:14" ht="15.75" thickBot="1" x14ac:dyDescent="0.3">
      <c r="A94" s="2" t="s">
        <v>4</v>
      </c>
      <c r="C94" s="59">
        <v>72</v>
      </c>
      <c r="D94" s="62">
        <v>72</v>
      </c>
      <c r="E94" s="62">
        <v>72</v>
      </c>
      <c r="F94" s="62">
        <v>72</v>
      </c>
      <c r="G94" s="62">
        <v>72</v>
      </c>
      <c r="H94" s="76">
        <v>72</v>
      </c>
      <c r="I94" s="59">
        <v>72</v>
      </c>
      <c r="J94" s="59">
        <v>72</v>
      </c>
      <c r="K94" s="59">
        <v>72</v>
      </c>
      <c r="L94" s="59">
        <v>88</v>
      </c>
      <c r="M94" s="59">
        <v>88</v>
      </c>
      <c r="N94" s="59">
        <v>88</v>
      </c>
    </row>
    <row r="95" spans="1:14" ht="45" x14ac:dyDescent="0.25">
      <c r="A95" s="2" t="s">
        <v>21</v>
      </c>
    </row>
    <row r="96" spans="1:14" ht="45" x14ac:dyDescent="0.25">
      <c r="A96" s="44" t="s">
        <v>122</v>
      </c>
    </row>
    <row r="97" spans="1:14" ht="30" x14ac:dyDescent="0.25">
      <c r="A97" s="44" t="s">
        <v>22</v>
      </c>
    </row>
    <row r="98" spans="1:14" x14ac:dyDescent="0.25">
      <c r="A98" s="44" t="s">
        <v>108</v>
      </c>
    </row>
    <row r="100" spans="1:14" ht="15.75" thickBot="1" x14ac:dyDescent="0.3"/>
    <row r="101" spans="1:14" ht="30" x14ac:dyDescent="0.25">
      <c r="A101" s="1" t="s">
        <v>70</v>
      </c>
      <c r="C101" s="58">
        <v>44592</v>
      </c>
      <c r="D101" s="58">
        <v>44620</v>
      </c>
      <c r="E101" s="58">
        <v>44651</v>
      </c>
      <c r="F101" s="58">
        <v>44681</v>
      </c>
      <c r="G101" s="58">
        <v>44712</v>
      </c>
      <c r="H101" s="58">
        <v>44742</v>
      </c>
      <c r="I101" s="58">
        <v>44773</v>
      </c>
      <c r="J101" s="58">
        <v>44804</v>
      </c>
      <c r="K101" s="58">
        <v>44834</v>
      </c>
      <c r="L101" s="58">
        <v>44865</v>
      </c>
      <c r="M101" s="58">
        <v>44895</v>
      </c>
      <c r="N101" s="58">
        <v>44926</v>
      </c>
    </row>
    <row r="102" spans="1:14" ht="15.75" thickBot="1" x14ac:dyDescent="0.3">
      <c r="A102" s="2" t="s">
        <v>4</v>
      </c>
      <c r="C102" s="59">
        <v>0</v>
      </c>
      <c r="D102" s="62">
        <v>0</v>
      </c>
      <c r="E102" s="62">
        <v>0</v>
      </c>
      <c r="F102" s="62">
        <v>0</v>
      </c>
      <c r="G102" s="62">
        <v>0</v>
      </c>
      <c r="H102" s="76">
        <v>0</v>
      </c>
      <c r="I102" s="59">
        <v>0</v>
      </c>
      <c r="J102" s="55">
        <v>0</v>
      </c>
      <c r="K102" s="55">
        <v>0</v>
      </c>
      <c r="L102" s="59">
        <v>0</v>
      </c>
      <c r="M102" s="55">
        <v>0</v>
      </c>
      <c r="N102" s="55">
        <v>0</v>
      </c>
    </row>
    <row r="103" spans="1:14" ht="45" x14ac:dyDescent="0.25">
      <c r="A103" s="2" t="s">
        <v>23</v>
      </c>
    </row>
    <row r="104" spans="1:14" ht="45" x14ac:dyDescent="0.25">
      <c r="A104" s="44" t="s">
        <v>122</v>
      </c>
    </row>
    <row r="105" spans="1:14" ht="30" x14ac:dyDescent="0.25">
      <c r="A105" s="44" t="s">
        <v>22</v>
      </c>
    </row>
    <row r="106" spans="1:14" x14ac:dyDescent="0.25">
      <c r="A106" s="44" t="s">
        <v>108</v>
      </c>
    </row>
    <row r="109" spans="1:14" ht="15.75" thickBot="1" x14ac:dyDescent="0.3"/>
    <row r="110" spans="1:14" ht="30" x14ac:dyDescent="0.25">
      <c r="A110" s="1" t="s">
        <v>94</v>
      </c>
      <c r="C110" s="58">
        <v>44592</v>
      </c>
      <c r="D110" s="58">
        <v>44620</v>
      </c>
      <c r="E110" s="58">
        <v>44651</v>
      </c>
      <c r="F110" s="58">
        <v>44681</v>
      </c>
      <c r="G110" s="58">
        <v>44712</v>
      </c>
      <c r="H110" s="58">
        <v>44742</v>
      </c>
      <c r="I110" s="58">
        <v>44773</v>
      </c>
      <c r="J110" s="58">
        <v>44804</v>
      </c>
      <c r="K110" s="58">
        <v>44834</v>
      </c>
      <c r="L110" s="58">
        <v>44865</v>
      </c>
      <c r="M110" s="58">
        <v>44895</v>
      </c>
      <c r="N110" s="58">
        <v>44926</v>
      </c>
    </row>
    <row r="111" spans="1:14" ht="15.75" thickBot="1" x14ac:dyDescent="0.3">
      <c r="A111" s="2" t="s">
        <v>4</v>
      </c>
      <c r="C111" s="63">
        <v>3263031.1799999997</v>
      </c>
      <c r="D111" s="63">
        <f>'[1]Extracción Mensual'!$E$97</f>
        <v>3109946.819999998</v>
      </c>
      <c r="E111" s="63">
        <v>3618696.6299999994</v>
      </c>
      <c r="F111" s="63">
        <v>3515797.24</v>
      </c>
      <c r="G111" s="63">
        <v>3748678.6599999997</v>
      </c>
      <c r="H111" s="63">
        <v>3579955.419999999</v>
      </c>
      <c r="I111" s="63">
        <v>3639300.38</v>
      </c>
      <c r="J111" s="63">
        <v>3481685.93</v>
      </c>
      <c r="K111" s="63">
        <v>3478789</v>
      </c>
      <c r="L111" s="63">
        <v>3606640</v>
      </c>
      <c r="M111" s="63">
        <v>3555312</v>
      </c>
      <c r="N111" s="63">
        <v>3593808</v>
      </c>
    </row>
    <row r="112" spans="1:14" s="95" customFormat="1" ht="60" x14ac:dyDescent="0.25">
      <c r="A112" s="91" t="s">
        <v>117</v>
      </c>
      <c r="C112" s="89"/>
      <c r="D112" s="89"/>
      <c r="E112" s="89"/>
      <c r="F112" s="89"/>
      <c r="G112" s="89"/>
      <c r="H112" s="89"/>
      <c r="I112" s="85"/>
      <c r="J112" s="89"/>
      <c r="K112" s="101"/>
      <c r="L112" s="85"/>
      <c r="M112" s="89"/>
      <c r="N112" s="101"/>
    </row>
    <row r="113" spans="1:14" ht="30" x14ac:dyDescent="0.25">
      <c r="A113" s="4" t="s">
        <v>24</v>
      </c>
    </row>
    <row r="114" spans="1:14" x14ac:dyDescent="0.25">
      <c r="A114" s="4" t="s">
        <v>25</v>
      </c>
    </row>
    <row r="115" spans="1:14" ht="30" x14ac:dyDescent="0.25">
      <c r="A115" s="5" t="s">
        <v>95</v>
      </c>
    </row>
    <row r="117" spans="1:14" ht="15.75" thickBot="1" x14ac:dyDescent="0.3"/>
    <row r="118" spans="1:14" ht="30" x14ac:dyDescent="0.25">
      <c r="A118" s="1" t="s">
        <v>96</v>
      </c>
      <c r="C118" s="58">
        <v>44592</v>
      </c>
      <c r="D118" s="58">
        <v>44620</v>
      </c>
      <c r="E118" s="58">
        <v>44651</v>
      </c>
      <c r="F118" s="58">
        <v>44681</v>
      </c>
      <c r="G118" s="58">
        <v>44712</v>
      </c>
      <c r="H118" s="58">
        <v>44742</v>
      </c>
      <c r="I118" s="58">
        <v>44773</v>
      </c>
      <c r="J118" s="58">
        <v>44804</v>
      </c>
      <c r="K118" s="58">
        <v>44834</v>
      </c>
      <c r="L118" s="58">
        <v>44865</v>
      </c>
      <c r="M118" s="58">
        <v>44895</v>
      </c>
      <c r="N118" s="58">
        <v>44926</v>
      </c>
    </row>
    <row r="119" spans="1:14" ht="15.75" thickBot="1" x14ac:dyDescent="0.3">
      <c r="A119" s="2" t="s">
        <v>4</v>
      </c>
      <c r="C119" s="59">
        <v>0</v>
      </c>
      <c r="D119" s="62">
        <v>0</v>
      </c>
      <c r="E119" s="62">
        <v>0</v>
      </c>
      <c r="F119" s="62">
        <v>0</v>
      </c>
      <c r="G119" s="62">
        <v>0</v>
      </c>
      <c r="H119" s="76">
        <v>0</v>
      </c>
      <c r="I119" s="59">
        <v>0</v>
      </c>
      <c r="J119" s="55">
        <v>0</v>
      </c>
      <c r="K119" s="55">
        <v>0</v>
      </c>
      <c r="L119" s="59">
        <v>0</v>
      </c>
      <c r="M119" s="55">
        <v>0</v>
      </c>
      <c r="N119" s="55">
        <v>0</v>
      </c>
    </row>
    <row r="120" spans="1:14" ht="45" x14ac:dyDescent="0.25">
      <c r="A120" s="44" t="s">
        <v>118</v>
      </c>
    </row>
    <row r="121" spans="1:14" ht="30" x14ac:dyDescent="0.25">
      <c r="A121" s="12" t="s">
        <v>26</v>
      </c>
    </row>
    <row r="122" spans="1:14" x14ac:dyDescent="0.25">
      <c r="A122" s="44" t="s">
        <v>25</v>
      </c>
    </row>
    <row r="123" spans="1:14" ht="30" x14ac:dyDescent="0.25">
      <c r="A123" s="13" t="s">
        <v>97</v>
      </c>
    </row>
    <row r="124" spans="1:14" ht="15.75" thickBot="1" x14ac:dyDescent="0.3"/>
    <row r="125" spans="1:14" ht="30" x14ac:dyDescent="0.25">
      <c r="A125" s="6" t="s">
        <v>27</v>
      </c>
      <c r="C125" s="58">
        <v>44592</v>
      </c>
      <c r="D125" s="58">
        <v>44620</v>
      </c>
      <c r="E125" s="58">
        <v>44651</v>
      </c>
      <c r="F125" s="58">
        <v>44681</v>
      </c>
      <c r="G125" s="58">
        <v>44712</v>
      </c>
      <c r="H125" s="58">
        <v>44742</v>
      </c>
      <c r="I125" s="58">
        <v>44773</v>
      </c>
      <c r="J125" s="58">
        <v>44804</v>
      </c>
      <c r="K125" s="58">
        <v>44834</v>
      </c>
      <c r="L125" s="58">
        <v>44865</v>
      </c>
      <c r="M125" s="58">
        <v>44895</v>
      </c>
      <c r="N125" s="58">
        <v>44926</v>
      </c>
    </row>
    <row r="126" spans="1:14" ht="15.75" thickBot="1" x14ac:dyDescent="0.3">
      <c r="A126" s="6" t="s">
        <v>98</v>
      </c>
      <c r="C126" s="63">
        <v>3263031.1799999997</v>
      </c>
      <c r="D126" s="63">
        <f>'[1]Extracción Mensual'!$E$97</f>
        <v>3109946.819999998</v>
      </c>
      <c r="E126" s="63">
        <f>E111+E119</f>
        <v>3618696.6299999994</v>
      </c>
      <c r="F126" s="63">
        <f t="shared" ref="F126" si="4">+F111+F119</f>
        <v>3515797.24</v>
      </c>
      <c r="G126" s="63">
        <f>+G111+G119</f>
        <v>3748678.6599999997</v>
      </c>
      <c r="H126" s="63">
        <f t="shared" ref="H126:L126" si="5">+H111+H119</f>
        <v>3579955.419999999</v>
      </c>
      <c r="I126" s="64">
        <f t="shared" si="5"/>
        <v>3639300.38</v>
      </c>
      <c r="J126" s="64">
        <f t="shared" si="5"/>
        <v>3481685.93</v>
      </c>
      <c r="K126" s="55">
        <f t="shared" si="5"/>
        <v>3478789</v>
      </c>
      <c r="L126" s="64">
        <f t="shared" si="5"/>
        <v>3606640</v>
      </c>
      <c r="M126" s="64">
        <v>3555312</v>
      </c>
      <c r="N126" s="55">
        <f t="shared" ref="N126" si="6">+N111+N119</f>
        <v>3593808</v>
      </c>
    </row>
    <row r="127" spans="1:14" s="95" customFormat="1" x14ac:dyDescent="0.25">
      <c r="A127" s="91" t="s">
        <v>123</v>
      </c>
      <c r="C127" s="89"/>
      <c r="D127" s="89"/>
      <c r="E127" s="89"/>
      <c r="F127" s="89"/>
      <c r="G127" s="89"/>
      <c r="H127" s="89"/>
      <c r="I127" s="85"/>
      <c r="J127" s="89"/>
      <c r="K127" s="101"/>
      <c r="L127" s="85"/>
      <c r="M127" s="89"/>
      <c r="N127" s="101"/>
    </row>
    <row r="129" spans="1:14" ht="15.75" thickBot="1" x14ac:dyDescent="0.3"/>
    <row r="130" spans="1:14" ht="30" x14ac:dyDescent="0.25">
      <c r="A130" s="1" t="s">
        <v>99</v>
      </c>
      <c r="C130" s="58">
        <v>44592</v>
      </c>
      <c r="D130" s="58">
        <v>44620</v>
      </c>
      <c r="E130" s="58">
        <v>44651</v>
      </c>
      <c r="F130" s="58">
        <v>44681</v>
      </c>
      <c r="G130" s="58">
        <v>44712</v>
      </c>
      <c r="H130" s="58">
        <v>44742</v>
      </c>
      <c r="I130" s="58">
        <v>44773</v>
      </c>
      <c r="J130" s="58">
        <v>44804</v>
      </c>
      <c r="K130" s="58">
        <v>44834</v>
      </c>
      <c r="L130" s="58">
        <v>44865</v>
      </c>
      <c r="M130" s="58">
        <v>44895</v>
      </c>
      <c r="N130" s="58">
        <v>44926</v>
      </c>
    </row>
    <row r="131" spans="1:14" ht="15.75" thickBot="1" x14ac:dyDescent="0.3">
      <c r="A131" s="2" t="s">
        <v>4</v>
      </c>
      <c r="C131" s="63">
        <v>3263031.1799999997</v>
      </c>
      <c r="D131" s="63">
        <f>'[1]Extracción Mensual'!$E$97</f>
        <v>3109946.819999998</v>
      </c>
      <c r="E131" s="63">
        <v>3498288.89</v>
      </c>
      <c r="F131" s="63">
        <v>3395083.04</v>
      </c>
      <c r="G131" s="63">
        <v>3636000.1699999995</v>
      </c>
      <c r="H131" s="63">
        <v>3461649.2199999988</v>
      </c>
      <c r="I131" s="64">
        <v>3517050.64</v>
      </c>
      <c r="J131" s="64">
        <v>3378043</v>
      </c>
      <c r="K131" s="64">
        <v>3246621</v>
      </c>
      <c r="L131" s="64">
        <v>3342045</v>
      </c>
      <c r="M131" s="64">
        <v>3208862</v>
      </c>
      <c r="N131" s="64">
        <v>3185061</v>
      </c>
    </row>
    <row r="132" spans="1:14" ht="45" x14ac:dyDescent="0.25">
      <c r="A132" s="2" t="s">
        <v>112</v>
      </c>
      <c r="K132" s="85"/>
      <c r="L132" s="85"/>
      <c r="M132" s="85"/>
      <c r="N132" s="85"/>
    </row>
    <row r="133" spans="1:14" s="95" customFormat="1" ht="30" x14ac:dyDescent="0.25">
      <c r="A133" s="91" t="s">
        <v>119</v>
      </c>
      <c r="C133" s="89"/>
      <c r="D133" s="89"/>
      <c r="E133" s="89"/>
      <c r="F133" s="89"/>
      <c r="G133" s="89"/>
      <c r="H133" s="89"/>
      <c r="I133" s="85"/>
      <c r="J133" s="89"/>
      <c r="K133" s="85"/>
      <c r="L133" s="85"/>
      <c r="M133" s="85"/>
      <c r="N133" s="85"/>
    </row>
    <row r="135" spans="1:14" ht="15.75" thickBot="1" x14ac:dyDescent="0.3"/>
    <row r="136" spans="1:14" ht="30" x14ac:dyDescent="0.25">
      <c r="A136" s="1" t="s">
        <v>100</v>
      </c>
      <c r="C136" s="58">
        <v>44592</v>
      </c>
      <c r="D136" s="58">
        <v>44620</v>
      </c>
      <c r="E136" s="58">
        <v>44651</v>
      </c>
      <c r="F136" s="58">
        <v>44681</v>
      </c>
      <c r="G136" s="58">
        <v>44712</v>
      </c>
      <c r="H136" s="58">
        <v>44742</v>
      </c>
      <c r="I136" s="58">
        <v>44773</v>
      </c>
      <c r="J136" s="58">
        <v>44804</v>
      </c>
      <c r="K136" s="58">
        <v>44834</v>
      </c>
      <c r="L136" s="58">
        <v>44865</v>
      </c>
      <c r="M136" s="58">
        <v>44895</v>
      </c>
      <c r="N136" s="58">
        <v>44926</v>
      </c>
    </row>
    <row r="137" spans="1:14" ht="15.75" thickBot="1" x14ac:dyDescent="0.3">
      <c r="A137" s="2" t="s">
        <v>4</v>
      </c>
      <c r="C137" s="59">
        <v>0</v>
      </c>
      <c r="D137" s="62">
        <v>0</v>
      </c>
      <c r="E137" s="62">
        <v>0</v>
      </c>
      <c r="F137" s="62">
        <v>0</v>
      </c>
      <c r="G137" s="62">
        <v>0</v>
      </c>
      <c r="H137" s="76">
        <v>0</v>
      </c>
      <c r="I137" s="59">
        <v>0</v>
      </c>
      <c r="J137" s="59">
        <v>0</v>
      </c>
      <c r="K137" s="55">
        <v>0</v>
      </c>
      <c r="L137" s="59">
        <v>0</v>
      </c>
      <c r="M137" s="59">
        <v>0</v>
      </c>
      <c r="N137" s="55">
        <v>0</v>
      </c>
    </row>
    <row r="138" spans="1:14" ht="45" x14ac:dyDescent="0.25">
      <c r="A138" s="2" t="s">
        <v>28</v>
      </c>
    </row>
    <row r="139" spans="1:14" ht="30" x14ac:dyDescent="0.25">
      <c r="A139" s="44" t="s">
        <v>120</v>
      </c>
    </row>
    <row r="140" spans="1:14" ht="30" x14ac:dyDescent="0.25">
      <c r="A140" s="14" t="s">
        <v>101</v>
      </c>
    </row>
    <row r="142" spans="1:14" ht="15.75" thickBot="1" x14ac:dyDescent="0.3"/>
    <row r="143" spans="1:14" ht="30" x14ac:dyDescent="0.25">
      <c r="A143" s="6" t="s">
        <v>29</v>
      </c>
      <c r="C143" s="58">
        <v>44592</v>
      </c>
      <c r="D143" s="58">
        <v>44620</v>
      </c>
      <c r="E143" s="58">
        <v>44651</v>
      </c>
      <c r="F143" s="58">
        <v>44681</v>
      </c>
      <c r="G143" s="58">
        <v>44712</v>
      </c>
      <c r="H143" s="58">
        <v>44742</v>
      </c>
      <c r="I143" s="58">
        <v>44773</v>
      </c>
      <c r="J143" s="58">
        <v>44804</v>
      </c>
      <c r="K143" s="58">
        <v>44834</v>
      </c>
      <c r="L143" s="58">
        <v>44865</v>
      </c>
      <c r="M143" s="58">
        <v>44895</v>
      </c>
      <c r="N143" s="58">
        <v>44926</v>
      </c>
    </row>
    <row r="144" spans="1:14" ht="30.75" thickBot="1" x14ac:dyDescent="0.3">
      <c r="A144" s="13" t="s">
        <v>124</v>
      </c>
      <c r="C144" s="63">
        <f>+C131+C137</f>
        <v>3263031.1799999997</v>
      </c>
      <c r="D144" s="63">
        <f>'[1]Extracción Mensual'!$E$97</f>
        <v>3109946.819999998</v>
      </c>
      <c r="E144" s="63">
        <f>E131+E137</f>
        <v>3498288.89</v>
      </c>
      <c r="F144" s="63">
        <f>F131+F137</f>
        <v>3395083.04</v>
      </c>
      <c r="G144" s="63">
        <f>G131+G137</f>
        <v>3636000.1699999995</v>
      </c>
      <c r="H144" s="63">
        <f>+H131+H137</f>
        <v>3461649.2199999988</v>
      </c>
      <c r="I144" s="63">
        <f>+I131+I137</f>
        <v>3517050.64</v>
      </c>
      <c r="J144" s="63">
        <f>+J131+J137</f>
        <v>3378043</v>
      </c>
      <c r="K144" s="63">
        <f>+K126+K137</f>
        <v>3478789</v>
      </c>
      <c r="L144" s="63">
        <f>L137+L131</f>
        <v>3342045</v>
      </c>
      <c r="M144" s="63">
        <v>3208862</v>
      </c>
      <c r="N144" s="63">
        <f>N137+N131</f>
        <v>3185061</v>
      </c>
    </row>
    <row r="145" spans="1:14" s="95" customFormat="1" x14ac:dyDescent="0.25">
      <c r="A145" s="91"/>
      <c r="C145" s="89"/>
      <c r="D145" s="89"/>
      <c r="E145" s="89"/>
      <c r="F145" s="89"/>
      <c r="G145" s="89"/>
      <c r="H145" s="89"/>
      <c r="I145" s="85"/>
      <c r="J145" s="89"/>
      <c r="K145" s="101"/>
      <c r="L145" s="85"/>
      <c r="M145" s="89"/>
      <c r="N145" s="101"/>
    </row>
    <row r="146" spans="1:14" ht="15.75" thickBot="1" x14ac:dyDescent="0.3"/>
    <row r="147" spans="1:14" ht="30" x14ac:dyDescent="0.25">
      <c r="A147" s="1" t="s">
        <v>71</v>
      </c>
      <c r="C147" s="58">
        <v>44592</v>
      </c>
      <c r="D147" s="58">
        <v>44620</v>
      </c>
      <c r="E147" s="58">
        <v>44651</v>
      </c>
      <c r="F147" s="58">
        <v>44681</v>
      </c>
      <c r="G147" s="58">
        <v>44712</v>
      </c>
      <c r="H147" s="58">
        <v>44742</v>
      </c>
      <c r="I147" s="58">
        <v>44773</v>
      </c>
      <c r="J147" s="58">
        <v>44804</v>
      </c>
      <c r="K147" s="58">
        <v>44834</v>
      </c>
      <c r="L147" s="58">
        <v>44865</v>
      </c>
      <c r="M147" s="58">
        <v>44895</v>
      </c>
      <c r="N147" s="58">
        <v>44926</v>
      </c>
    </row>
    <row r="148" spans="1:14" ht="15.75" thickBot="1" x14ac:dyDescent="0.3">
      <c r="A148" s="2" t="s">
        <v>4</v>
      </c>
      <c r="C148" s="59">
        <v>85</v>
      </c>
      <c r="D148" s="62">
        <v>85</v>
      </c>
      <c r="E148" s="62">
        <v>85</v>
      </c>
      <c r="F148" s="62">
        <v>85</v>
      </c>
      <c r="G148" s="62">
        <v>85</v>
      </c>
      <c r="H148" s="76">
        <v>85</v>
      </c>
      <c r="I148" s="59">
        <v>85</v>
      </c>
      <c r="J148" s="59">
        <v>85</v>
      </c>
      <c r="K148" s="59">
        <v>85</v>
      </c>
      <c r="L148" s="59">
        <v>85</v>
      </c>
      <c r="M148" s="59">
        <v>85</v>
      </c>
      <c r="N148" s="59">
        <v>85</v>
      </c>
    </row>
    <row r="149" spans="1:14" ht="30" x14ac:dyDescent="0.25">
      <c r="A149" s="44" t="s">
        <v>30</v>
      </c>
    </row>
    <row r="151" spans="1:14" ht="15.75" thickBot="1" x14ac:dyDescent="0.3"/>
    <row r="152" spans="1:14" ht="30" x14ac:dyDescent="0.25">
      <c r="A152" s="1" t="s">
        <v>72</v>
      </c>
      <c r="C152" s="58">
        <v>44592</v>
      </c>
      <c r="D152" s="58">
        <v>44620</v>
      </c>
      <c r="E152" s="58">
        <v>44651</v>
      </c>
      <c r="F152" s="58">
        <v>44681</v>
      </c>
      <c r="G152" s="58">
        <v>44712</v>
      </c>
      <c r="H152" s="58">
        <v>44742</v>
      </c>
      <c r="I152" s="58">
        <v>44773</v>
      </c>
      <c r="J152" s="58">
        <v>44804</v>
      </c>
      <c r="K152" s="58">
        <v>44834</v>
      </c>
      <c r="L152" s="58">
        <v>44865</v>
      </c>
      <c r="M152" s="58">
        <v>44895</v>
      </c>
      <c r="N152" s="58">
        <v>44926</v>
      </c>
    </row>
    <row r="153" spans="1:14" ht="15.75" thickBot="1" x14ac:dyDescent="0.3">
      <c r="A153" s="2" t="s">
        <v>4</v>
      </c>
      <c r="C153" s="59">
        <v>110</v>
      </c>
      <c r="D153" s="62">
        <v>110</v>
      </c>
      <c r="E153" s="62">
        <v>110</v>
      </c>
      <c r="F153" s="62">
        <v>110</v>
      </c>
      <c r="G153" s="62">
        <v>110</v>
      </c>
      <c r="H153" s="76">
        <v>110</v>
      </c>
      <c r="I153" s="59">
        <v>110</v>
      </c>
      <c r="J153" s="59">
        <v>110</v>
      </c>
      <c r="K153" s="59">
        <v>110</v>
      </c>
      <c r="L153" s="59">
        <v>110</v>
      </c>
      <c r="M153" s="59">
        <v>110</v>
      </c>
      <c r="N153" s="59">
        <v>110</v>
      </c>
    </row>
    <row r="154" spans="1:14" x14ac:dyDescent="0.25">
      <c r="A154" s="2" t="s">
        <v>31</v>
      </c>
    </row>
    <row r="155" spans="1:14" ht="30" x14ac:dyDescent="0.25">
      <c r="A155" s="44" t="s">
        <v>32</v>
      </c>
    </row>
    <row r="157" spans="1:14" ht="15.75" thickBot="1" x14ac:dyDescent="0.3"/>
    <row r="158" spans="1:14" x14ac:dyDescent="0.25">
      <c r="A158" s="45" t="s">
        <v>102</v>
      </c>
      <c r="C158" s="58">
        <v>44592</v>
      </c>
      <c r="D158" s="58">
        <v>44620</v>
      </c>
      <c r="E158" s="58">
        <v>44651</v>
      </c>
      <c r="F158" s="58">
        <v>44681</v>
      </c>
      <c r="G158" s="58">
        <v>44712</v>
      </c>
      <c r="H158" s="58">
        <v>44742</v>
      </c>
      <c r="I158" s="58">
        <v>44773</v>
      </c>
      <c r="J158" s="58">
        <v>44804</v>
      </c>
      <c r="K158" s="58">
        <v>44834</v>
      </c>
      <c r="L158" s="58">
        <v>44865</v>
      </c>
      <c r="M158" s="58">
        <v>44895</v>
      </c>
      <c r="N158" s="58">
        <v>44926</v>
      </c>
    </row>
    <row r="159" spans="1:14" ht="15.75" thickBot="1" x14ac:dyDescent="0.3">
      <c r="A159" s="2" t="s">
        <v>4</v>
      </c>
      <c r="C159" s="61">
        <v>9840</v>
      </c>
      <c r="D159" s="61">
        <v>9840</v>
      </c>
      <c r="E159" s="61">
        <v>10240</v>
      </c>
      <c r="F159" s="61">
        <v>10240</v>
      </c>
      <c r="G159" s="61">
        <v>10240</v>
      </c>
      <c r="H159" s="81">
        <v>10670</v>
      </c>
      <c r="I159" s="65">
        <v>10670</v>
      </c>
      <c r="J159" s="65">
        <v>10670</v>
      </c>
      <c r="K159" s="65">
        <v>10670</v>
      </c>
      <c r="L159" s="65">
        <v>10670</v>
      </c>
      <c r="M159" s="65">
        <v>10670</v>
      </c>
      <c r="N159" s="65">
        <v>10670</v>
      </c>
    </row>
    <row r="160" spans="1:14" ht="30" x14ac:dyDescent="0.25">
      <c r="A160" s="44" t="s">
        <v>125</v>
      </c>
      <c r="H160" s="102"/>
    </row>
    <row r="162" spans="1:14" ht="15.75" thickBot="1" x14ac:dyDescent="0.3"/>
    <row r="163" spans="1:14" x14ac:dyDescent="0.25">
      <c r="A163" s="45" t="s">
        <v>73</v>
      </c>
      <c r="C163" s="58">
        <v>44592</v>
      </c>
      <c r="D163" s="58">
        <v>44620</v>
      </c>
      <c r="E163" s="58">
        <v>44651</v>
      </c>
      <c r="F163" s="58">
        <v>44681</v>
      </c>
      <c r="G163" s="58">
        <v>44712</v>
      </c>
      <c r="H163" s="58">
        <v>44742</v>
      </c>
      <c r="I163" s="58">
        <v>44773</v>
      </c>
      <c r="J163" s="58">
        <v>44804</v>
      </c>
      <c r="K163" s="58">
        <v>44834</v>
      </c>
      <c r="L163" s="58">
        <v>44865</v>
      </c>
      <c r="M163" s="58">
        <v>44895</v>
      </c>
      <c r="N163" s="58">
        <v>44926</v>
      </c>
    </row>
    <row r="164" spans="1:14" ht="15.75" thickBot="1" x14ac:dyDescent="0.3">
      <c r="A164" s="2" t="s">
        <v>4</v>
      </c>
      <c r="C164" s="59">
        <v>47</v>
      </c>
      <c r="D164" s="59">
        <v>47</v>
      </c>
      <c r="E164" s="62">
        <v>48</v>
      </c>
      <c r="F164" s="62">
        <v>48</v>
      </c>
      <c r="G164" s="62">
        <v>48</v>
      </c>
      <c r="H164" s="76">
        <v>49</v>
      </c>
      <c r="I164" s="59">
        <v>49</v>
      </c>
      <c r="J164" s="59">
        <v>49</v>
      </c>
      <c r="K164" s="59">
        <v>49</v>
      </c>
      <c r="L164" s="59">
        <v>49</v>
      </c>
      <c r="M164" s="59">
        <v>49</v>
      </c>
      <c r="N164" s="59">
        <v>49</v>
      </c>
    </row>
    <row r="165" spans="1:14" ht="30" x14ac:dyDescent="0.25">
      <c r="A165" s="44" t="s">
        <v>33</v>
      </c>
    </row>
    <row r="167" spans="1:14" ht="15.75" thickBot="1" x14ac:dyDescent="0.3"/>
    <row r="168" spans="1:14" x14ac:dyDescent="0.25">
      <c r="A168" s="45" t="s">
        <v>74</v>
      </c>
      <c r="C168" s="58">
        <v>44592</v>
      </c>
      <c r="D168" s="58">
        <v>44620</v>
      </c>
      <c r="E168" s="58">
        <v>44651</v>
      </c>
      <c r="F168" s="58">
        <v>44681</v>
      </c>
      <c r="G168" s="58">
        <v>44712</v>
      </c>
      <c r="H168" s="58">
        <v>44742</v>
      </c>
      <c r="I168" s="58">
        <v>44773</v>
      </c>
      <c r="J168" s="58">
        <v>44804</v>
      </c>
      <c r="K168" s="58">
        <v>44834</v>
      </c>
      <c r="L168" s="58">
        <v>44865</v>
      </c>
      <c r="M168" s="58">
        <v>44895</v>
      </c>
      <c r="N168" s="58">
        <v>44926</v>
      </c>
    </row>
    <row r="169" spans="1:14" ht="15.75" thickBot="1" x14ac:dyDescent="0.3">
      <c r="A169" s="2" t="s">
        <v>4</v>
      </c>
      <c r="C169" s="59">
        <v>7</v>
      </c>
      <c r="D169" s="59">
        <v>7</v>
      </c>
      <c r="E169" s="62">
        <v>7</v>
      </c>
      <c r="F169" s="62">
        <v>7</v>
      </c>
      <c r="G169" s="62">
        <v>7</v>
      </c>
      <c r="H169" s="62">
        <v>7</v>
      </c>
      <c r="I169" s="59">
        <v>7</v>
      </c>
      <c r="J169" s="62">
        <v>7</v>
      </c>
      <c r="K169" s="62">
        <v>7</v>
      </c>
      <c r="L169" s="59">
        <v>7</v>
      </c>
      <c r="M169" s="62">
        <v>7</v>
      </c>
      <c r="N169" s="62">
        <v>7</v>
      </c>
    </row>
    <row r="170" spans="1:14" ht="30" x14ac:dyDescent="0.25">
      <c r="A170" s="2" t="s">
        <v>34</v>
      </c>
    </row>
    <row r="171" spans="1:14" ht="75" x14ac:dyDescent="0.25">
      <c r="A171" s="4" t="s">
        <v>35</v>
      </c>
    </row>
    <row r="172" spans="1:14" x14ac:dyDescent="0.25">
      <c r="A172" s="44" t="s">
        <v>108</v>
      </c>
    </row>
    <row r="173" spans="1:14" ht="30" x14ac:dyDescent="0.25">
      <c r="A173" s="4" t="s">
        <v>36</v>
      </c>
    </row>
    <row r="175" spans="1:14" ht="15.75" thickBot="1" x14ac:dyDescent="0.3"/>
    <row r="176" spans="1:14" ht="30" x14ac:dyDescent="0.25">
      <c r="A176" s="1" t="s">
        <v>75</v>
      </c>
      <c r="C176" s="58">
        <v>44592</v>
      </c>
      <c r="D176" s="58">
        <v>44620</v>
      </c>
      <c r="E176" s="58">
        <v>44651</v>
      </c>
      <c r="F176" s="58">
        <v>44681</v>
      </c>
      <c r="G176" s="58">
        <v>44712</v>
      </c>
      <c r="H176" s="58">
        <v>44742</v>
      </c>
      <c r="I176" s="58">
        <v>44773</v>
      </c>
      <c r="J176" s="58">
        <v>44804</v>
      </c>
      <c r="K176" s="58">
        <v>44834</v>
      </c>
      <c r="L176" s="58">
        <v>44865</v>
      </c>
      <c r="M176" s="58">
        <v>44895</v>
      </c>
      <c r="N176" s="58">
        <v>44926</v>
      </c>
    </row>
    <row r="177" spans="1:14" ht="15.75" thickBot="1" x14ac:dyDescent="0.3">
      <c r="A177" s="2" t="s">
        <v>4</v>
      </c>
      <c r="C177" s="59">
        <v>75</v>
      </c>
      <c r="D177" s="62">
        <v>75</v>
      </c>
      <c r="E177" s="62">
        <v>75</v>
      </c>
      <c r="F177" s="62">
        <v>75</v>
      </c>
      <c r="G177" s="62">
        <v>80</v>
      </c>
      <c r="H177" s="76">
        <v>81</v>
      </c>
      <c r="I177" s="59">
        <v>81</v>
      </c>
      <c r="J177" s="59">
        <v>81</v>
      </c>
      <c r="K177" s="59">
        <v>81</v>
      </c>
      <c r="L177" s="59">
        <v>81</v>
      </c>
      <c r="M177" s="59">
        <v>81</v>
      </c>
      <c r="N177" s="59">
        <v>81</v>
      </c>
    </row>
    <row r="178" spans="1:14" ht="45" x14ac:dyDescent="0.25">
      <c r="A178" s="2" t="s">
        <v>37</v>
      </c>
    </row>
    <row r="179" spans="1:14" ht="60" x14ac:dyDescent="0.25">
      <c r="A179" s="44" t="s">
        <v>126</v>
      </c>
    </row>
    <row r="180" spans="1:14" ht="30" x14ac:dyDescent="0.25">
      <c r="A180" s="13" t="s">
        <v>76</v>
      </c>
    </row>
    <row r="182" spans="1:14" ht="15.75" thickBot="1" x14ac:dyDescent="0.3"/>
    <row r="183" spans="1:14" ht="30" x14ac:dyDescent="0.25">
      <c r="A183" s="1" t="s">
        <v>77</v>
      </c>
      <c r="C183" s="58">
        <v>44592</v>
      </c>
      <c r="D183" s="58">
        <v>44620</v>
      </c>
      <c r="E183" s="58">
        <v>44651</v>
      </c>
      <c r="F183" s="58">
        <v>44681</v>
      </c>
      <c r="G183" s="58">
        <v>44712</v>
      </c>
      <c r="H183" s="58">
        <v>44742</v>
      </c>
      <c r="I183" s="58">
        <v>44773</v>
      </c>
      <c r="J183" s="58">
        <v>44804</v>
      </c>
      <c r="K183" s="58">
        <v>44834</v>
      </c>
      <c r="L183" s="58">
        <v>44865</v>
      </c>
      <c r="M183" s="58">
        <v>44895</v>
      </c>
      <c r="N183" s="58">
        <v>44926</v>
      </c>
    </row>
    <row r="184" spans="1:14" ht="15.75" thickBot="1" x14ac:dyDescent="0.3">
      <c r="A184" s="2" t="s">
        <v>4</v>
      </c>
      <c r="C184" s="59">
        <v>7</v>
      </c>
      <c r="D184" s="62">
        <v>7</v>
      </c>
      <c r="E184" s="62">
        <v>7</v>
      </c>
      <c r="F184" s="62">
        <v>7</v>
      </c>
      <c r="G184" s="62">
        <v>8</v>
      </c>
      <c r="H184" s="76">
        <v>8</v>
      </c>
      <c r="I184" s="59">
        <v>8</v>
      </c>
      <c r="J184" s="59">
        <v>8</v>
      </c>
      <c r="K184" s="59">
        <v>8</v>
      </c>
      <c r="L184" s="59">
        <v>8</v>
      </c>
      <c r="M184" s="59">
        <v>8</v>
      </c>
      <c r="N184" s="59">
        <v>8</v>
      </c>
    </row>
    <row r="185" spans="1:14" ht="45" x14ac:dyDescent="0.25">
      <c r="A185" s="2" t="s">
        <v>38</v>
      </c>
    </row>
    <row r="186" spans="1:14" ht="60" x14ac:dyDescent="0.25">
      <c r="A186" s="4" t="s">
        <v>127</v>
      </c>
    </row>
    <row r="187" spans="1:14" ht="30" x14ac:dyDescent="0.25">
      <c r="A187" s="5" t="s">
        <v>39</v>
      </c>
    </row>
    <row r="190" spans="1:14" x14ac:dyDescent="0.25">
      <c r="A190" s="15" t="s">
        <v>113</v>
      </c>
    </row>
    <row r="192" spans="1:14" ht="15.75" thickBot="1" x14ac:dyDescent="0.3"/>
    <row r="193" spans="1:14" ht="30" x14ac:dyDescent="0.25">
      <c r="A193" s="1" t="s">
        <v>78</v>
      </c>
      <c r="C193" s="58">
        <v>44592</v>
      </c>
      <c r="D193" s="58">
        <v>44620</v>
      </c>
      <c r="E193" s="58">
        <v>44651</v>
      </c>
      <c r="F193" s="58">
        <v>44681</v>
      </c>
      <c r="G193" s="58">
        <v>44712</v>
      </c>
      <c r="H193" s="58">
        <v>44742</v>
      </c>
      <c r="I193" s="58">
        <v>44773</v>
      </c>
      <c r="J193" s="58">
        <v>44804</v>
      </c>
      <c r="K193" s="58">
        <v>44834</v>
      </c>
      <c r="L193" s="58">
        <v>44865</v>
      </c>
      <c r="M193" s="58">
        <v>44895</v>
      </c>
      <c r="N193" s="58">
        <v>44926</v>
      </c>
    </row>
    <row r="194" spans="1:14" ht="15.75" thickBot="1" x14ac:dyDescent="0.3">
      <c r="A194" s="2" t="s">
        <v>4</v>
      </c>
      <c r="C194" s="59">
        <v>75</v>
      </c>
      <c r="D194" s="62">
        <v>75</v>
      </c>
      <c r="E194" s="62">
        <v>75</v>
      </c>
      <c r="F194" s="62">
        <v>75</v>
      </c>
      <c r="G194" s="62">
        <v>75</v>
      </c>
      <c r="H194" s="76">
        <v>76</v>
      </c>
      <c r="I194" s="59">
        <v>76</v>
      </c>
      <c r="J194" s="59">
        <v>76</v>
      </c>
      <c r="K194" s="59">
        <v>76</v>
      </c>
      <c r="L194" s="59">
        <v>80</v>
      </c>
      <c r="M194" s="59">
        <v>80</v>
      </c>
      <c r="N194" s="59">
        <v>80</v>
      </c>
    </row>
    <row r="195" spans="1:14" ht="45" x14ac:dyDescent="0.25">
      <c r="A195" s="2" t="s">
        <v>40</v>
      </c>
    </row>
    <row r="196" spans="1:14" ht="60" x14ac:dyDescent="0.25">
      <c r="A196" s="44" t="s">
        <v>128</v>
      </c>
    </row>
    <row r="197" spans="1:14" ht="30" x14ac:dyDescent="0.25">
      <c r="A197" s="13" t="s">
        <v>79</v>
      </c>
    </row>
    <row r="199" spans="1:14" ht="15.75" thickBot="1" x14ac:dyDescent="0.3"/>
    <row r="200" spans="1:14" ht="30" x14ac:dyDescent="0.25">
      <c r="A200" s="1" t="s">
        <v>80</v>
      </c>
      <c r="C200" s="58">
        <v>44592</v>
      </c>
      <c r="D200" s="58">
        <v>44620</v>
      </c>
      <c r="E200" s="58">
        <v>44651</v>
      </c>
      <c r="F200" s="58">
        <v>44681</v>
      </c>
      <c r="G200" s="58">
        <v>44712</v>
      </c>
      <c r="H200" s="58">
        <v>44742</v>
      </c>
      <c r="I200" s="58">
        <v>44773</v>
      </c>
      <c r="J200" s="58">
        <v>44804</v>
      </c>
      <c r="K200" s="58">
        <v>44834</v>
      </c>
      <c r="L200" s="58">
        <v>44865</v>
      </c>
      <c r="M200" s="58">
        <v>44895</v>
      </c>
      <c r="N200" s="58">
        <v>44926</v>
      </c>
    </row>
    <row r="201" spans="1:14" ht="15.75" thickBot="1" x14ac:dyDescent="0.3">
      <c r="A201" s="2" t="s">
        <v>4</v>
      </c>
      <c r="C201" s="59">
        <v>7</v>
      </c>
      <c r="D201" s="62">
        <v>7</v>
      </c>
      <c r="E201" s="62">
        <v>7</v>
      </c>
      <c r="F201" s="62">
        <v>7</v>
      </c>
      <c r="G201" s="62">
        <v>8</v>
      </c>
      <c r="H201" s="76">
        <v>8</v>
      </c>
      <c r="I201" s="59">
        <v>8</v>
      </c>
      <c r="J201" s="59">
        <v>8</v>
      </c>
      <c r="K201" s="59">
        <v>8</v>
      </c>
      <c r="L201" s="59">
        <v>8</v>
      </c>
      <c r="M201" s="59">
        <v>8</v>
      </c>
      <c r="N201" s="59">
        <v>8</v>
      </c>
    </row>
    <row r="202" spans="1:14" ht="60" x14ac:dyDescent="0.25">
      <c r="A202" s="2" t="s">
        <v>41</v>
      </c>
      <c r="F202" s="9"/>
    </row>
    <row r="203" spans="1:14" ht="60" x14ac:dyDescent="0.25">
      <c r="A203" s="44" t="s">
        <v>129</v>
      </c>
    </row>
    <row r="204" spans="1:14" ht="30" x14ac:dyDescent="0.25">
      <c r="A204" s="13" t="s">
        <v>42</v>
      </c>
    </row>
    <row r="206" spans="1:14" ht="15.75" thickBot="1" x14ac:dyDescent="0.3"/>
    <row r="207" spans="1:14" ht="30" x14ac:dyDescent="0.25">
      <c r="A207" s="6" t="s">
        <v>114</v>
      </c>
      <c r="C207" s="58">
        <v>44592</v>
      </c>
      <c r="D207" s="58">
        <v>44620</v>
      </c>
      <c r="E207" s="58">
        <v>44651</v>
      </c>
      <c r="F207" s="58">
        <v>44681</v>
      </c>
      <c r="G207" s="58">
        <v>44712</v>
      </c>
      <c r="H207" s="58">
        <v>44742</v>
      </c>
      <c r="I207" s="58">
        <v>44773</v>
      </c>
      <c r="J207" s="58">
        <v>44804</v>
      </c>
      <c r="K207" s="58">
        <v>44834</v>
      </c>
      <c r="L207" s="58">
        <v>44865</v>
      </c>
      <c r="M207" s="58">
        <v>44895</v>
      </c>
      <c r="N207" s="58">
        <v>44926</v>
      </c>
    </row>
    <row r="208" spans="1:14" ht="30.75" thickBot="1" x14ac:dyDescent="0.3">
      <c r="A208" s="13" t="s">
        <v>81</v>
      </c>
      <c r="C208" s="59">
        <f>+C194+C201</f>
        <v>82</v>
      </c>
      <c r="D208" s="62">
        <f t="shared" ref="D208:F208" si="7">+D194+D201</f>
        <v>82</v>
      </c>
      <c r="E208" s="62">
        <f t="shared" si="7"/>
        <v>82</v>
      </c>
      <c r="F208" s="55">
        <f t="shared" si="7"/>
        <v>82</v>
      </c>
      <c r="G208" s="62">
        <f>+G194+G201</f>
        <v>83</v>
      </c>
      <c r="H208" s="76">
        <f>+H194+H201</f>
        <v>84</v>
      </c>
      <c r="I208" s="59">
        <f t="shared" ref="I208:K208" si="8">+I194+I201</f>
        <v>84</v>
      </c>
      <c r="J208" s="55">
        <f t="shared" si="8"/>
        <v>84</v>
      </c>
      <c r="K208" s="55">
        <f t="shared" si="8"/>
        <v>84</v>
      </c>
      <c r="L208" s="59">
        <v>88</v>
      </c>
      <c r="M208" s="55">
        <v>88</v>
      </c>
      <c r="N208" s="55">
        <f t="shared" ref="N208" si="9">+N194+N201</f>
        <v>88</v>
      </c>
    </row>
    <row r="210" spans="1:14" ht="15.75" thickBot="1" x14ac:dyDescent="0.3"/>
    <row r="211" spans="1:14" x14ac:dyDescent="0.2">
      <c r="A211" s="1" t="s">
        <v>82</v>
      </c>
      <c r="C211" s="58">
        <v>44592</v>
      </c>
      <c r="D211" s="58">
        <v>44620</v>
      </c>
      <c r="E211" s="58">
        <v>44651</v>
      </c>
      <c r="F211" s="58">
        <v>44681</v>
      </c>
      <c r="G211" s="58">
        <v>44712</v>
      </c>
      <c r="H211" s="103">
        <v>44742</v>
      </c>
      <c r="I211" s="58">
        <v>44773</v>
      </c>
      <c r="J211" s="58">
        <v>44804</v>
      </c>
      <c r="K211" s="58">
        <v>44834</v>
      </c>
      <c r="L211" s="58">
        <v>44865</v>
      </c>
      <c r="M211" s="58">
        <v>44895</v>
      </c>
      <c r="N211" s="58">
        <v>44926</v>
      </c>
    </row>
    <row r="212" spans="1:14" ht="15.75" thickBot="1" x14ac:dyDescent="0.3">
      <c r="A212" s="2" t="s">
        <v>4</v>
      </c>
      <c r="C212" s="59">
        <v>2</v>
      </c>
      <c r="D212" s="62">
        <v>2</v>
      </c>
      <c r="E212" s="62">
        <v>2</v>
      </c>
      <c r="F212" s="62">
        <v>2</v>
      </c>
      <c r="G212" s="62">
        <v>2</v>
      </c>
      <c r="H212" s="76">
        <v>2</v>
      </c>
      <c r="I212" s="59">
        <v>2</v>
      </c>
      <c r="J212" s="59">
        <v>2</v>
      </c>
      <c r="K212" s="59">
        <v>2</v>
      </c>
      <c r="L212" s="59">
        <v>2</v>
      </c>
      <c r="M212" s="59">
        <v>2</v>
      </c>
      <c r="N212" s="59">
        <v>1</v>
      </c>
    </row>
    <row r="213" spans="1:14" ht="45" x14ac:dyDescent="0.25">
      <c r="A213" s="44" t="s">
        <v>43</v>
      </c>
    </row>
    <row r="216" spans="1:14" ht="15.75" thickBot="1" x14ac:dyDescent="0.3">
      <c r="A216" s="10" t="s">
        <v>130</v>
      </c>
    </row>
    <row r="217" spans="1:14" x14ac:dyDescent="0.25">
      <c r="A217" s="10"/>
      <c r="B217" s="134" t="s">
        <v>514</v>
      </c>
      <c r="C217" s="135"/>
      <c r="D217" s="135"/>
      <c r="E217" s="135"/>
      <c r="F217" s="135"/>
      <c r="G217" s="135"/>
      <c r="H217" s="136"/>
    </row>
    <row r="218" spans="1:14" ht="15.75" thickBot="1" x14ac:dyDescent="0.3">
      <c r="A218" s="10"/>
      <c r="B218" s="137"/>
      <c r="C218" s="138"/>
      <c r="D218" s="138"/>
      <c r="E218" s="138"/>
      <c r="F218" s="138"/>
      <c r="G218" s="138"/>
      <c r="H218" s="139"/>
    </row>
    <row r="219" spans="1:14" x14ac:dyDescent="0.25">
      <c r="A219" s="10"/>
    </row>
    <row r="220" spans="1:14" ht="15.75" thickBot="1" x14ac:dyDescent="0.3"/>
    <row r="221" spans="1:14" x14ac:dyDescent="0.25">
      <c r="A221" s="1" t="s">
        <v>83</v>
      </c>
      <c r="C221" s="58">
        <v>44592</v>
      </c>
      <c r="D221" s="58">
        <v>44620</v>
      </c>
      <c r="E221" s="58">
        <v>44651</v>
      </c>
      <c r="F221" s="58">
        <v>44681</v>
      </c>
      <c r="G221" s="58">
        <v>44712</v>
      </c>
      <c r="H221" s="58">
        <v>44742</v>
      </c>
      <c r="I221" s="58">
        <v>44773</v>
      </c>
      <c r="J221" s="58">
        <v>44804</v>
      </c>
      <c r="K221" s="58">
        <v>44834</v>
      </c>
      <c r="L221" s="58">
        <v>44865</v>
      </c>
      <c r="M221" s="58">
        <v>44895</v>
      </c>
      <c r="N221" s="58">
        <v>44926</v>
      </c>
    </row>
    <row r="222" spans="1:14" ht="15.75" thickBot="1" x14ac:dyDescent="0.3">
      <c r="A222" s="2" t="s">
        <v>4</v>
      </c>
      <c r="C222" s="59">
        <v>52</v>
      </c>
      <c r="D222" s="62">
        <v>52</v>
      </c>
      <c r="E222" s="62">
        <v>52</v>
      </c>
      <c r="F222" s="62">
        <v>52</v>
      </c>
      <c r="G222" s="55">
        <v>52</v>
      </c>
      <c r="H222" s="62">
        <v>52</v>
      </c>
      <c r="I222" s="59">
        <v>52</v>
      </c>
      <c r="J222" s="59">
        <v>52</v>
      </c>
      <c r="K222" s="59">
        <v>52</v>
      </c>
      <c r="L222" s="59">
        <v>52</v>
      </c>
      <c r="M222" s="59">
        <v>52</v>
      </c>
      <c r="N222" s="59">
        <v>52</v>
      </c>
    </row>
    <row r="223" spans="1:14" ht="45" x14ac:dyDescent="0.25">
      <c r="A223" s="44" t="s">
        <v>44</v>
      </c>
    </row>
    <row r="224" spans="1:14" x14ac:dyDescent="0.25">
      <c r="A224" s="44" t="s">
        <v>45</v>
      </c>
    </row>
    <row r="225" spans="1:14" x14ac:dyDescent="0.25">
      <c r="A225" s="44" t="s">
        <v>46</v>
      </c>
    </row>
    <row r="226" spans="1:14" x14ac:dyDescent="0.25">
      <c r="A226" s="44" t="s">
        <v>108</v>
      </c>
    </row>
    <row r="227" spans="1:14" ht="15.75" thickBot="1" x14ac:dyDescent="0.3"/>
    <row r="228" spans="1:14" x14ac:dyDescent="0.25">
      <c r="A228" s="1" t="s">
        <v>84</v>
      </c>
      <c r="C228" s="58">
        <v>44592</v>
      </c>
      <c r="D228" s="58">
        <v>44620</v>
      </c>
      <c r="E228" s="58">
        <v>44651</v>
      </c>
      <c r="F228" s="58">
        <v>44681</v>
      </c>
      <c r="G228" s="58">
        <v>44712</v>
      </c>
      <c r="H228" s="58">
        <v>44742</v>
      </c>
      <c r="I228" s="58">
        <v>44773</v>
      </c>
      <c r="J228" s="58">
        <v>44804</v>
      </c>
      <c r="K228" s="58">
        <v>44834</v>
      </c>
      <c r="L228" s="58">
        <v>44865</v>
      </c>
      <c r="M228" s="58">
        <v>44895</v>
      </c>
      <c r="N228" s="58">
        <v>44926</v>
      </c>
    </row>
    <row r="229" spans="1:14" ht="15.75" thickBot="1" x14ac:dyDescent="0.3">
      <c r="A229" s="2" t="s">
        <v>4</v>
      </c>
      <c r="C229" s="59">
        <v>44</v>
      </c>
      <c r="D229" s="62">
        <v>44</v>
      </c>
      <c r="E229" s="62">
        <v>43</v>
      </c>
      <c r="F229" s="62">
        <v>42</v>
      </c>
      <c r="G229" s="55">
        <v>43</v>
      </c>
      <c r="H229" s="76">
        <v>24</v>
      </c>
      <c r="I229" s="59">
        <v>24</v>
      </c>
      <c r="J229" s="59">
        <v>24</v>
      </c>
      <c r="K229" s="59">
        <v>24</v>
      </c>
      <c r="L229" s="59">
        <v>19</v>
      </c>
      <c r="M229" s="59">
        <v>19</v>
      </c>
      <c r="N229" s="59">
        <v>19</v>
      </c>
    </row>
    <row r="230" spans="1:14" ht="30" x14ac:dyDescent="0.25">
      <c r="A230" s="2" t="s">
        <v>47</v>
      </c>
    </row>
    <row r="231" spans="1:14" ht="45" x14ac:dyDescent="0.25">
      <c r="A231" s="44" t="s">
        <v>48</v>
      </c>
    </row>
    <row r="232" spans="1:14" x14ac:dyDescent="0.25">
      <c r="A232" s="44" t="s">
        <v>45</v>
      </c>
    </row>
    <row r="233" spans="1:14" x14ac:dyDescent="0.25">
      <c r="A233" s="44" t="s">
        <v>49</v>
      </c>
    </row>
    <row r="234" spans="1:14" x14ac:dyDescent="0.25">
      <c r="A234" s="44" t="s">
        <v>108</v>
      </c>
    </row>
    <row r="235" spans="1:14" ht="15.75" thickBot="1" x14ac:dyDescent="0.3"/>
    <row r="236" spans="1:14" x14ac:dyDescent="0.25">
      <c r="A236" s="1" t="s">
        <v>85</v>
      </c>
      <c r="C236" s="58">
        <v>44592</v>
      </c>
      <c r="D236" s="58">
        <v>44620</v>
      </c>
      <c r="E236" s="58">
        <v>44651</v>
      </c>
      <c r="F236" s="58">
        <v>44681</v>
      </c>
      <c r="G236" s="58">
        <v>44712</v>
      </c>
      <c r="H236" s="58">
        <v>44742</v>
      </c>
      <c r="I236" s="58">
        <v>44773</v>
      </c>
      <c r="J236" s="58">
        <v>44804</v>
      </c>
      <c r="K236" s="58">
        <v>44834</v>
      </c>
      <c r="L236" s="58">
        <v>44865</v>
      </c>
      <c r="M236" s="58">
        <v>44895</v>
      </c>
      <c r="N236" s="58">
        <v>44926</v>
      </c>
    </row>
    <row r="237" spans="1:14" ht="15.75" thickBot="1" x14ac:dyDescent="0.3">
      <c r="A237" s="2" t="s">
        <v>4</v>
      </c>
      <c r="C237" s="63">
        <v>3081399.9100000011</v>
      </c>
      <c r="D237" s="104">
        <v>2936280.0000000005</v>
      </c>
      <c r="E237" s="63">
        <v>3378932.31</v>
      </c>
      <c r="F237" s="63">
        <v>3319203.72</v>
      </c>
      <c r="G237" s="63">
        <v>3566295.42</v>
      </c>
      <c r="H237" s="104">
        <v>3404652.9300000011</v>
      </c>
      <c r="I237" s="64">
        <v>3434227.69</v>
      </c>
      <c r="J237" s="64">
        <v>3289906</v>
      </c>
      <c r="K237" s="71">
        <v>3294828</v>
      </c>
      <c r="L237" s="64">
        <v>3468121</v>
      </c>
      <c r="M237" s="64">
        <v>3409157</v>
      </c>
      <c r="N237" s="71">
        <v>3432950</v>
      </c>
    </row>
    <row r="238" spans="1:14" s="95" customFormat="1" ht="30" x14ac:dyDescent="0.25">
      <c r="A238" s="91" t="s">
        <v>50</v>
      </c>
      <c r="C238" s="89"/>
      <c r="D238" s="89"/>
      <c r="E238" s="89"/>
      <c r="F238" s="89"/>
      <c r="G238" s="89"/>
      <c r="H238" s="89"/>
      <c r="I238" s="85"/>
      <c r="J238" s="89"/>
      <c r="K238" s="101"/>
      <c r="L238" s="85"/>
      <c r="M238" s="89"/>
      <c r="N238" s="101"/>
    </row>
    <row r="239" spans="1:14" ht="45" x14ac:dyDescent="0.25">
      <c r="A239" s="44" t="s">
        <v>51</v>
      </c>
      <c r="C239" s="57"/>
      <c r="D239" s="57"/>
      <c r="F239" s="105"/>
    </row>
    <row r="240" spans="1:14" x14ac:dyDescent="0.25">
      <c r="C240" s="57"/>
      <c r="D240" s="57"/>
    </row>
    <row r="241" spans="1:14" ht="15.75" thickBot="1" x14ac:dyDescent="0.3">
      <c r="C241" s="57"/>
      <c r="D241" s="57"/>
    </row>
    <row r="242" spans="1:14" x14ac:dyDescent="0.25">
      <c r="A242" s="1" t="s">
        <v>103</v>
      </c>
      <c r="C242" s="58">
        <v>44592</v>
      </c>
      <c r="D242" s="58">
        <v>44620</v>
      </c>
      <c r="E242" s="58">
        <v>44651</v>
      </c>
      <c r="F242" s="58">
        <v>44681</v>
      </c>
      <c r="G242" s="58">
        <v>44712</v>
      </c>
      <c r="H242" s="58">
        <v>44742</v>
      </c>
      <c r="I242" s="58">
        <v>44773</v>
      </c>
      <c r="J242" s="58">
        <v>44804</v>
      </c>
      <c r="K242" s="58">
        <v>44834</v>
      </c>
      <c r="L242" s="58">
        <v>44865</v>
      </c>
      <c r="M242" s="58">
        <v>44895</v>
      </c>
      <c r="N242" s="58">
        <v>44926</v>
      </c>
    </row>
    <row r="243" spans="1:14" ht="15.75" thickBot="1" x14ac:dyDescent="0.3">
      <c r="A243" s="2" t="s">
        <v>4</v>
      </c>
      <c r="C243" s="63">
        <v>100499.28000000001</v>
      </c>
      <c r="D243" s="104">
        <v>94570.81</v>
      </c>
      <c r="E243" s="63">
        <v>104058.29</v>
      </c>
      <c r="F243" s="63">
        <v>99009.53</v>
      </c>
      <c r="G243" s="63">
        <v>88786.25</v>
      </c>
      <c r="H243" s="104">
        <v>82249.499999999985</v>
      </c>
      <c r="I243" s="65">
        <v>81200</v>
      </c>
      <c r="J243" s="65">
        <v>92468</v>
      </c>
      <c r="K243" s="71">
        <v>87854</v>
      </c>
      <c r="L243" s="65">
        <v>80749</v>
      </c>
      <c r="M243" s="65">
        <v>84852</v>
      </c>
      <c r="N243" s="71">
        <v>89449</v>
      </c>
    </row>
    <row r="244" spans="1:14" ht="30" x14ac:dyDescent="0.25">
      <c r="A244" s="2" t="s">
        <v>52</v>
      </c>
      <c r="C244" s="57"/>
      <c r="D244" s="57"/>
    </row>
    <row r="245" spans="1:14" s="95" customFormat="1" ht="45" x14ac:dyDescent="0.25">
      <c r="A245" s="91" t="s">
        <v>53</v>
      </c>
      <c r="C245" s="89"/>
      <c r="D245" s="89"/>
      <c r="E245" s="89"/>
      <c r="F245" s="89"/>
      <c r="G245" s="89"/>
      <c r="H245" s="89"/>
      <c r="I245" s="85"/>
      <c r="J245" s="89"/>
      <c r="K245" s="101"/>
      <c r="L245" s="85"/>
      <c r="M245" s="89"/>
      <c r="N245" s="101"/>
    </row>
    <row r="248" spans="1:14" x14ac:dyDescent="0.25">
      <c r="A248" s="15" t="s">
        <v>54</v>
      </c>
    </row>
    <row r="249" spans="1:14" ht="15.75" thickBot="1" x14ac:dyDescent="0.3"/>
    <row r="250" spans="1:14" x14ac:dyDescent="0.25">
      <c r="A250" s="1" t="s">
        <v>104</v>
      </c>
      <c r="C250" s="58">
        <v>44592</v>
      </c>
      <c r="D250" s="58">
        <v>44620</v>
      </c>
      <c r="E250" s="58">
        <v>44651</v>
      </c>
      <c r="F250" s="58">
        <v>44681</v>
      </c>
      <c r="G250" s="58">
        <v>44712</v>
      </c>
      <c r="H250" s="58">
        <v>44742</v>
      </c>
      <c r="I250" s="58">
        <v>44773</v>
      </c>
      <c r="J250" s="58">
        <v>44804</v>
      </c>
      <c r="K250" s="58">
        <v>44834</v>
      </c>
      <c r="L250" s="58">
        <v>44865</v>
      </c>
      <c r="M250" s="58">
        <v>44895</v>
      </c>
      <c r="N250" s="58">
        <v>44926</v>
      </c>
    </row>
    <row r="251" spans="1:14" ht="15.75" thickBot="1" x14ac:dyDescent="0.3">
      <c r="A251" s="2" t="s">
        <v>4</v>
      </c>
      <c r="C251" s="59">
        <v>95</v>
      </c>
      <c r="D251" s="62">
        <v>90</v>
      </c>
      <c r="E251" s="62">
        <v>83</v>
      </c>
      <c r="F251" s="62">
        <v>95</v>
      </c>
      <c r="G251" s="66">
        <v>82.58</v>
      </c>
      <c r="H251" s="106">
        <v>107.54</v>
      </c>
      <c r="I251" s="59">
        <v>103.86</v>
      </c>
      <c r="J251" s="107">
        <v>110.42</v>
      </c>
      <c r="K251" s="66">
        <v>115.56</v>
      </c>
      <c r="L251" s="59">
        <f>86780/1000+2250/1000</f>
        <v>89.03</v>
      </c>
      <c r="M251" s="107">
        <v>82.54</v>
      </c>
      <c r="N251" s="66">
        <v>66.36</v>
      </c>
    </row>
    <row r="252" spans="1:14" ht="30" x14ac:dyDescent="0.25">
      <c r="A252" s="2" t="s">
        <v>55</v>
      </c>
    </row>
    <row r="253" spans="1:14" ht="30" x14ac:dyDescent="0.25">
      <c r="A253" s="44" t="s">
        <v>56</v>
      </c>
      <c r="D253" s="89"/>
      <c r="F253" s="89"/>
      <c r="H253" s="108"/>
      <c r="J253" s="109"/>
      <c r="M253" s="109"/>
    </row>
    <row r="254" spans="1:14" x14ac:dyDescent="0.25">
      <c r="A254" s="13" t="s">
        <v>105</v>
      </c>
    </row>
    <row r="256" spans="1:14" ht="15.75" thickBot="1" x14ac:dyDescent="0.3"/>
    <row r="257" spans="1:14" ht="30" x14ac:dyDescent="0.25">
      <c r="A257" s="45" t="s">
        <v>86</v>
      </c>
      <c r="C257" s="58">
        <v>44592</v>
      </c>
      <c r="D257" s="58">
        <v>44620</v>
      </c>
      <c r="E257" s="58">
        <v>44651</v>
      </c>
      <c r="F257" s="58">
        <v>44681</v>
      </c>
      <c r="G257" s="58">
        <v>44712</v>
      </c>
      <c r="H257" s="58">
        <v>44742</v>
      </c>
      <c r="I257" s="58">
        <v>44773</v>
      </c>
      <c r="J257" s="58">
        <v>44804</v>
      </c>
      <c r="K257" s="58">
        <v>44834</v>
      </c>
      <c r="L257" s="58">
        <v>44865</v>
      </c>
      <c r="M257" s="58">
        <v>44895</v>
      </c>
      <c r="N257" s="58">
        <v>44926</v>
      </c>
    </row>
    <row r="258" spans="1:14" ht="15.75" thickBot="1" x14ac:dyDescent="0.3">
      <c r="A258" s="2" t="s">
        <v>4</v>
      </c>
      <c r="C258" s="61">
        <v>33302.42</v>
      </c>
      <c r="D258" s="81">
        <v>33302.42</v>
      </c>
      <c r="E258" s="61">
        <v>33502</v>
      </c>
      <c r="F258" s="61">
        <v>33502</v>
      </c>
      <c r="G258" s="61">
        <v>33502</v>
      </c>
      <c r="H258" s="81">
        <v>33502</v>
      </c>
      <c r="I258" s="65">
        <v>33502</v>
      </c>
      <c r="J258" s="65">
        <v>33502</v>
      </c>
      <c r="K258" s="65">
        <v>33502</v>
      </c>
      <c r="L258" s="65">
        <v>33502</v>
      </c>
      <c r="M258" s="65">
        <v>33502</v>
      </c>
      <c r="N258" s="65">
        <v>33502</v>
      </c>
    </row>
    <row r="259" spans="1:14" ht="30" x14ac:dyDescent="0.25">
      <c r="A259" s="44" t="s">
        <v>57</v>
      </c>
    </row>
    <row r="260" spans="1:14" x14ac:dyDescent="0.25">
      <c r="A260" s="44" t="s">
        <v>58</v>
      </c>
      <c r="D260" s="102"/>
    </row>
    <row r="261" spans="1:14" x14ac:dyDescent="0.25">
      <c r="A261" s="44" t="s">
        <v>143</v>
      </c>
    </row>
    <row r="262" spans="1:14" x14ac:dyDescent="0.25">
      <c r="A262" s="44" t="s">
        <v>108</v>
      </c>
    </row>
    <row r="263" spans="1:14" ht="15.75" thickBot="1" x14ac:dyDescent="0.3"/>
    <row r="264" spans="1:14" ht="30" x14ac:dyDescent="0.25">
      <c r="A264" s="1" t="s">
        <v>87</v>
      </c>
      <c r="C264" s="58">
        <v>44592</v>
      </c>
      <c r="D264" s="58">
        <v>44620</v>
      </c>
      <c r="E264" s="58">
        <v>44651</v>
      </c>
      <c r="F264" s="58">
        <v>44681</v>
      </c>
      <c r="G264" s="58">
        <v>44712</v>
      </c>
      <c r="H264" s="58">
        <v>44742</v>
      </c>
      <c r="I264" s="58">
        <v>44773</v>
      </c>
      <c r="J264" s="58">
        <v>44804</v>
      </c>
      <c r="K264" s="58">
        <v>44834</v>
      </c>
      <c r="L264" s="58">
        <v>44865</v>
      </c>
      <c r="M264" s="58">
        <v>44895</v>
      </c>
      <c r="N264" s="58">
        <v>44926</v>
      </c>
    </row>
    <row r="265" spans="1:14" ht="15.75" thickBot="1" x14ac:dyDescent="0.3">
      <c r="A265" s="2" t="s">
        <v>4</v>
      </c>
      <c r="C265" s="59">
        <v>694</v>
      </c>
      <c r="D265" s="62">
        <v>623</v>
      </c>
      <c r="E265" s="62">
        <v>784</v>
      </c>
      <c r="F265" s="62">
        <v>731</v>
      </c>
      <c r="G265" s="55">
        <v>841</v>
      </c>
      <c r="H265" s="81">
        <v>1062</v>
      </c>
      <c r="I265" s="59">
        <v>987</v>
      </c>
      <c r="J265" s="55">
        <v>1015</v>
      </c>
      <c r="K265" s="55">
        <v>836</v>
      </c>
      <c r="L265" s="59">
        <v>920</v>
      </c>
      <c r="M265" s="55">
        <v>1044</v>
      </c>
      <c r="N265" s="55">
        <v>792</v>
      </c>
    </row>
    <row r="266" spans="1:14" ht="30" x14ac:dyDescent="0.25">
      <c r="A266" s="44" t="s">
        <v>59</v>
      </c>
      <c r="D266" s="89"/>
      <c r="F266" s="89"/>
      <c r="H266" s="89"/>
      <c r="J266" s="89"/>
      <c r="M266" s="89"/>
    </row>
    <row r="268" spans="1:14" ht="15.75" thickBot="1" x14ac:dyDescent="0.3"/>
    <row r="269" spans="1:14" x14ac:dyDescent="0.25">
      <c r="A269" s="1" t="s">
        <v>88</v>
      </c>
      <c r="C269" s="58">
        <v>44592</v>
      </c>
      <c r="D269" s="58">
        <v>44620</v>
      </c>
      <c r="E269" s="58">
        <v>44651</v>
      </c>
      <c r="F269" s="58">
        <v>44681</v>
      </c>
      <c r="G269" s="58">
        <v>44712</v>
      </c>
      <c r="H269" s="58">
        <v>44742</v>
      </c>
      <c r="I269" s="58">
        <v>44773</v>
      </c>
      <c r="J269" s="58">
        <v>44804</v>
      </c>
      <c r="K269" s="58">
        <v>44834</v>
      </c>
      <c r="L269" s="58">
        <v>44865</v>
      </c>
      <c r="M269" s="58">
        <v>44895</v>
      </c>
      <c r="N269" s="58">
        <v>44926</v>
      </c>
    </row>
    <row r="270" spans="1:14" ht="15.75" thickBot="1" x14ac:dyDescent="0.3">
      <c r="A270" s="2" t="s">
        <v>4</v>
      </c>
      <c r="C270" s="61">
        <v>737250</v>
      </c>
      <c r="D270" s="81">
        <v>737250</v>
      </c>
      <c r="E270" s="71">
        <v>737250</v>
      </c>
      <c r="F270" s="71">
        <v>737250</v>
      </c>
      <c r="G270" s="55">
        <v>737250</v>
      </c>
      <c r="H270" s="72">
        <v>737250</v>
      </c>
      <c r="I270" s="55">
        <v>737250</v>
      </c>
      <c r="J270" s="55">
        <v>737250</v>
      </c>
      <c r="K270" s="55">
        <v>742692</v>
      </c>
      <c r="L270" s="55">
        <v>742812</v>
      </c>
      <c r="M270" s="55">
        <v>743340</v>
      </c>
      <c r="N270" s="55">
        <v>743340</v>
      </c>
    </row>
    <row r="271" spans="1:14" ht="30" x14ac:dyDescent="0.25">
      <c r="A271" s="44" t="s">
        <v>60</v>
      </c>
    </row>
    <row r="272" spans="1:14" x14ac:dyDescent="0.25">
      <c r="A272" s="44" t="s">
        <v>58</v>
      </c>
    </row>
    <row r="273" spans="1:14" x14ac:dyDescent="0.25">
      <c r="A273" s="44" t="s">
        <v>131</v>
      </c>
    </row>
    <row r="274" spans="1:14" x14ac:dyDescent="0.25">
      <c r="A274" s="44" t="s">
        <v>108</v>
      </c>
    </row>
    <row r="275" spans="1:14" ht="15.75" thickBot="1" x14ac:dyDescent="0.3"/>
    <row r="276" spans="1:14" ht="30" x14ac:dyDescent="0.25">
      <c r="A276" s="1" t="s">
        <v>89</v>
      </c>
      <c r="C276" s="58">
        <v>44592</v>
      </c>
      <c r="D276" s="58">
        <v>44620</v>
      </c>
      <c r="E276" s="58">
        <v>44651</v>
      </c>
      <c r="F276" s="58">
        <v>44681</v>
      </c>
      <c r="G276" s="58">
        <v>44712</v>
      </c>
      <c r="H276" s="58">
        <v>44742</v>
      </c>
      <c r="I276" s="58">
        <v>44773</v>
      </c>
      <c r="J276" s="58">
        <v>44804</v>
      </c>
      <c r="K276" s="58">
        <v>44834</v>
      </c>
      <c r="L276" s="58">
        <v>44865</v>
      </c>
      <c r="M276" s="58">
        <v>44895</v>
      </c>
      <c r="N276" s="58">
        <v>44926</v>
      </c>
    </row>
    <row r="277" spans="1:14" ht="15.75" thickBot="1" x14ac:dyDescent="0.3">
      <c r="A277" s="2" t="s">
        <v>4</v>
      </c>
      <c r="C277" s="61">
        <v>1212</v>
      </c>
      <c r="D277" s="62">
        <v>836</v>
      </c>
      <c r="E277" s="55">
        <v>800</v>
      </c>
      <c r="F277" s="55">
        <v>860</v>
      </c>
      <c r="G277" s="55">
        <v>1026</v>
      </c>
      <c r="H277" s="72">
        <v>1022</v>
      </c>
      <c r="I277" s="59">
        <v>1090</v>
      </c>
      <c r="J277" s="59">
        <v>1291</v>
      </c>
      <c r="K277" s="59">
        <v>1019</v>
      </c>
      <c r="L277" s="59">
        <v>832</v>
      </c>
      <c r="M277" s="59">
        <v>766</v>
      </c>
      <c r="N277" s="59">
        <v>634</v>
      </c>
    </row>
    <row r="278" spans="1:14" x14ac:dyDescent="0.25">
      <c r="A278" s="44" t="s">
        <v>115</v>
      </c>
    </row>
    <row r="279" spans="1:14" ht="30" x14ac:dyDescent="0.25">
      <c r="A279" s="44" t="s">
        <v>61</v>
      </c>
      <c r="D279" s="102"/>
      <c r="F279" s="89"/>
      <c r="H279" s="89"/>
      <c r="J279" s="89"/>
      <c r="M279" s="89"/>
    </row>
    <row r="281" spans="1:14" ht="15.75" thickBot="1" x14ac:dyDescent="0.3"/>
    <row r="282" spans="1:14" x14ac:dyDescent="0.25">
      <c r="A282" s="1" t="s">
        <v>90</v>
      </c>
      <c r="C282" s="58">
        <v>44592</v>
      </c>
      <c r="D282" s="58">
        <v>44620</v>
      </c>
      <c r="E282" s="58">
        <v>44651</v>
      </c>
      <c r="F282" s="58">
        <v>44681</v>
      </c>
      <c r="G282" s="58">
        <v>44712</v>
      </c>
      <c r="H282" s="58">
        <v>44742</v>
      </c>
      <c r="I282" s="58">
        <v>44773</v>
      </c>
      <c r="J282" s="58">
        <v>44804</v>
      </c>
      <c r="K282" s="58">
        <v>44834</v>
      </c>
      <c r="L282" s="58">
        <v>44865</v>
      </c>
      <c r="M282" s="58">
        <v>44895</v>
      </c>
      <c r="N282" s="58">
        <v>44926</v>
      </c>
    </row>
    <row r="283" spans="1:14" ht="15.75" thickBot="1" x14ac:dyDescent="0.25">
      <c r="A283" s="2" t="s">
        <v>62</v>
      </c>
      <c r="B283" s="16" t="s">
        <v>106</v>
      </c>
      <c r="C283" s="128">
        <v>1.9789625360229939</v>
      </c>
      <c r="D283" s="129">
        <v>1.881139646870061</v>
      </c>
      <c r="E283" s="129">
        <v>2.66</v>
      </c>
      <c r="F283" s="129">
        <v>2.0499999999999998</v>
      </c>
      <c r="G283" s="130">
        <v>5.98</v>
      </c>
      <c r="H283" s="131">
        <v>18.89</v>
      </c>
      <c r="I283" s="132">
        <v>17.62</v>
      </c>
      <c r="J283" s="133">
        <v>6</v>
      </c>
      <c r="K283" s="132">
        <v>10.52</v>
      </c>
      <c r="L283" s="132">
        <v>4</v>
      </c>
      <c r="M283" s="133">
        <v>12</v>
      </c>
      <c r="N283" s="132">
        <v>10.52</v>
      </c>
    </row>
    <row r="284" spans="1:14" ht="15.75" thickBot="1" x14ac:dyDescent="0.25">
      <c r="A284" s="11"/>
      <c r="B284" s="16" t="s">
        <v>107</v>
      </c>
      <c r="C284" s="128">
        <v>3.63</v>
      </c>
      <c r="D284" s="129">
        <v>3.07</v>
      </c>
      <c r="E284" s="129">
        <v>3.94</v>
      </c>
      <c r="F284" s="129">
        <v>3.79</v>
      </c>
      <c r="G284" s="129">
        <v>3.35</v>
      </c>
      <c r="H284" s="131">
        <v>4.09</v>
      </c>
      <c r="I284" s="128">
        <v>4.3099999999999996</v>
      </c>
      <c r="J284" s="129">
        <v>4.84</v>
      </c>
      <c r="K284" s="129">
        <v>4.5999999999999996</v>
      </c>
      <c r="L284" s="128">
        <v>3.54</v>
      </c>
      <c r="M284" s="129">
        <v>3.4</v>
      </c>
      <c r="N284" s="129">
        <v>3.4</v>
      </c>
    </row>
    <row r="285" spans="1:14" ht="45" x14ac:dyDescent="0.25">
      <c r="A285" s="44" t="s">
        <v>63</v>
      </c>
      <c r="D285" s="87"/>
      <c r="E285" s="87"/>
      <c r="F285" s="87"/>
      <c r="G285" s="87"/>
      <c r="H285" s="87"/>
      <c r="I285" s="88"/>
      <c r="J285" s="87"/>
      <c r="L285" s="88"/>
      <c r="M285" s="87"/>
    </row>
    <row r="287" spans="1:14" ht="15.75" thickBot="1" x14ac:dyDescent="0.3"/>
    <row r="288" spans="1:14" ht="30" x14ac:dyDescent="0.25">
      <c r="A288" s="1" t="s">
        <v>132</v>
      </c>
      <c r="C288" s="58">
        <v>44592</v>
      </c>
      <c r="D288" s="58">
        <v>44620</v>
      </c>
      <c r="E288" s="58">
        <v>44651</v>
      </c>
      <c r="F288" s="58">
        <v>44681</v>
      </c>
      <c r="G288" s="58">
        <v>44712</v>
      </c>
      <c r="H288" s="58">
        <v>44742</v>
      </c>
      <c r="I288" s="58">
        <v>44773</v>
      </c>
      <c r="J288" s="58">
        <v>44804</v>
      </c>
      <c r="K288" s="58">
        <v>44834</v>
      </c>
      <c r="L288" s="58">
        <v>44865</v>
      </c>
      <c r="M288" s="58">
        <v>44895</v>
      </c>
      <c r="N288" s="58">
        <v>44926</v>
      </c>
    </row>
    <row r="289" spans="1:14" ht="15.75" thickBot="1" x14ac:dyDescent="0.3">
      <c r="A289" s="2" t="s">
        <v>4</v>
      </c>
      <c r="C289" s="61">
        <v>2092360</v>
      </c>
      <c r="D289" s="81">
        <v>2400030</v>
      </c>
      <c r="E289" s="61">
        <v>2307549</v>
      </c>
      <c r="F289" s="61">
        <v>2451888</v>
      </c>
      <c r="G289" s="61">
        <v>2516516</v>
      </c>
      <c r="H289" s="61">
        <v>2601489</v>
      </c>
      <c r="I289" s="61">
        <v>2394904</v>
      </c>
      <c r="J289" s="61">
        <v>2321909</v>
      </c>
      <c r="K289" s="61">
        <v>2347025</v>
      </c>
      <c r="L289" s="61">
        <v>2442026</v>
      </c>
      <c r="M289" s="61">
        <v>2387227</v>
      </c>
      <c r="N289" s="61">
        <v>2380271</v>
      </c>
    </row>
    <row r="290" spans="1:14" s="95" customFormat="1" ht="30" x14ac:dyDescent="0.25">
      <c r="A290" s="91" t="s">
        <v>116</v>
      </c>
      <c r="C290" s="89"/>
      <c r="D290" s="89"/>
      <c r="E290" s="89"/>
      <c r="F290" s="89"/>
      <c r="G290" s="89"/>
      <c r="H290" s="89"/>
      <c r="I290" s="85"/>
      <c r="J290" s="89"/>
      <c r="K290" s="101"/>
      <c r="L290" s="85"/>
      <c r="M290" s="89"/>
      <c r="N290" s="101"/>
    </row>
    <row r="293" spans="1:14" x14ac:dyDescent="0.25">
      <c r="A293" s="7" t="s">
        <v>0</v>
      </c>
      <c r="H293" s="110"/>
    </row>
    <row r="294" spans="1:14" ht="45" x14ac:dyDescent="0.25">
      <c r="A294" s="8" t="s">
        <v>1</v>
      </c>
      <c r="H294" s="111"/>
    </row>
    <row r="295" spans="1:14" x14ac:dyDescent="0.25">
      <c r="H295" s="112"/>
    </row>
    <row r="296" spans="1:14" x14ac:dyDescent="0.2">
      <c r="H296" s="68"/>
    </row>
  </sheetData>
  <mergeCells count="1">
    <mergeCell ref="B217:H2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
  <sheetViews>
    <sheetView zoomScale="50" zoomScaleNormal="50" workbookViewId="0">
      <selection activeCell="A17" sqref="A17"/>
    </sheetView>
  </sheetViews>
  <sheetFormatPr baseColWidth="10" defaultColWidth="11" defaultRowHeight="15" x14ac:dyDescent="0.25"/>
  <cols>
    <col min="1" max="1" width="75.42578125" style="21" customWidth="1"/>
    <col min="2" max="2" width="11" style="20"/>
    <col min="3" max="4" width="14.7109375" style="68" bestFit="1" customWidth="1"/>
    <col min="5" max="5" width="11.85546875" style="68" bestFit="1" customWidth="1"/>
    <col min="6" max="6" width="12" style="68" bestFit="1" customWidth="1"/>
    <col min="7" max="7" width="11.85546875" style="68" bestFit="1" customWidth="1"/>
    <col min="8" max="8" width="12" style="68" bestFit="1" customWidth="1"/>
    <col min="9" max="14" width="14.5703125" style="68" customWidth="1"/>
    <col min="15" max="16384" width="11" style="20"/>
  </cols>
  <sheetData>
    <row r="1" spans="1:14" ht="23.25" x14ac:dyDescent="0.2">
      <c r="A1" s="100" t="s">
        <v>144</v>
      </c>
    </row>
    <row r="2" spans="1:14" ht="15.75" thickBot="1" x14ac:dyDescent="0.3"/>
    <row r="3" spans="1:14" ht="45" x14ac:dyDescent="0.2">
      <c r="A3" s="1" t="s">
        <v>145</v>
      </c>
      <c r="C3" s="58">
        <v>44592</v>
      </c>
      <c r="D3" s="58">
        <v>44620</v>
      </c>
      <c r="E3" s="58">
        <v>44651</v>
      </c>
      <c r="F3" s="58">
        <v>44681</v>
      </c>
      <c r="G3" s="58">
        <v>44712</v>
      </c>
      <c r="H3" s="58">
        <v>44742</v>
      </c>
      <c r="I3" s="58">
        <v>44773</v>
      </c>
      <c r="J3" s="58">
        <v>44804</v>
      </c>
      <c r="K3" s="58">
        <v>44834</v>
      </c>
      <c r="L3" s="58">
        <v>44865</v>
      </c>
      <c r="M3" s="58">
        <v>44895</v>
      </c>
      <c r="N3" s="58">
        <v>44926</v>
      </c>
    </row>
    <row r="4" spans="1:14" ht="15.75" thickBot="1" x14ac:dyDescent="0.25">
      <c r="A4" s="2" t="s">
        <v>4</v>
      </c>
      <c r="C4" s="69">
        <f>C11</f>
        <v>3382725.26</v>
      </c>
      <c r="D4" s="67">
        <f>D11</f>
        <v>3196288.2</v>
      </c>
      <c r="E4" s="70">
        <f>E11</f>
        <v>3592713.6</v>
      </c>
      <c r="F4" s="70">
        <v>3273482.1</v>
      </c>
      <c r="G4" s="70">
        <v>3142292</v>
      </c>
      <c r="H4" s="114">
        <v>3509408</v>
      </c>
      <c r="I4" s="70">
        <v>3019204</v>
      </c>
      <c r="J4" s="71">
        <v>2305797</v>
      </c>
      <c r="K4" s="70">
        <v>2354927</v>
      </c>
      <c r="L4" s="71">
        <v>2801634</v>
      </c>
      <c r="M4" s="70">
        <v>2764381</v>
      </c>
      <c r="N4" s="71">
        <v>2824221</v>
      </c>
    </row>
    <row r="5" spans="1:14" ht="12.75" x14ac:dyDescent="0.2">
      <c r="A5" s="154" t="s">
        <v>146</v>
      </c>
    </row>
    <row r="6" spans="1:14" s="42" customFormat="1" ht="84.2" customHeight="1" x14ac:dyDescent="0.2">
      <c r="A6" s="154"/>
      <c r="C6" s="92"/>
      <c r="D6" s="92"/>
      <c r="E6" s="92"/>
      <c r="F6" s="92"/>
      <c r="G6" s="92"/>
      <c r="H6" s="92"/>
      <c r="I6" s="92"/>
      <c r="J6" s="92"/>
      <c r="K6" s="92"/>
      <c r="L6" s="92"/>
      <c r="M6" s="92"/>
      <c r="N6" s="92"/>
    </row>
    <row r="7" spans="1:14" x14ac:dyDescent="0.2">
      <c r="A7" s="22" t="s">
        <v>147</v>
      </c>
      <c r="F7" s="73"/>
    </row>
    <row r="8" spans="1:14" x14ac:dyDescent="0.2">
      <c r="A8" s="22" t="s">
        <v>148</v>
      </c>
    </row>
    <row r="9" spans="1:14" ht="15.75" thickBot="1" x14ac:dyDescent="0.25">
      <c r="A9" s="23"/>
    </row>
    <row r="10" spans="1:14" x14ac:dyDescent="0.2">
      <c r="A10" s="1" t="s">
        <v>149</v>
      </c>
      <c r="C10" s="58">
        <v>44592</v>
      </c>
      <c r="D10" s="58">
        <v>44620</v>
      </c>
      <c r="E10" s="58">
        <v>44651</v>
      </c>
      <c r="F10" s="58">
        <v>44681</v>
      </c>
      <c r="G10" s="58">
        <v>44712</v>
      </c>
      <c r="H10" s="58">
        <v>44742</v>
      </c>
      <c r="I10" s="58">
        <v>44773</v>
      </c>
      <c r="J10" s="58">
        <v>44804</v>
      </c>
      <c r="K10" s="58">
        <v>44834</v>
      </c>
      <c r="L10" s="58">
        <v>44865</v>
      </c>
      <c r="M10" s="58">
        <v>44895</v>
      </c>
      <c r="N10" s="58">
        <v>44926</v>
      </c>
    </row>
    <row r="11" spans="1:14" ht="15.75" thickBot="1" x14ac:dyDescent="0.25">
      <c r="A11" s="2" t="s">
        <v>4</v>
      </c>
      <c r="C11" s="74">
        <v>3382725.26</v>
      </c>
      <c r="D11" s="96">
        <v>3196288.2</v>
      </c>
      <c r="E11" s="70">
        <v>3592713.6</v>
      </c>
      <c r="F11" s="70">
        <f>F4</f>
        <v>3273482.1</v>
      </c>
      <c r="G11" s="70">
        <v>3142292</v>
      </c>
      <c r="H11" s="114">
        <v>3509408</v>
      </c>
      <c r="I11" s="70">
        <v>3019204</v>
      </c>
      <c r="J11" s="71">
        <v>2305797</v>
      </c>
      <c r="K11" s="70">
        <v>2354927</v>
      </c>
      <c r="L11" s="71">
        <v>2801634</v>
      </c>
      <c r="M11" s="70">
        <v>2764381</v>
      </c>
      <c r="N11" s="71">
        <v>2824221</v>
      </c>
    </row>
    <row r="12" spans="1:14" ht="30" x14ac:dyDescent="0.2">
      <c r="A12" s="2" t="s">
        <v>150</v>
      </c>
      <c r="C12" s="73"/>
      <c r="D12" s="73"/>
    </row>
    <row r="13" spans="1:14" s="42" customFormat="1" ht="30" x14ac:dyDescent="0.2">
      <c r="A13" s="23" t="s">
        <v>151</v>
      </c>
      <c r="C13" s="92"/>
      <c r="D13" s="92"/>
      <c r="E13" s="92"/>
      <c r="F13" s="92"/>
      <c r="G13" s="92"/>
      <c r="H13" s="92"/>
      <c r="I13" s="92"/>
      <c r="J13" s="92"/>
      <c r="K13" s="92"/>
      <c r="L13" s="92"/>
      <c r="M13" s="92"/>
      <c r="N13" s="92"/>
    </row>
    <row r="14" spans="1:14" ht="30" x14ac:dyDescent="0.2">
      <c r="A14" s="23" t="s">
        <v>152</v>
      </c>
    </row>
    <row r="16" spans="1:14" ht="15.75" thickBot="1" x14ac:dyDescent="0.3"/>
    <row r="17" spans="1:14" x14ac:dyDescent="0.2">
      <c r="A17" s="1" t="s">
        <v>153</v>
      </c>
      <c r="C17" s="58">
        <v>44592</v>
      </c>
      <c r="D17" s="58">
        <v>44620</v>
      </c>
      <c r="E17" s="58">
        <v>44651</v>
      </c>
      <c r="F17" s="58">
        <v>44681</v>
      </c>
      <c r="G17" s="58">
        <v>44712</v>
      </c>
      <c r="H17" s="58">
        <v>44742</v>
      </c>
      <c r="I17" s="58">
        <v>44773</v>
      </c>
      <c r="J17" s="58">
        <v>44804</v>
      </c>
      <c r="K17" s="58">
        <v>44834</v>
      </c>
      <c r="L17" s="58">
        <v>44865</v>
      </c>
      <c r="M17" s="58">
        <v>44895</v>
      </c>
      <c r="N17" s="58">
        <v>44926</v>
      </c>
    </row>
    <row r="18" spans="1:14" ht="15.75" thickBot="1" x14ac:dyDescent="0.25">
      <c r="A18" s="23" t="s">
        <v>154</v>
      </c>
      <c r="C18" s="60">
        <v>1200</v>
      </c>
      <c r="D18" s="55">
        <v>1200</v>
      </c>
      <c r="E18" s="55">
        <v>1200</v>
      </c>
      <c r="F18" s="55">
        <v>1200</v>
      </c>
      <c r="G18" s="55">
        <v>1200</v>
      </c>
      <c r="H18" s="72">
        <v>1200</v>
      </c>
      <c r="I18" s="55">
        <v>1200</v>
      </c>
      <c r="J18" s="55">
        <v>1200</v>
      </c>
      <c r="K18" s="55">
        <v>1200</v>
      </c>
      <c r="L18" s="55">
        <v>1200</v>
      </c>
      <c r="M18" s="55">
        <v>1200</v>
      </c>
      <c r="N18" s="55">
        <v>1200</v>
      </c>
    </row>
    <row r="19" spans="1:14" x14ac:dyDescent="0.2">
      <c r="A19" s="18" t="s">
        <v>109</v>
      </c>
    </row>
    <row r="20" spans="1:14" x14ac:dyDescent="0.2">
      <c r="A20" s="23" t="s">
        <v>155</v>
      </c>
    </row>
    <row r="22" spans="1:14" ht="15.75" thickBot="1" x14ac:dyDescent="0.3"/>
    <row r="23" spans="1:14" x14ac:dyDescent="0.2">
      <c r="A23" s="1" t="s">
        <v>156</v>
      </c>
      <c r="C23" s="58">
        <v>44592</v>
      </c>
      <c r="D23" s="58">
        <v>44620</v>
      </c>
      <c r="E23" s="58">
        <v>44651</v>
      </c>
      <c r="F23" s="58">
        <v>44681</v>
      </c>
      <c r="G23" s="58">
        <v>44712</v>
      </c>
      <c r="H23" s="58">
        <v>44742</v>
      </c>
      <c r="I23" s="58">
        <v>44773</v>
      </c>
      <c r="J23" s="58">
        <v>44804</v>
      </c>
      <c r="K23" s="58">
        <v>44834</v>
      </c>
      <c r="L23" s="58">
        <v>44865</v>
      </c>
      <c r="M23" s="58">
        <v>44895</v>
      </c>
      <c r="N23" s="58">
        <v>44926</v>
      </c>
    </row>
    <row r="24" spans="1:14" ht="15.75" thickBot="1" x14ac:dyDescent="0.25">
      <c r="A24" s="2" t="s">
        <v>62</v>
      </c>
      <c r="C24" s="75">
        <v>3221643.1</v>
      </c>
      <c r="D24" s="70">
        <v>3044084</v>
      </c>
      <c r="E24" s="70">
        <v>3421632</v>
      </c>
      <c r="F24" s="70">
        <v>3117602</v>
      </c>
      <c r="G24" s="70">
        <v>2985196</v>
      </c>
      <c r="H24" s="114">
        <v>3333955</v>
      </c>
      <c r="I24" s="70">
        <v>2868259</v>
      </c>
      <c r="J24" s="71">
        <v>2190526</v>
      </c>
      <c r="K24" s="70">
        <v>2237198</v>
      </c>
      <c r="L24" s="71">
        <v>2615584</v>
      </c>
      <c r="M24" s="70">
        <v>2626182</v>
      </c>
      <c r="N24" s="71">
        <v>2683029</v>
      </c>
    </row>
    <row r="25" spans="1:14" ht="30" x14ac:dyDescent="0.2">
      <c r="A25" s="2" t="s">
        <v>157</v>
      </c>
    </row>
    <row r="26" spans="1:14" s="42" customFormat="1" ht="84.2" customHeight="1" x14ac:dyDescent="0.2">
      <c r="A26" s="23" t="s">
        <v>158</v>
      </c>
      <c r="C26" s="92"/>
      <c r="D26" s="92"/>
      <c r="E26" s="92"/>
      <c r="F26" s="92"/>
      <c r="G26" s="92"/>
      <c r="H26" s="92"/>
      <c r="I26" s="92"/>
      <c r="J26" s="92"/>
      <c r="K26" s="92"/>
      <c r="L26" s="92"/>
      <c r="M26" s="92"/>
      <c r="N26" s="92"/>
    </row>
    <row r="27" spans="1:14" ht="15.75" thickBot="1" x14ac:dyDescent="0.3"/>
    <row r="28" spans="1:14" x14ac:dyDescent="0.2">
      <c r="A28" s="1" t="s">
        <v>159</v>
      </c>
      <c r="C28" s="58">
        <v>44592</v>
      </c>
      <c r="D28" s="58">
        <v>44620</v>
      </c>
      <c r="E28" s="58">
        <v>44651</v>
      </c>
      <c r="F28" s="58">
        <v>44681</v>
      </c>
      <c r="G28" s="58">
        <v>44712</v>
      </c>
      <c r="H28" s="58">
        <v>44742</v>
      </c>
      <c r="I28" s="58">
        <v>44773</v>
      </c>
      <c r="J28" s="58">
        <v>44804</v>
      </c>
      <c r="K28" s="58">
        <v>44834</v>
      </c>
      <c r="L28" s="58">
        <v>44865</v>
      </c>
      <c r="M28" s="58">
        <v>44895</v>
      </c>
      <c r="N28" s="58">
        <v>44926</v>
      </c>
    </row>
    <row r="29" spans="1:14" ht="15.75" thickBot="1" x14ac:dyDescent="0.25">
      <c r="A29" s="2" t="s">
        <v>4</v>
      </c>
      <c r="C29" s="75">
        <v>189508</v>
      </c>
      <c r="D29" s="70">
        <v>189788</v>
      </c>
      <c r="E29" s="70">
        <v>190798</v>
      </c>
      <c r="F29" s="70">
        <v>191498</v>
      </c>
      <c r="G29" s="70">
        <v>191538</v>
      </c>
      <c r="H29" s="114">
        <v>190028</v>
      </c>
      <c r="I29" s="70">
        <v>188548</v>
      </c>
      <c r="J29" s="71">
        <v>188088</v>
      </c>
      <c r="K29" s="70">
        <v>189208</v>
      </c>
      <c r="L29" s="71">
        <v>191378</v>
      </c>
      <c r="M29" s="70">
        <v>191328</v>
      </c>
      <c r="N29" s="71">
        <v>190358</v>
      </c>
    </row>
    <row r="30" spans="1:14" ht="30" x14ac:dyDescent="0.2">
      <c r="A30" s="2" t="s">
        <v>160</v>
      </c>
    </row>
    <row r="31" spans="1:14" s="42" customFormat="1" ht="84.2" customHeight="1" x14ac:dyDescent="0.2">
      <c r="A31" s="23" t="s">
        <v>161</v>
      </c>
      <c r="C31" s="92"/>
      <c r="D31" s="92"/>
      <c r="E31" s="92"/>
      <c r="F31" s="92"/>
      <c r="G31" s="92"/>
      <c r="H31" s="92"/>
      <c r="I31" s="92"/>
      <c r="J31" s="92"/>
      <c r="K31" s="92"/>
      <c r="L31" s="92"/>
      <c r="M31" s="92"/>
      <c r="N31" s="92"/>
    </row>
    <row r="33" spans="1:14" ht="15.75" thickBot="1" x14ac:dyDescent="0.3"/>
    <row r="34" spans="1:14" x14ac:dyDescent="0.2">
      <c r="A34" s="1" t="s">
        <v>162</v>
      </c>
      <c r="C34" s="58">
        <v>44592</v>
      </c>
      <c r="D34" s="58">
        <v>44620</v>
      </c>
      <c r="E34" s="58">
        <v>44651</v>
      </c>
      <c r="F34" s="58">
        <v>44681</v>
      </c>
      <c r="G34" s="58">
        <v>44712</v>
      </c>
      <c r="H34" s="58">
        <v>44742</v>
      </c>
      <c r="I34" s="58">
        <v>44773</v>
      </c>
      <c r="J34" s="58">
        <v>44804</v>
      </c>
      <c r="K34" s="58">
        <v>44834</v>
      </c>
      <c r="L34" s="58">
        <v>44865</v>
      </c>
      <c r="M34" s="58">
        <v>44895</v>
      </c>
      <c r="N34" s="58">
        <v>44926</v>
      </c>
    </row>
    <row r="35" spans="1:14" ht="15.75" thickBot="1" x14ac:dyDescent="0.25">
      <c r="A35" s="2" t="s">
        <v>4</v>
      </c>
      <c r="C35" s="75">
        <v>276300</v>
      </c>
      <c r="D35" s="70">
        <v>245450</v>
      </c>
      <c r="E35" s="70">
        <v>277165</v>
      </c>
      <c r="F35" s="70">
        <v>291164</v>
      </c>
      <c r="G35" s="70">
        <v>276603</v>
      </c>
      <c r="H35" s="114">
        <v>268019</v>
      </c>
      <c r="I35" s="70">
        <v>240567</v>
      </c>
      <c r="J35" s="71">
        <v>265092</v>
      </c>
      <c r="K35" s="70">
        <v>230565</v>
      </c>
      <c r="L35" s="71">
        <v>257078</v>
      </c>
      <c r="M35" s="70">
        <v>182200</v>
      </c>
      <c r="N35" s="71">
        <v>265395</v>
      </c>
    </row>
    <row r="36" spans="1:14" x14ac:dyDescent="0.2">
      <c r="A36" s="23" t="s">
        <v>163</v>
      </c>
    </row>
    <row r="37" spans="1:14" s="42" customFormat="1" x14ac:dyDescent="0.2">
      <c r="A37" s="23"/>
      <c r="C37" s="92"/>
      <c r="D37" s="92"/>
      <c r="E37" s="92"/>
      <c r="F37" s="92"/>
      <c r="G37" s="92"/>
      <c r="H37" s="92"/>
      <c r="I37" s="92"/>
      <c r="J37" s="92"/>
      <c r="K37" s="92"/>
      <c r="L37" s="92"/>
      <c r="M37" s="92"/>
      <c r="N37" s="92"/>
    </row>
    <row r="38" spans="1:14" s="42" customFormat="1" x14ac:dyDescent="0.2">
      <c r="A38" s="23"/>
      <c r="C38" s="92"/>
      <c r="D38" s="92"/>
      <c r="E38" s="92"/>
      <c r="F38" s="92"/>
      <c r="G38" s="92"/>
      <c r="H38" s="92"/>
      <c r="I38" s="92"/>
      <c r="J38" s="92"/>
      <c r="K38" s="92"/>
      <c r="L38" s="92"/>
      <c r="M38" s="92"/>
      <c r="N38" s="92"/>
    </row>
    <row r="39" spans="1:14" x14ac:dyDescent="0.2">
      <c r="A39" s="7" t="s">
        <v>0</v>
      </c>
      <c r="C39" s="155"/>
      <c r="D39" s="156"/>
      <c r="E39" s="156"/>
      <c r="F39" s="156"/>
      <c r="G39" s="156"/>
      <c r="H39" s="157"/>
    </row>
    <row r="40" spans="1:14" ht="45" x14ac:dyDescent="0.2">
      <c r="A40" s="8" t="s">
        <v>1</v>
      </c>
      <c r="C40" s="158"/>
      <c r="D40" s="159"/>
      <c r="E40" s="159"/>
      <c r="F40" s="159"/>
      <c r="G40" s="159"/>
      <c r="H40" s="160"/>
    </row>
  </sheetData>
  <mergeCells count="2">
    <mergeCell ref="A5:A6"/>
    <mergeCell ref="C39:H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N403"/>
  <sheetViews>
    <sheetView zoomScale="70" zoomScaleNormal="70" workbookViewId="0">
      <selection activeCell="G31" sqref="G31"/>
    </sheetView>
  </sheetViews>
  <sheetFormatPr baseColWidth="10" defaultColWidth="11" defaultRowHeight="15" x14ac:dyDescent="0.25"/>
  <cols>
    <col min="1" max="1" width="66.85546875" style="21" customWidth="1"/>
    <col min="2" max="2" width="0.85546875" style="20" customWidth="1"/>
    <col min="3" max="3" width="15.28515625" style="57" bestFit="1" customWidth="1"/>
    <col min="4" max="4" width="14.85546875" style="57" bestFit="1" customWidth="1"/>
    <col min="5" max="7" width="15.28515625" style="57" bestFit="1" customWidth="1"/>
    <col min="8" max="8" width="14.85546875" style="57" bestFit="1" customWidth="1"/>
    <col min="9" max="10" width="15.28515625" style="57" bestFit="1" customWidth="1"/>
    <col min="11" max="11" width="14.42578125" style="57" bestFit="1" customWidth="1"/>
    <col min="12" max="13" width="15.28515625" style="57" bestFit="1" customWidth="1"/>
    <col min="14" max="14" width="14.42578125" style="57" bestFit="1" customWidth="1"/>
    <col min="15" max="16384" width="11" style="20"/>
  </cols>
  <sheetData>
    <row r="1" spans="1:14" ht="23.25" x14ac:dyDescent="0.2">
      <c r="A1" s="100" t="s">
        <v>310</v>
      </c>
    </row>
    <row r="2" spans="1:14" ht="15.75" thickBot="1" x14ac:dyDescent="0.3"/>
    <row r="3" spans="1:14" x14ac:dyDescent="0.2">
      <c r="A3" s="1" t="s">
        <v>311</v>
      </c>
      <c r="C3" s="58">
        <v>44592</v>
      </c>
      <c r="D3" s="58">
        <v>44620</v>
      </c>
      <c r="E3" s="58">
        <v>44651</v>
      </c>
      <c r="F3" s="58">
        <v>44681</v>
      </c>
      <c r="G3" s="58">
        <v>44712</v>
      </c>
      <c r="H3" s="58">
        <v>44742</v>
      </c>
      <c r="I3" s="58">
        <v>44773</v>
      </c>
      <c r="J3" s="58">
        <v>44804</v>
      </c>
      <c r="K3" s="58">
        <v>44834</v>
      </c>
      <c r="L3" s="58">
        <v>44865</v>
      </c>
      <c r="M3" s="58">
        <v>44895</v>
      </c>
      <c r="N3" s="58">
        <v>44926</v>
      </c>
    </row>
    <row r="4" spans="1:14" ht="15.75" thickBot="1" x14ac:dyDescent="0.25">
      <c r="A4" s="2" t="s">
        <v>4</v>
      </c>
      <c r="C4" s="59">
        <v>9</v>
      </c>
      <c r="D4" s="62">
        <v>9</v>
      </c>
      <c r="E4" s="62">
        <v>9</v>
      </c>
      <c r="F4" s="62">
        <v>9</v>
      </c>
      <c r="G4" s="62">
        <v>9</v>
      </c>
      <c r="H4" s="76">
        <v>9</v>
      </c>
      <c r="I4" s="59">
        <v>9</v>
      </c>
      <c r="J4" s="62">
        <v>9</v>
      </c>
      <c r="K4" s="62">
        <v>9</v>
      </c>
      <c r="L4" s="59">
        <v>9</v>
      </c>
      <c r="M4" s="62">
        <v>9</v>
      </c>
      <c r="N4" s="62">
        <v>9</v>
      </c>
    </row>
    <row r="5" spans="1:14" ht="75" x14ac:dyDescent="0.2">
      <c r="A5" s="23" t="s">
        <v>312</v>
      </c>
    </row>
    <row r="6" spans="1:14" x14ac:dyDescent="0.2">
      <c r="A6" s="43" t="s">
        <v>108</v>
      </c>
    </row>
    <row r="7" spans="1:14" x14ac:dyDescent="0.2">
      <c r="A7" s="23" t="s">
        <v>313</v>
      </c>
    </row>
    <row r="9" spans="1:14" ht="15.75" thickBot="1" x14ac:dyDescent="0.3"/>
    <row r="10" spans="1:14" ht="45" x14ac:dyDescent="0.2">
      <c r="A10" s="1" t="s">
        <v>314</v>
      </c>
      <c r="C10" s="58">
        <v>44592</v>
      </c>
      <c r="D10" s="58">
        <v>44620</v>
      </c>
      <c r="E10" s="58">
        <v>44651</v>
      </c>
      <c r="F10" s="58">
        <v>44681</v>
      </c>
      <c r="G10" s="58">
        <v>44712</v>
      </c>
      <c r="H10" s="58">
        <v>44742</v>
      </c>
      <c r="I10" s="58">
        <v>44773</v>
      </c>
      <c r="J10" s="58">
        <v>44804</v>
      </c>
      <c r="K10" s="58">
        <v>44834</v>
      </c>
      <c r="L10" s="58">
        <v>44865</v>
      </c>
      <c r="M10" s="58">
        <v>44895</v>
      </c>
      <c r="N10" s="58">
        <v>44926</v>
      </c>
    </row>
    <row r="11" spans="1:14" ht="15.75" thickBot="1" x14ac:dyDescent="0.25">
      <c r="A11" s="2" t="s">
        <v>4</v>
      </c>
      <c r="C11" s="65">
        <v>517616</v>
      </c>
      <c r="D11" s="77">
        <v>518112</v>
      </c>
      <c r="E11" s="77">
        <v>518964</v>
      </c>
      <c r="F11" s="77">
        <v>519928</v>
      </c>
      <c r="G11" s="77">
        <v>520640</v>
      </c>
      <c r="H11" s="115">
        <v>521148</v>
      </c>
      <c r="I11" s="65">
        <v>521408</v>
      </c>
      <c r="J11" s="77">
        <v>521740</v>
      </c>
      <c r="K11" s="77">
        <v>521808</v>
      </c>
      <c r="L11" s="65">
        <v>522244</v>
      </c>
      <c r="M11" s="77">
        <v>522704</v>
      </c>
      <c r="N11" s="77">
        <v>523192</v>
      </c>
    </row>
    <row r="12" spans="1:14" ht="30" x14ac:dyDescent="0.2">
      <c r="A12" s="23" t="s">
        <v>315</v>
      </c>
    </row>
    <row r="14" spans="1:14" ht="15.75" thickBot="1" x14ac:dyDescent="0.3"/>
    <row r="15" spans="1:14" x14ac:dyDescent="0.2">
      <c r="A15" s="1" t="s">
        <v>316</v>
      </c>
      <c r="C15" s="58">
        <v>44592</v>
      </c>
      <c r="D15" s="58">
        <v>44620</v>
      </c>
      <c r="E15" s="58">
        <v>44651</v>
      </c>
      <c r="F15" s="58">
        <v>44681</v>
      </c>
      <c r="G15" s="58">
        <v>44712</v>
      </c>
      <c r="H15" s="58">
        <v>44742</v>
      </c>
      <c r="I15" s="58">
        <v>44773</v>
      </c>
      <c r="J15" s="48">
        <v>44804</v>
      </c>
      <c r="K15" s="58">
        <v>44834</v>
      </c>
      <c r="L15" s="58">
        <v>44865</v>
      </c>
      <c r="M15" s="48">
        <v>44895</v>
      </c>
      <c r="N15" s="58">
        <v>44926</v>
      </c>
    </row>
    <row r="16" spans="1:14" ht="15.75" thickBot="1" x14ac:dyDescent="0.25">
      <c r="A16" s="2" t="s">
        <v>4</v>
      </c>
      <c r="C16" s="65">
        <v>12542</v>
      </c>
      <c r="D16" s="65">
        <v>11258</v>
      </c>
      <c r="E16" s="65">
        <v>11648.785277428691</v>
      </c>
      <c r="F16" s="62">
        <v>12256</v>
      </c>
      <c r="G16" s="77">
        <v>14150.411064842356</v>
      </c>
      <c r="H16" s="76">
        <f>126530*0.111</f>
        <v>14044.83</v>
      </c>
      <c r="I16" s="76">
        <v>14506.675000000001</v>
      </c>
      <c r="J16" s="116">
        <v>16167</v>
      </c>
      <c r="K16" s="62">
        <v>14407.890731773545</v>
      </c>
      <c r="L16" s="76">
        <v>14574.96</v>
      </c>
      <c r="M16" s="116">
        <v>32907</v>
      </c>
      <c r="N16" s="62">
        <v>29621.343000000001</v>
      </c>
    </row>
    <row r="17" spans="1:14" x14ac:dyDescent="0.2">
      <c r="A17" s="23" t="s">
        <v>317</v>
      </c>
      <c r="I17" s="82"/>
      <c r="J17" s="49"/>
      <c r="L17" s="82"/>
      <c r="M17" s="49"/>
    </row>
    <row r="18" spans="1:14" x14ac:dyDescent="0.2">
      <c r="A18" s="43" t="s">
        <v>108</v>
      </c>
      <c r="J18" s="49"/>
      <c r="K18" s="82"/>
      <c r="M18" s="49"/>
      <c r="N18" s="82"/>
    </row>
    <row r="19" spans="1:14" x14ac:dyDescent="0.2">
      <c r="A19" s="23" t="s">
        <v>313</v>
      </c>
      <c r="J19" s="49"/>
      <c r="M19" s="49"/>
    </row>
    <row r="20" spans="1:14" x14ac:dyDescent="0.25">
      <c r="J20" s="49"/>
      <c r="K20" s="82"/>
      <c r="M20" s="49"/>
      <c r="N20" s="82"/>
    </row>
    <row r="21" spans="1:14" ht="15.75" thickBot="1" x14ac:dyDescent="0.3">
      <c r="J21" s="49"/>
      <c r="M21" s="49"/>
    </row>
    <row r="22" spans="1:14" x14ac:dyDescent="0.2">
      <c r="A22" s="1" t="s">
        <v>318</v>
      </c>
      <c r="C22" s="58">
        <v>44592</v>
      </c>
      <c r="D22" s="58">
        <v>44620</v>
      </c>
      <c r="E22" s="58">
        <v>44651</v>
      </c>
      <c r="F22" s="58">
        <v>44681</v>
      </c>
      <c r="G22" s="58">
        <v>44712</v>
      </c>
      <c r="H22" s="58">
        <v>44742</v>
      </c>
      <c r="I22" s="58">
        <v>44773</v>
      </c>
      <c r="J22" s="48">
        <v>44804</v>
      </c>
      <c r="K22" s="58">
        <v>44834</v>
      </c>
      <c r="L22" s="58">
        <v>44865</v>
      </c>
      <c r="M22" s="48">
        <v>44895</v>
      </c>
      <c r="N22" s="58">
        <v>44926</v>
      </c>
    </row>
    <row r="23" spans="1:14" ht="15.75" thickBot="1" x14ac:dyDescent="0.25">
      <c r="A23" s="2" t="s">
        <v>4</v>
      </c>
      <c r="C23" s="65">
        <v>112881</v>
      </c>
      <c r="D23" s="65">
        <v>113835</v>
      </c>
      <c r="E23" s="65">
        <v>113294.2147225713</v>
      </c>
      <c r="F23" s="62">
        <v>115383</v>
      </c>
      <c r="G23" s="77">
        <v>113548.58893515765</v>
      </c>
      <c r="H23" s="76">
        <f>126530*0.889</f>
        <v>112485.17</v>
      </c>
      <c r="I23" s="59">
        <v>111638.325</v>
      </c>
      <c r="J23" s="116">
        <v>110137</v>
      </c>
      <c r="K23" s="62">
        <v>112915.10926822646</v>
      </c>
      <c r="L23" s="59">
        <v>111834</v>
      </c>
      <c r="M23" s="116">
        <v>93658</v>
      </c>
      <c r="N23" s="62">
        <v>97236.656999999992</v>
      </c>
    </row>
    <row r="24" spans="1:14" x14ac:dyDescent="0.2">
      <c r="A24" s="23" t="s">
        <v>319</v>
      </c>
      <c r="J24" s="49"/>
      <c r="M24" s="49"/>
    </row>
    <row r="25" spans="1:14" x14ac:dyDescent="0.2">
      <c r="A25" s="43" t="s">
        <v>108</v>
      </c>
      <c r="G25" s="83"/>
      <c r="J25" s="49"/>
      <c r="K25" s="82"/>
      <c r="M25" s="49"/>
      <c r="N25" s="82"/>
    </row>
    <row r="26" spans="1:14" x14ac:dyDescent="0.2">
      <c r="A26" s="23" t="s">
        <v>320</v>
      </c>
      <c r="D26" s="117"/>
      <c r="E26" s="83"/>
      <c r="J26" s="49"/>
      <c r="K26" s="83"/>
      <c r="M26" s="49"/>
      <c r="N26" s="83"/>
    </row>
    <row r="27" spans="1:14" x14ac:dyDescent="0.25">
      <c r="J27" s="49"/>
      <c r="M27" s="49"/>
    </row>
    <row r="28" spans="1:14" ht="15.75" thickBot="1" x14ac:dyDescent="0.3">
      <c r="J28" s="49"/>
      <c r="M28" s="49"/>
    </row>
    <row r="29" spans="1:14" x14ac:dyDescent="0.2">
      <c r="A29" s="6" t="s">
        <v>321</v>
      </c>
      <c r="C29" s="58">
        <v>44592</v>
      </c>
      <c r="D29" s="58">
        <v>44620</v>
      </c>
      <c r="E29" s="58">
        <v>44651</v>
      </c>
      <c r="F29" s="58">
        <v>44681</v>
      </c>
      <c r="G29" s="58">
        <v>44712</v>
      </c>
      <c r="H29" s="58">
        <v>44742</v>
      </c>
      <c r="I29" s="58">
        <v>44773</v>
      </c>
      <c r="J29" s="48">
        <v>44804</v>
      </c>
      <c r="K29" s="58">
        <v>44834</v>
      </c>
      <c r="L29" s="58">
        <v>44865</v>
      </c>
      <c r="M29" s="48">
        <v>44895</v>
      </c>
      <c r="N29" s="58">
        <v>44926</v>
      </c>
    </row>
    <row r="30" spans="1:14" ht="15.75" thickBot="1" x14ac:dyDescent="0.25">
      <c r="A30" s="2" t="s">
        <v>4</v>
      </c>
      <c r="C30" s="65">
        <v>125423</v>
      </c>
      <c r="D30" s="118">
        <v>125093</v>
      </c>
      <c r="E30" s="65">
        <f>E34+E41+E47+E54+E61+E67</f>
        <v>124943</v>
      </c>
      <c r="F30" s="62">
        <f>F16+F23</f>
        <v>127639</v>
      </c>
      <c r="G30" s="62">
        <f>G16+G23</f>
        <v>127699</v>
      </c>
      <c r="H30" s="77">
        <f>+H16+H23</f>
        <v>126530</v>
      </c>
      <c r="I30" s="59">
        <f>I23+I16</f>
        <v>126145</v>
      </c>
      <c r="J30" s="119">
        <f>J23+J16</f>
        <v>126304</v>
      </c>
      <c r="K30" s="62">
        <f>K23+K16</f>
        <v>127323</v>
      </c>
      <c r="L30" s="59">
        <f>L16+L23</f>
        <v>126408.95999999999</v>
      </c>
      <c r="M30" s="119">
        <f>M16+M23</f>
        <v>126565</v>
      </c>
      <c r="N30" s="62">
        <f>N23+N16</f>
        <v>126858</v>
      </c>
    </row>
    <row r="31" spans="1:14" ht="30" x14ac:dyDescent="0.2">
      <c r="A31" s="23" t="s">
        <v>322</v>
      </c>
    </row>
    <row r="32" spans="1:14" ht="15.75" thickBot="1" x14ac:dyDescent="0.3"/>
    <row r="33" spans="1:14" x14ac:dyDescent="0.2">
      <c r="A33" s="1" t="s">
        <v>323</v>
      </c>
      <c r="C33" s="58">
        <v>44592</v>
      </c>
      <c r="D33" s="58">
        <v>44620</v>
      </c>
      <c r="E33" s="58">
        <v>44651</v>
      </c>
      <c r="F33" s="58">
        <v>44681</v>
      </c>
      <c r="G33" s="58">
        <v>44712</v>
      </c>
      <c r="H33" s="58">
        <v>44742</v>
      </c>
      <c r="I33" s="58">
        <v>44773</v>
      </c>
      <c r="J33" s="58">
        <v>44804</v>
      </c>
      <c r="K33" s="58">
        <v>44834</v>
      </c>
      <c r="L33" s="58">
        <v>44865</v>
      </c>
      <c r="M33" s="58">
        <v>44895</v>
      </c>
      <c r="N33" s="58">
        <v>44926</v>
      </c>
    </row>
    <row r="34" spans="1:14" ht="15.75" thickBot="1" x14ac:dyDescent="0.25">
      <c r="A34" s="2" t="s">
        <v>4</v>
      </c>
      <c r="C34" s="65">
        <v>107332</v>
      </c>
      <c r="D34" s="77">
        <v>107080</v>
      </c>
      <c r="E34" s="77">
        <v>107033</v>
      </c>
      <c r="F34" s="77">
        <v>109419</v>
      </c>
      <c r="G34" s="77">
        <v>109471</v>
      </c>
      <c r="H34" s="115">
        <v>108201</v>
      </c>
      <c r="I34" s="65">
        <v>107699</v>
      </c>
      <c r="J34" s="120">
        <v>107777</v>
      </c>
      <c r="K34" s="77">
        <v>108886</v>
      </c>
      <c r="L34" s="65">
        <v>107936</v>
      </c>
      <c r="M34" s="120">
        <v>108111</v>
      </c>
      <c r="N34" s="77">
        <v>108419</v>
      </c>
    </row>
    <row r="35" spans="1:14" ht="30" x14ac:dyDescent="0.2">
      <c r="A35" s="2" t="s">
        <v>324</v>
      </c>
    </row>
    <row r="36" spans="1:14" ht="60" x14ac:dyDescent="0.2">
      <c r="A36" s="23" t="s">
        <v>325</v>
      </c>
    </row>
    <row r="37" spans="1:14" x14ac:dyDescent="0.2">
      <c r="A37" s="23" t="s">
        <v>313</v>
      </c>
    </row>
    <row r="39" spans="1:14" ht="15.75" thickBot="1" x14ac:dyDescent="0.3"/>
    <row r="40" spans="1:14" x14ac:dyDescent="0.2">
      <c r="A40" s="1" t="s">
        <v>326</v>
      </c>
      <c r="C40" s="58">
        <v>44592</v>
      </c>
      <c r="D40" s="58">
        <v>44620</v>
      </c>
      <c r="E40" s="58">
        <v>44651</v>
      </c>
      <c r="F40" s="58">
        <v>44681</v>
      </c>
      <c r="G40" s="58">
        <v>44712</v>
      </c>
      <c r="H40" s="58">
        <v>44742</v>
      </c>
      <c r="I40" s="58">
        <v>44773</v>
      </c>
      <c r="J40" s="58">
        <v>44804</v>
      </c>
      <c r="K40" s="58">
        <v>44834</v>
      </c>
      <c r="L40" s="58">
        <v>44865</v>
      </c>
      <c r="M40" s="58">
        <v>44895</v>
      </c>
      <c r="N40" s="58">
        <v>44926</v>
      </c>
    </row>
    <row r="41" spans="1:14" ht="15.75" thickBot="1" x14ac:dyDescent="0.25">
      <c r="A41" s="2" t="s">
        <v>4</v>
      </c>
      <c r="C41" s="65">
        <v>3189</v>
      </c>
      <c r="D41" s="77">
        <v>3191</v>
      </c>
      <c r="E41" s="77">
        <v>3141</v>
      </c>
      <c r="F41" s="77">
        <v>3175</v>
      </c>
      <c r="G41" s="77">
        <v>3171</v>
      </c>
      <c r="H41" s="115">
        <v>3165</v>
      </c>
      <c r="I41" s="65">
        <v>3174</v>
      </c>
      <c r="J41" s="120">
        <v>3170</v>
      </c>
      <c r="K41" s="77">
        <v>3110</v>
      </c>
      <c r="L41" s="65">
        <v>3097</v>
      </c>
      <c r="M41" s="120">
        <v>3102</v>
      </c>
      <c r="N41" s="77">
        <v>3114</v>
      </c>
    </row>
    <row r="42" spans="1:14" ht="30" x14ac:dyDescent="0.2">
      <c r="A42" s="2" t="s">
        <v>327</v>
      </c>
      <c r="F42" s="83"/>
    </row>
    <row r="43" spans="1:14" ht="75" x14ac:dyDescent="0.2">
      <c r="A43" s="23" t="s">
        <v>328</v>
      </c>
      <c r="D43" s="83"/>
      <c r="F43" s="83"/>
      <c r="H43" s="83"/>
      <c r="J43" s="83"/>
      <c r="M43" s="83"/>
    </row>
    <row r="45" spans="1:14" ht="15.75" thickBot="1" x14ac:dyDescent="0.3"/>
    <row r="46" spans="1:14" x14ac:dyDescent="0.2">
      <c r="A46" s="1" t="s">
        <v>329</v>
      </c>
      <c r="C46" s="58">
        <v>44592</v>
      </c>
      <c r="D46" s="58">
        <v>44620</v>
      </c>
      <c r="E46" s="58">
        <v>44651</v>
      </c>
      <c r="F46" s="58">
        <v>44681</v>
      </c>
      <c r="G46" s="58">
        <v>44712</v>
      </c>
      <c r="H46" s="58">
        <v>44742</v>
      </c>
      <c r="I46" s="58">
        <v>44773</v>
      </c>
      <c r="J46" s="58">
        <v>44804</v>
      </c>
      <c r="K46" s="58">
        <v>44834</v>
      </c>
      <c r="L46" s="58">
        <v>44865</v>
      </c>
      <c r="M46" s="58">
        <v>44895</v>
      </c>
      <c r="N46" s="58">
        <v>44926</v>
      </c>
    </row>
    <row r="47" spans="1:14" ht="15.75" thickBot="1" x14ac:dyDescent="0.25">
      <c r="A47" s="2" t="s">
        <v>4</v>
      </c>
      <c r="C47" s="65">
        <v>6902</v>
      </c>
      <c r="D47" s="77">
        <v>6850</v>
      </c>
      <c r="E47" s="77">
        <v>6827</v>
      </c>
      <c r="F47" s="77">
        <v>6909</v>
      </c>
      <c r="G47" s="77">
        <v>6871</v>
      </c>
      <c r="H47" s="115">
        <v>6902</v>
      </c>
      <c r="I47" s="65">
        <v>6999</v>
      </c>
      <c r="J47" s="120">
        <v>7078</v>
      </c>
      <c r="K47" s="77">
        <v>7130</v>
      </c>
      <c r="L47" s="65">
        <v>7145</v>
      </c>
      <c r="M47" s="120">
        <v>7115</v>
      </c>
      <c r="N47" s="77">
        <v>7116</v>
      </c>
    </row>
    <row r="48" spans="1:14" ht="30" x14ac:dyDescent="0.2">
      <c r="A48" s="2" t="s">
        <v>324</v>
      </c>
    </row>
    <row r="49" spans="1:14" ht="60" x14ac:dyDescent="0.2">
      <c r="A49" s="23" t="s">
        <v>330</v>
      </c>
    </row>
    <row r="50" spans="1:14" x14ac:dyDescent="0.2">
      <c r="A50" s="23" t="s">
        <v>313</v>
      </c>
    </row>
    <row r="52" spans="1:14" ht="15.75" thickBot="1" x14ac:dyDescent="0.3"/>
    <row r="53" spans="1:14" x14ac:dyDescent="0.2">
      <c r="A53" s="1" t="s">
        <v>331</v>
      </c>
      <c r="C53" s="58">
        <v>44592</v>
      </c>
      <c r="D53" s="58">
        <v>44620</v>
      </c>
      <c r="E53" s="58">
        <v>44651</v>
      </c>
      <c r="F53" s="58">
        <v>44681</v>
      </c>
      <c r="G53" s="58">
        <v>44712</v>
      </c>
      <c r="H53" s="58">
        <v>44742</v>
      </c>
      <c r="I53" s="58">
        <v>44773</v>
      </c>
      <c r="J53" s="58">
        <v>44804</v>
      </c>
      <c r="K53" s="58">
        <v>44834</v>
      </c>
      <c r="L53" s="58">
        <v>44865</v>
      </c>
      <c r="M53" s="58">
        <v>44895</v>
      </c>
      <c r="N53" s="58">
        <v>44926</v>
      </c>
    </row>
    <row r="54" spans="1:14" ht="15.75" thickBot="1" x14ac:dyDescent="0.25">
      <c r="A54" s="2" t="s">
        <v>4</v>
      </c>
      <c r="C54" s="59">
        <v>460</v>
      </c>
      <c r="D54" s="62">
        <v>447</v>
      </c>
      <c r="E54" s="62">
        <v>441</v>
      </c>
      <c r="F54" s="62">
        <v>448</v>
      </c>
      <c r="G54" s="62">
        <v>453</v>
      </c>
      <c r="H54" s="76">
        <v>463</v>
      </c>
      <c r="I54" s="59">
        <v>476</v>
      </c>
      <c r="J54" s="62">
        <v>487</v>
      </c>
      <c r="K54" s="62">
        <v>503</v>
      </c>
      <c r="L54" s="59">
        <v>508</v>
      </c>
      <c r="M54" s="62">
        <v>517</v>
      </c>
      <c r="N54" s="62">
        <v>514</v>
      </c>
    </row>
    <row r="55" spans="1:14" ht="30" x14ac:dyDescent="0.2">
      <c r="A55" s="2" t="s">
        <v>324</v>
      </c>
    </row>
    <row r="56" spans="1:14" ht="105" x14ac:dyDescent="0.2">
      <c r="A56" s="4" t="s">
        <v>332</v>
      </c>
    </row>
    <row r="57" spans="1:14" x14ac:dyDescent="0.2">
      <c r="A57" s="4" t="s">
        <v>313</v>
      </c>
    </row>
    <row r="59" spans="1:14" ht="15.75" thickBot="1" x14ac:dyDescent="0.3"/>
    <row r="60" spans="1:14" x14ac:dyDescent="0.2">
      <c r="A60" s="1" t="s">
        <v>333</v>
      </c>
      <c r="C60" s="58">
        <v>44592</v>
      </c>
      <c r="D60" s="58">
        <v>44620</v>
      </c>
      <c r="E60" s="58">
        <v>44651</v>
      </c>
      <c r="F60" s="58">
        <v>44681</v>
      </c>
      <c r="G60" s="58">
        <v>44712</v>
      </c>
      <c r="H60" s="58">
        <v>44742</v>
      </c>
      <c r="I60" s="58">
        <v>44773</v>
      </c>
      <c r="J60" s="58">
        <v>44804</v>
      </c>
      <c r="K60" s="58">
        <v>44834</v>
      </c>
      <c r="L60" s="58">
        <v>44865</v>
      </c>
      <c r="M60" s="58">
        <v>44895</v>
      </c>
      <c r="N60" s="58">
        <v>44926</v>
      </c>
    </row>
    <row r="61" spans="1:14" ht="15.75" thickBot="1" x14ac:dyDescent="0.25">
      <c r="A61" s="2" t="s">
        <v>4</v>
      </c>
      <c r="C61" s="65">
        <v>7258</v>
      </c>
      <c r="D61" s="77">
        <v>7242</v>
      </c>
      <c r="E61" s="77">
        <v>7216</v>
      </c>
      <c r="F61" s="77">
        <v>7399</v>
      </c>
      <c r="G61" s="77">
        <v>7444</v>
      </c>
      <c r="H61" s="115">
        <v>7508</v>
      </c>
      <c r="I61" s="65">
        <v>7504</v>
      </c>
      <c r="J61" s="120">
        <v>7500</v>
      </c>
      <c r="K61" s="77">
        <v>7402</v>
      </c>
      <c r="L61" s="65">
        <v>7428</v>
      </c>
      <c r="M61" s="120">
        <v>7425</v>
      </c>
      <c r="N61" s="77">
        <v>7398</v>
      </c>
    </row>
    <row r="62" spans="1:14" ht="30" x14ac:dyDescent="0.2">
      <c r="A62" s="2" t="s">
        <v>324</v>
      </c>
    </row>
    <row r="63" spans="1:14" ht="60" x14ac:dyDescent="0.2">
      <c r="A63" s="23" t="s">
        <v>334</v>
      </c>
    </row>
    <row r="64" spans="1:14" x14ac:dyDescent="0.2">
      <c r="A64" s="23" t="s">
        <v>313</v>
      </c>
    </row>
    <row r="65" spans="1:14" ht="15.75" thickBot="1" x14ac:dyDescent="0.3"/>
    <row r="66" spans="1:14" x14ac:dyDescent="0.2">
      <c r="A66" s="1" t="s">
        <v>335</v>
      </c>
      <c r="C66" s="58">
        <v>44592</v>
      </c>
      <c r="D66" s="58">
        <v>44620</v>
      </c>
      <c r="E66" s="58">
        <v>44651</v>
      </c>
      <c r="F66" s="58">
        <v>44681</v>
      </c>
      <c r="G66" s="58">
        <v>44712</v>
      </c>
      <c r="H66" s="58">
        <v>44742</v>
      </c>
      <c r="I66" s="58">
        <v>44773</v>
      </c>
      <c r="J66" s="58">
        <v>44804</v>
      </c>
      <c r="K66" s="58">
        <v>44834</v>
      </c>
      <c r="L66" s="58">
        <v>44865</v>
      </c>
      <c r="M66" s="58">
        <v>44895</v>
      </c>
      <c r="N66" s="58">
        <v>44926</v>
      </c>
    </row>
    <row r="67" spans="1:14" ht="15.75" thickBot="1" x14ac:dyDescent="0.25">
      <c r="A67" s="2" t="s">
        <v>4</v>
      </c>
      <c r="C67" s="59">
        <v>282</v>
      </c>
      <c r="D67" s="62">
        <v>283</v>
      </c>
      <c r="E67" s="62">
        <v>285</v>
      </c>
      <c r="F67" s="62">
        <v>289</v>
      </c>
      <c r="G67" s="62">
        <v>289</v>
      </c>
      <c r="H67" s="76">
        <v>291</v>
      </c>
      <c r="I67" s="59">
        <v>293</v>
      </c>
      <c r="J67" s="62">
        <v>292</v>
      </c>
      <c r="K67" s="62">
        <v>292</v>
      </c>
      <c r="L67" s="59">
        <v>295</v>
      </c>
      <c r="M67" s="62">
        <v>295</v>
      </c>
      <c r="N67" s="62">
        <v>297</v>
      </c>
    </row>
    <row r="68" spans="1:14" ht="30" x14ac:dyDescent="0.2">
      <c r="A68" s="2" t="s">
        <v>324</v>
      </c>
    </row>
    <row r="69" spans="1:14" ht="45" x14ac:dyDescent="0.2">
      <c r="A69" s="23" t="s">
        <v>336</v>
      </c>
    </row>
    <row r="70" spans="1:14" x14ac:dyDescent="0.2">
      <c r="A70" s="23" t="s">
        <v>313</v>
      </c>
    </row>
    <row r="73" spans="1:14" x14ac:dyDescent="0.2">
      <c r="A73" s="6" t="s">
        <v>337</v>
      </c>
      <c r="C73" s="84"/>
      <c r="D73" s="84"/>
      <c r="E73" s="84"/>
      <c r="F73" s="83"/>
      <c r="G73" s="83"/>
      <c r="H73" s="83"/>
      <c r="I73" s="83"/>
      <c r="J73" s="83"/>
      <c r="K73" s="83"/>
      <c r="L73" s="83"/>
      <c r="M73" s="83"/>
      <c r="N73" s="83"/>
    </row>
    <row r="74" spans="1:14" ht="30" x14ac:dyDescent="0.2">
      <c r="A74" s="27" t="s">
        <v>338</v>
      </c>
      <c r="I74" s="82"/>
      <c r="L74" s="82"/>
    </row>
    <row r="75" spans="1:14" ht="15.75" thickBot="1" x14ac:dyDescent="0.3"/>
    <row r="76" spans="1:14" x14ac:dyDescent="0.2">
      <c r="A76" s="1" t="s">
        <v>339</v>
      </c>
      <c r="C76" s="58">
        <v>44592</v>
      </c>
      <c r="D76" s="58">
        <v>44620</v>
      </c>
      <c r="E76" s="58">
        <v>44651</v>
      </c>
      <c r="F76" s="58">
        <v>44681</v>
      </c>
      <c r="G76" s="58">
        <v>44712</v>
      </c>
      <c r="H76" s="58">
        <v>44742</v>
      </c>
      <c r="I76" s="58">
        <v>44773</v>
      </c>
      <c r="J76" s="58">
        <v>44804</v>
      </c>
      <c r="K76" s="58">
        <v>44834</v>
      </c>
      <c r="L76" s="58">
        <v>44865</v>
      </c>
      <c r="M76" s="58">
        <v>44895</v>
      </c>
      <c r="N76" s="58">
        <v>44926</v>
      </c>
    </row>
    <row r="77" spans="1:14" ht="15.75" thickBot="1" x14ac:dyDescent="0.25">
      <c r="A77" s="2" t="s">
        <v>4</v>
      </c>
      <c r="C77" s="65">
        <v>106015</v>
      </c>
      <c r="D77" s="77">
        <v>105615</v>
      </c>
      <c r="E77" s="77">
        <v>105345</v>
      </c>
      <c r="F77" s="77">
        <v>107743</v>
      </c>
      <c r="G77" s="77">
        <v>107756</v>
      </c>
      <c r="H77" s="115">
        <v>107699</v>
      </c>
      <c r="I77" s="65">
        <v>106039</v>
      </c>
      <c r="J77" s="115">
        <v>106136</v>
      </c>
      <c r="K77" s="77">
        <v>105366</v>
      </c>
      <c r="L77" s="65">
        <v>106299</v>
      </c>
      <c r="M77" s="115">
        <v>106474</v>
      </c>
      <c r="N77" s="77">
        <v>106790</v>
      </c>
    </row>
    <row r="78" spans="1:14" ht="30" x14ac:dyDescent="0.2">
      <c r="A78" s="2" t="s">
        <v>340</v>
      </c>
    </row>
    <row r="79" spans="1:14" ht="60" x14ac:dyDescent="0.2">
      <c r="A79" s="23" t="s">
        <v>341</v>
      </c>
    </row>
    <row r="80" spans="1:14" ht="15.75" thickBot="1" x14ac:dyDescent="0.3"/>
    <row r="81" spans="1:14" x14ac:dyDescent="0.2">
      <c r="A81" s="1" t="s">
        <v>342</v>
      </c>
      <c r="C81" s="58">
        <v>44592</v>
      </c>
      <c r="D81" s="58">
        <v>44620</v>
      </c>
      <c r="E81" s="58">
        <v>44651</v>
      </c>
      <c r="F81" s="58">
        <v>44681</v>
      </c>
      <c r="G81" s="58">
        <v>44712</v>
      </c>
      <c r="H81" s="58">
        <v>44742</v>
      </c>
      <c r="I81" s="58">
        <v>44773</v>
      </c>
      <c r="J81" s="58">
        <v>44804</v>
      </c>
      <c r="K81" s="58">
        <v>44834</v>
      </c>
      <c r="L81" s="58">
        <v>44865</v>
      </c>
      <c r="M81" s="58">
        <v>44895</v>
      </c>
      <c r="N81" s="58">
        <v>44926</v>
      </c>
    </row>
    <row r="82" spans="1:14" ht="15.75" thickBot="1" x14ac:dyDescent="0.25">
      <c r="A82" s="2" t="s">
        <v>4</v>
      </c>
      <c r="C82" s="65">
        <v>6785</v>
      </c>
      <c r="D82" s="77">
        <v>6733</v>
      </c>
      <c r="E82" s="77">
        <v>6682</v>
      </c>
      <c r="F82" s="77">
        <v>6759</v>
      </c>
      <c r="G82" s="77">
        <v>6717</v>
      </c>
      <c r="H82" s="115">
        <v>6801</v>
      </c>
      <c r="I82" s="65">
        <v>6827</v>
      </c>
      <c r="J82" s="115">
        <v>6897</v>
      </c>
      <c r="K82" s="77">
        <v>6947</v>
      </c>
      <c r="L82" s="65">
        <v>6966</v>
      </c>
      <c r="M82" s="115">
        <v>6947</v>
      </c>
      <c r="N82" s="77">
        <v>6949</v>
      </c>
    </row>
    <row r="83" spans="1:14" ht="30" x14ac:dyDescent="0.2">
      <c r="A83" s="2" t="s">
        <v>343</v>
      </c>
    </row>
    <row r="84" spans="1:14" ht="60" x14ac:dyDescent="0.2">
      <c r="A84" s="23" t="s">
        <v>344</v>
      </c>
    </row>
    <row r="85" spans="1:14" ht="15.75" thickBot="1" x14ac:dyDescent="0.3"/>
    <row r="86" spans="1:14" x14ac:dyDescent="0.2">
      <c r="A86" s="1" t="s">
        <v>345</v>
      </c>
      <c r="C86" s="58">
        <v>44592</v>
      </c>
      <c r="D86" s="58">
        <v>44620</v>
      </c>
      <c r="E86" s="58">
        <v>44651</v>
      </c>
      <c r="F86" s="58">
        <v>44681</v>
      </c>
      <c r="G86" s="58">
        <v>44712</v>
      </c>
      <c r="H86" s="58">
        <v>44742</v>
      </c>
      <c r="I86" s="58">
        <v>44773</v>
      </c>
      <c r="J86" s="58">
        <v>44804</v>
      </c>
      <c r="K86" s="58">
        <v>44834</v>
      </c>
      <c r="L86" s="58">
        <v>44865</v>
      </c>
      <c r="M86" s="58">
        <v>44895</v>
      </c>
      <c r="N86" s="58">
        <v>44926</v>
      </c>
    </row>
    <row r="87" spans="1:14" ht="15.75" thickBot="1" x14ac:dyDescent="0.25">
      <c r="A87" s="2" t="s">
        <v>4</v>
      </c>
      <c r="C87" s="59">
        <v>458</v>
      </c>
      <c r="D87" s="62">
        <v>446</v>
      </c>
      <c r="E87" s="62">
        <v>440</v>
      </c>
      <c r="F87" s="62">
        <v>445</v>
      </c>
      <c r="G87" s="62">
        <v>451</v>
      </c>
      <c r="H87" s="76">
        <v>465</v>
      </c>
      <c r="I87" s="59">
        <v>470</v>
      </c>
      <c r="J87" s="62">
        <v>487</v>
      </c>
      <c r="K87" s="62">
        <v>501</v>
      </c>
      <c r="L87" s="59">
        <v>507</v>
      </c>
      <c r="M87" s="62">
        <v>519</v>
      </c>
      <c r="N87" s="62">
        <v>513</v>
      </c>
    </row>
    <row r="88" spans="1:14" ht="30" x14ac:dyDescent="0.2">
      <c r="A88" s="2" t="s">
        <v>346</v>
      </c>
    </row>
    <row r="89" spans="1:14" ht="60" x14ac:dyDescent="0.2">
      <c r="A89" s="23" t="s">
        <v>347</v>
      </c>
    </row>
    <row r="90" spans="1:14" ht="15.75" thickBot="1" x14ac:dyDescent="0.3"/>
    <row r="91" spans="1:14" x14ac:dyDescent="0.2">
      <c r="A91" s="1" t="s">
        <v>348</v>
      </c>
      <c r="C91" s="58">
        <v>44592</v>
      </c>
      <c r="D91" s="58">
        <v>44620</v>
      </c>
      <c r="E91" s="58">
        <v>44651</v>
      </c>
      <c r="F91" s="58">
        <v>44681</v>
      </c>
      <c r="G91" s="58">
        <v>44712</v>
      </c>
      <c r="H91" s="58">
        <v>44742</v>
      </c>
      <c r="I91" s="58">
        <v>44773</v>
      </c>
      <c r="J91" s="58">
        <v>44804</v>
      </c>
      <c r="K91" s="58">
        <v>44834</v>
      </c>
      <c r="L91" s="58">
        <v>44865</v>
      </c>
      <c r="M91" s="58">
        <v>44895</v>
      </c>
      <c r="N91" s="58">
        <v>44926</v>
      </c>
    </row>
    <row r="92" spans="1:14" ht="15.75" thickBot="1" x14ac:dyDescent="0.25">
      <c r="A92" s="2" t="s">
        <v>4</v>
      </c>
      <c r="C92" s="65">
        <v>6940</v>
      </c>
      <c r="D92" s="77">
        <v>6924</v>
      </c>
      <c r="E92" s="77">
        <v>6893</v>
      </c>
      <c r="F92" s="62">
        <v>7075</v>
      </c>
      <c r="G92" s="77">
        <v>7119</v>
      </c>
      <c r="H92" s="115">
        <v>7237</v>
      </c>
      <c r="I92" s="65">
        <v>7173</v>
      </c>
      <c r="J92" s="77">
        <v>7170</v>
      </c>
      <c r="K92" s="77">
        <v>7080</v>
      </c>
      <c r="L92" s="65">
        <v>7108</v>
      </c>
      <c r="M92" s="77">
        <v>7108</v>
      </c>
      <c r="N92" s="77">
        <v>7082</v>
      </c>
    </row>
    <row r="93" spans="1:14" ht="30" x14ac:dyDescent="0.2">
      <c r="A93" s="2" t="s">
        <v>349</v>
      </c>
    </row>
    <row r="94" spans="1:14" ht="45" x14ac:dyDescent="0.2">
      <c r="A94" s="23" t="s">
        <v>350</v>
      </c>
    </row>
    <row r="95" spans="1:14" ht="15.75" thickBot="1" x14ac:dyDescent="0.3"/>
    <row r="96" spans="1:14" x14ac:dyDescent="0.2">
      <c r="A96" s="1" t="s">
        <v>351</v>
      </c>
      <c r="C96" s="58">
        <v>44592</v>
      </c>
      <c r="D96" s="58">
        <v>44620</v>
      </c>
      <c r="E96" s="58">
        <v>44651</v>
      </c>
      <c r="F96" s="58">
        <v>44681</v>
      </c>
      <c r="G96" s="58">
        <v>44712</v>
      </c>
      <c r="H96" s="58">
        <v>44742</v>
      </c>
      <c r="I96" s="58">
        <v>44773</v>
      </c>
      <c r="J96" s="58">
        <v>44804</v>
      </c>
      <c r="K96" s="58">
        <v>44834</v>
      </c>
      <c r="L96" s="58">
        <v>44865</v>
      </c>
      <c r="M96" s="58">
        <v>44895</v>
      </c>
      <c r="N96" s="58">
        <v>44926</v>
      </c>
    </row>
    <row r="97" spans="1:14" ht="15.75" thickBot="1" x14ac:dyDescent="0.25">
      <c r="A97" s="2" t="s">
        <v>4</v>
      </c>
      <c r="C97" s="65">
        <v>268</v>
      </c>
      <c r="D97" s="77">
        <v>267</v>
      </c>
      <c r="E97" s="62">
        <v>266</v>
      </c>
      <c r="F97" s="62">
        <v>272</v>
      </c>
      <c r="G97" s="62">
        <v>273</v>
      </c>
      <c r="H97" s="76">
        <v>272</v>
      </c>
      <c r="I97" s="59">
        <v>273</v>
      </c>
      <c r="J97" s="62">
        <v>273</v>
      </c>
      <c r="K97" s="62">
        <v>273</v>
      </c>
      <c r="L97" s="59">
        <v>277</v>
      </c>
      <c r="M97" s="62">
        <v>277</v>
      </c>
      <c r="N97" s="62">
        <v>277</v>
      </c>
    </row>
    <row r="98" spans="1:14" ht="30" x14ac:dyDescent="0.2">
      <c r="A98" s="2" t="s">
        <v>352</v>
      </c>
    </row>
    <row r="99" spans="1:14" ht="45" x14ac:dyDescent="0.2">
      <c r="A99" s="23" t="s">
        <v>353</v>
      </c>
    </row>
    <row r="100" spans="1:14" ht="15.75" thickBot="1" x14ac:dyDescent="0.3"/>
    <row r="101" spans="1:14" x14ac:dyDescent="0.2">
      <c r="A101" s="6" t="s">
        <v>354</v>
      </c>
      <c r="C101" s="58">
        <v>44592</v>
      </c>
      <c r="D101" s="58">
        <v>44620</v>
      </c>
      <c r="E101" s="58">
        <v>44651</v>
      </c>
      <c r="F101" s="58">
        <v>44681</v>
      </c>
      <c r="G101" s="58">
        <v>44712</v>
      </c>
      <c r="H101" s="58">
        <v>44742</v>
      </c>
      <c r="I101" s="58">
        <v>44773</v>
      </c>
      <c r="J101" s="58">
        <v>44804</v>
      </c>
      <c r="K101" s="58">
        <v>44834</v>
      </c>
      <c r="L101" s="58">
        <v>44865</v>
      </c>
      <c r="M101" s="58">
        <v>44895</v>
      </c>
      <c r="N101" s="58">
        <v>44926</v>
      </c>
    </row>
    <row r="102" spans="1:14" ht="15.75" thickBot="1" x14ac:dyDescent="0.25">
      <c r="A102" s="2" t="s">
        <v>4</v>
      </c>
      <c r="C102" s="65">
        <f>C77+C82+C87+C92+C97</f>
        <v>120466</v>
      </c>
      <c r="D102" s="65">
        <f>D77+D82+D87+D92+D97</f>
        <v>119985</v>
      </c>
      <c r="E102" s="65">
        <f>E77+E82+E87+E92+E97</f>
        <v>119626</v>
      </c>
      <c r="F102" s="65">
        <f>F77+F82+F87+F92+F97</f>
        <v>122294</v>
      </c>
      <c r="G102" s="65">
        <f>G77+G82+G87+G92+G97</f>
        <v>122316</v>
      </c>
      <c r="H102" s="65">
        <f t="shared" ref="H102:I102" si="0">H77+H82+H87+H92+H97</f>
        <v>122474</v>
      </c>
      <c r="I102" s="65">
        <f t="shared" si="0"/>
        <v>120782</v>
      </c>
      <c r="J102" s="77">
        <f>J77+J82+J87+J92+J97</f>
        <v>120963</v>
      </c>
      <c r="K102" s="77">
        <f>K77+K82+K87+K92+K97</f>
        <v>120167</v>
      </c>
      <c r="L102" s="65">
        <f t="shared" ref="L102:N102" si="1">L77+L82+L87+L92+L97</f>
        <v>121157</v>
      </c>
      <c r="M102" s="77">
        <f t="shared" si="1"/>
        <v>121325</v>
      </c>
      <c r="N102" s="77">
        <f t="shared" si="1"/>
        <v>121611</v>
      </c>
    </row>
    <row r="103" spans="1:14" ht="45" x14ac:dyDescent="0.2">
      <c r="A103" s="23" t="s">
        <v>355</v>
      </c>
    </row>
    <row r="104" spans="1:14" ht="15.75" thickBot="1" x14ac:dyDescent="0.3"/>
    <row r="105" spans="1:14" x14ac:dyDescent="0.2">
      <c r="A105" s="1" t="s">
        <v>356</v>
      </c>
      <c r="C105" s="58">
        <v>44592</v>
      </c>
      <c r="D105" s="58">
        <v>44620</v>
      </c>
      <c r="E105" s="58">
        <v>44651</v>
      </c>
      <c r="F105" s="58">
        <v>44681</v>
      </c>
      <c r="G105" s="58">
        <v>44712</v>
      </c>
      <c r="H105" s="58">
        <v>44742</v>
      </c>
      <c r="I105" s="58">
        <v>44773</v>
      </c>
      <c r="J105" s="58">
        <v>44804</v>
      </c>
      <c r="K105" s="58">
        <v>44834</v>
      </c>
      <c r="L105" s="58">
        <v>44865</v>
      </c>
      <c r="M105" s="58">
        <v>44895</v>
      </c>
      <c r="N105" s="58">
        <v>44926</v>
      </c>
    </row>
    <row r="106" spans="1:14" ht="15.75" thickBot="1" x14ac:dyDescent="0.25">
      <c r="A106" s="2" t="s">
        <v>4</v>
      </c>
      <c r="C106" s="65">
        <v>100299</v>
      </c>
      <c r="D106" s="77">
        <v>99026</v>
      </c>
      <c r="E106" s="77">
        <v>98925</v>
      </c>
      <c r="F106" s="77">
        <v>101520</v>
      </c>
      <c r="G106" s="77">
        <v>102284</v>
      </c>
      <c r="H106" s="115">
        <v>103072</v>
      </c>
      <c r="I106" s="65">
        <v>102303</v>
      </c>
      <c r="J106" s="77">
        <v>103128</v>
      </c>
      <c r="K106" s="77">
        <v>102248</v>
      </c>
      <c r="L106" s="65">
        <v>103809</v>
      </c>
      <c r="M106" s="77">
        <v>104361</v>
      </c>
      <c r="N106" s="77">
        <v>104942</v>
      </c>
    </row>
    <row r="107" spans="1:14" ht="45" x14ac:dyDescent="0.2">
      <c r="A107" s="2" t="s">
        <v>357</v>
      </c>
    </row>
    <row r="108" spans="1:14" ht="60" x14ac:dyDescent="0.2">
      <c r="A108" s="23" t="s">
        <v>358</v>
      </c>
    </row>
    <row r="109" spans="1:14" x14ac:dyDescent="0.2">
      <c r="A109" s="36" t="s">
        <v>359</v>
      </c>
    </row>
    <row r="110" spans="1:14" ht="15.75" thickBot="1" x14ac:dyDescent="0.3"/>
    <row r="111" spans="1:14" x14ac:dyDescent="0.2">
      <c r="A111" s="1" t="s">
        <v>360</v>
      </c>
      <c r="C111" s="58">
        <v>44592</v>
      </c>
      <c r="D111" s="58">
        <v>44620</v>
      </c>
      <c r="E111" s="58">
        <v>44651</v>
      </c>
      <c r="F111" s="58">
        <v>44681</v>
      </c>
      <c r="G111" s="58">
        <v>44712</v>
      </c>
      <c r="H111" s="58">
        <v>44742</v>
      </c>
      <c r="I111" s="58">
        <v>44773</v>
      </c>
      <c r="J111" s="58">
        <v>44804</v>
      </c>
      <c r="K111" s="58">
        <v>44834</v>
      </c>
      <c r="L111" s="58">
        <v>44865</v>
      </c>
      <c r="M111" s="58">
        <v>44895</v>
      </c>
      <c r="N111" s="58">
        <v>44926</v>
      </c>
    </row>
    <row r="112" spans="1:14" ht="15.75" thickBot="1" x14ac:dyDescent="0.25">
      <c r="A112" s="2" t="s">
        <v>4</v>
      </c>
      <c r="C112" s="65">
        <v>6596</v>
      </c>
      <c r="D112" s="77">
        <v>6523</v>
      </c>
      <c r="E112" s="77">
        <v>6482</v>
      </c>
      <c r="F112" s="62">
        <v>6550</v>
      </c>
      <c r="G112" s="77">
        <v>6547</v>
      </c>
      <c r="H112" s="115">
        <v>6639</v>
      </c>
      <c r="I112" s="65">
        <v>6672</v>
      </c>
      <c r="J112" s="77">
        <v>6752</v>
      </c>
      <c r="K112" s="77">
        <v>6795</v>
      </c>
      <c r="L112" s="65">
        <v>6815</v>
      </c>
      <c r="M112" s="77">
        <v>6795</v>
      </c>
      <c r="N112" s="77">
        <v>6812</v>
      </c>
    </row>
    <row r="113" spans="1:14" ht="45" x14ac:dyDescent="0.2">
      <c r="A113" s="2" t="s">
        <v>361</v>
      </c>
    </row>
    <row r="114" spans="1:14" ht="60" x14ac:dyDescent="0.2">
      <c r="A114" s="23" t="s">
        <v>362</v>
      </c>
    </row>
    <row r="115" spans="1:14" x14ac:dyDescent="0.2">
      <c r="A115" s="27" t="s">
        <v>363</v>
      </c>
    </row>
    <row r="116" spans="1:14" ht="15.75" thickBot="1" x14ac:dyDescent="0.3"/>
    <row r="117" spans="1:14" x14ac:dyDescent="0.2">
      <c r="A117" s="1" t="s">
        <v>364</v>
      </c>
      <c r="C117" s="58">
        <v>44592</v>
      </c>
      <c r="D117" s="58">
        <v>44620</v>
      </c>
      <c r="E117" s="58">
        <v>44651</v>
      </c>
      <c r="F117" s="58">
        <v>44681</v>
      </c>
      <c r="G117" s="58">
        <v>44712</v>
      </c>
      <c r="H117" s="58">
        <v>44742</v>
      </c>
      <c r="I117" s="58">
        <v>44773</v>
      </c>
      <c r="J117" s="58">
        <v>44804</v>
      </c>
      <c r="K117" s="58">
        <v>44834</v>
      </c>
      <c r="L117" s="58">
        <v>44865</v>
      </c>
      <c r="M117" s="58">
        <v>44895</v>
      </c>
      <c r="N117" s="58">
        <v>44926</v>
      </c>
    </row>
    <row r="118" spans="1:14" ht="15.75" thickBot="1" x14ac:dyDescent="0.25">
      <c r="A118" s="2" t="s">
        <v>4</v>
      </c>
      <c r="C118" s="59">
        <v>450</v>
      </c>
      <c r="D118" s="62">
        <v>437</v>
      </c>
      <c r="E118" s="62">
        <v>429</v>
      </c>
      <c r="F118" s="62">
        <v>441</v>
      </c>
      <c r="G118" s="62">
        <v>446</v>
      </c>
      <c r="H118" s="76">
        <v>463</v>
      </c>
      <c r="I118" s="59">
        <v>468</v>
      </c>
      <c r="J118" s="62">
        <v>484</v>
      </c>
      <c r="K118" s="62">
        <v>497</v>
      </c>
      <c r="L118" s="59">
        <v>504</v>
      </c>
      <c r="M118" s="62">
        <v>517</v>
      </c>
      <c r="N118" s="62">
        <v>511</v>
      </c>
    </row>
    <row r="119" spans="1:14" ht="45" x14ac:dyDescent="0.2">
      <c r="A119" s="2" t="s">
        <v>365</v>
      </c>
    </row>
    <row r="120" spans="1:14" ht="60" x14ac:dyDescent="0.2">
      <c r="A120" s="23" t="s">
        <v>366</v>
      </c>
    </row>
    <row r="121" spans="1:14" x14ac:dyDescent="0.2">
      <c r="A121" s="27" t="s">
        <v>367</v>
      </c>
    </row>
    <row r="122" spans="1:14" ht="15.75" thickBot="1" x14ac:dyDescent="0.3"/>
    <row r="123" spans="1:14" x14ac:dyDescent="0.2">
      <c r="A123" s="1" t="s">
        <v>368</v>
      </c>
      <c r="C123" s="58">
        <v>44592</v>
      </c>
      <c r="D123" s="58">
        <v>44620</v>
      </c>
      <c r="E123" s="58">
        <v>44651</v>
      </c>
      <c r="F123" s="58">
        <v>44681</v>
      </c>
      <c r="G123" s="58">
        <v>44712</v>
      </c>
      <c r="H123" s="58">
        <v>44742</v>
      </c>
      <c r="I123" s="58">
        <v>44773</v>
      </c>
      <c r="J123" s="58">
        <v>44804</v>
      </c>
      <c r="K123" s="58">
        <v>44834</v>
      </c>
      <c r="L123" s="58">
        <v>44865</v>
      </c>
      <c r="M123" s="58">
        <v>44895</v>
      </c>
      <c r="N123" s="58">
        <v>44926</v>
      </c>
    </row>
    <row r="124" spans="1:14" ht="15.75" thickBot="1" x14ac:dyDescent="0.25">
      <c r="A124" s="1" t="s">
        <v>369</v>
      </c>
      <c r="C124" s="65">
        <v>6827</v>
      </c>
      <c r="D124" s="77">
        <v>6797</v>
      </c>
      <c r="E124" s="77">
        <v>6756</v>
      </c>
      <c r="F124" s="77">
        <v>6944</v>
      </c>
      <c r="G124" s="77">
        <v>7011</v>
      </c>
      <c r="H124" s="115">
        <v>7134</v>
      </c>
      <c r="I124" s="65">
        <v>7074</v>
      </c>
      <c r="J124" s="77">
        <v>7083</v>
      </c>
      <c r="K124" s="77">
        <v>6988</v>
      </c>
      <c r="L124" s="65">
        <v>7033</v>
      </c>
      <c r="M124" s="77">
        <v>7042</v>
      </c>
      <c r="N124" s="77">
        <v>7020</v>
      </c>
    </row>
    <row r="125" spans="1:14" x14ac:dyDescent="0.2">
      <c r="A125" s="2" t="s">
        <v>4</v>
      </c>
    </row>
    <row r="126" spans="1:14" ht="30" x14ac:dyDescent="0.2">
      <c r="A126" s="2" t="s">
        <v>370</v>
      </c>
    </row>
    <row r="127" spans="1:14" ht="60" x14ac:dyDescent="0.2">
      <c r="A127" s="23" t="s">
        <v>371</v>
      </c>
    </row>
    <row r="128" spans="1:14" x14ac:dyDescent="0.2">
      <c r="A128" s="27" t="s">
        <v>372</v>
      </c>
    </row>
    <row r="129" spans="1:14" ht="15.75" thickBot="1" x14ac:dyDescent="0.3"/>
    <row r="130" spans="1:14" x14ac:dyDescent="0.2">
      <c r="A130" s="1" t="s">
        <v>373</v>
      </c>
      <c r="C130" s="58">
        <v>44592</v>
      </c>
      <c r="D130" s="58">
        <v>44620</v>
      </c>
      <c r="E130" s="58">
        <v>44651</v>
      </c>
      <c r="F130" s="58">
        <v>44681</v>
      </c>
      <c r="G130" s="58">
        <v>44712</v>
      </c>
      <c r="H130" s="58">
        <v>44742</v>
      </c>
      <c r="I130" s="58">
        <v>44773</v>
      </c>
      <c r="J130" s="58">
        <v>44804</v>
      </c>
      <c r="K130" s="58">
        <v>44834</v>
      </c>
      <c r="L130" s="58">
        <v>44865</v>
      </c>
      <c r="M130" s="58">
        <v>44895</v>
      </c>
      <c r="N130" s="58">
        <v>44926</v>
      </c>
    </row>
    <row r="131" spans="1:14" ht="15.75" thickBot="1" x14ac:dyDescent="0.25">
      <c r="A131" s="2" t="s">
        <v>4</v>
      </c>
      <c r="C131" s="59">
        <v>260</v>
      </c>
      <c r="D131" s="62">
        <v>253</v>
      </c>
      <c r="E131" s="62">
        <v>256</v>
      </c>
      <c r="F131" s="62">
        <v>259</v>
      </c>
      <c r="G131" s="62">
        <v>264</v>
      </c>
      <c r="H131" s="76">
        <v>264</v>
      </c>
      <c r="I131" s="59">
        <v>265</v>
      </c>
      <c r="J131" s="62">
        <v>265</v>
      </c>
      <c r="K131" s="62">
        <v>266</v>
      </c>
      <c r="L131" s="59">
        <v>270</v>
      </c>
      <c r="M131" s="62">
        <v>271</v>
      </c>
      <c r="N131" s="62">
        <v>271</v>
      </c>
    </row>
    <row r="132" spans="1:14" ht="30" x14ac:dyDescent="0.2">
      <c r="A132" s="2" t="s">
        <v>374</v>
      </c>
    </row>
    <row r="133" spans="1:14" ht="60" x14ac:dyDescent="0.2">
      <c r="A133" s="23" t="s">
        <v>375</v>
      </c>
    </row>
    <row r="134" spans="1:14" x14ac:dyDescent="0.2">
      <c r="A134" s="27" t="s">
        <v>376</v>
      </c>
    </row>
    <row r="135" spans="1:14" ht="15.75" thickBot="1" x14ac:dyDescent="0.3"/>
    <row r="136" spans="1:14" x14ac:dyDescent="0.2">
      <c r="A136" s="29" t="s">
        <v>377</v>
      </c>
      <c r="C136" s="58">
        <v>44592</v>
      </c>
      <c r="D136" s="58">
        <v>44620</v>
      </c>
      <c r="E136" s="58">
        <v>44651</v>
      </c>
      <c r="F136" s="58">
        <v>44681</v>
      </c>
      <c r="G136" s="58">
        <v>44712</v>
      </c>
      <c r="H136" s="58">
        <v>44742</v>
      </c>
      <c r="I136" s="58">
        <v>44773</v>
      </c>
      <c r="J136" s="58">
        <v>44804</v>
      </c>
      <c r="K136" s="58">
        <v>44834</v>
      </c>
      <c r="L136" s="58">
        <v>44865</v>
      </c>
      <c r="M136" s="58">
        <v>44895</v>
      </c>
      <c r="N136" s="58">
        <v>44926</v>
      </c>
    </row>
    <row r="137" spans="1:14" ht="15.75" thickBot="1" x14ac:dyDescent="0.25">
      <c r="A137" s="2" t="s">
        <v>4</v>
      </c>
      <c r="C137" s="65">
        <f>C106+C112+C118+C124+C131</f>
        <v>114432</v>
      </c>
      <c r="D137" s="65">
        <f t="shared" ref="D137" si="2">D106+D112+D118+D124+D131</f>
        <v>113036</v>
      </c>
      <c r="E137" s="65">
        <f>E106+E112+E118+E124+E131</f>
        <v>112848</v>
      </c>
      <c r="F137" s="65">
        <f t="shared" ref="F137:M137" si="3">F106+F112+F118+F124+F131</f>
        <v>115714</v>
      </c>
      <c r="G137" s="65">
        <f t="shared" si="3"/>
        <v>116552</v>
      </c>
      <c r="H137" s="65">
        <f t="shared" si="3"/>
        <v>117572</v>
      </c>
      <c r="I137" s="65">
        <f t="shared" si="3"/>
        <v>116782</v>
      </c>
      <c r="J137" s="65">
        <f t="shared" si="3"/>
        <v>117712</v>
      </c>
      <c r="K137" s="65">
        <f t="shared" si="3"/>
        <v>116794</v>
      </c>
      <c r="L137" s="65">
        <f t="shared" si="3"/>
        <v>118431</v>
      </c>
      <c r="M137" s="65">
        <f t="shared" si="3"/>
        <v>118986</v>
      </c>
      <c r="N137" s="65">
        <f>N106+N112+N118+N124+N131</f>
        <v>119556</v>
      </c>
    </row>
    <row r="138" spans="1:14" ht="60" x14ac:dyDescent="0.2">
      <c r="A138" s="23" t="s">
        <v>378</v>
      </c>
    </row>
    <row r="139" spans="1:14" x14ac:dyDescent="0.2">
      <c r="A139" s="27" t="s">
        <v>379</v>
      </c>
    </row>
    <row r="141" spans="1:14" x14ac:dyDescent="0.25">
      <c r="A141" s="37" t="s">
        <v>380</v>
      </c>
    </row>
    <row r="142" spans="1:14" ht="15.75" thickBot="1" x14ac:dyDescent="0.3"/>
    <row r="143" spans="1:14" x14ac:dyDescent="0.2">
      <c r="A143" s="1" t="s">
        <v>381</v>
      </c>
      <c r="C143" s="58">
        <v>44592</v>
      </c>
      <c r="D143" s="58">
        <v>44620</v>
      </c>
      <c r="E143" s="58">
        <v>44651</v>
      </c>
      <c r="F143" s="58">
        <v>44681</v>
      </c>
      <c r="G143" s="58">
        <v>44712</v>
      </c>
      <c r="H143" s="58">
        <v>44742</v>
      </c>
      <c r="I143" s="58">
        <v>44773</v>
      </c>
      <c r="J143" s="58">
        <v>44804</v>
      </c>
      <c r="K143" s="58">
        <v>44834</v>
      </c>
      <c r="L143" s="58">
        <v>44865</v>
      </c>
      <c r="M143" s="58">
        <v>44895</v>
      </c>
      <c r="N143" s="58">
        <v>44926</v>
      </c>
    </row>
    <row r="144" spans="1:14" ht="15.75" thickBot="1" x14ac:dyDescent="0.25">
      <c r="A144" s="2" t="s">
        <v>4</v>
      </c>
      <c r="C144" s="65">
        <v>119080</v>
      </c>
      <c r="D144" s="77">
        <v>119202</v>
      </c>
      <c r="E144" s="77">
        <v>119374</v>
      </c>
      <c r="F144" s="77">
        <v>119569</v>
      </c>
      <c r="G144" s="77">
        <v>119681</v>
      </c>
      <c r="H144" s="115">
        <v>119712</v>
      </c>
      <c r="I144" s="65">
        <v>119723</v>
      </c>
      <c r="J144" s="77">
        <v>119813</v>
      </c>
      <c r="K144" s="77">
        <v>119899</v>
      </c>
      <c r="L144" s="65">
        <v>120022</v>
      </c>
      <c r="M144" s="77">
        <v>120116</v>
      </c>
      <c r="N144" s="77">
        <v>120285</v>
      </c>
    </row>
    <row r="145" spans="1:14" ht="75" x14ac:dyDescent="0.2">
      <c r="A145" s="23" t="s">
        <v>382</v>
      </c>
    </row>
    <row r="146" spans="1:14" ht="15.75" thickBot="1" x14ac:dyDescent="0.3"/>
    <row r="147" spans="1:14" x14ac:dyDescent="0.2">
      <c r="A147" s="1" t="s">
        <v>383</v>
      </c>
      <c r="C147" s="58">
        <v>44592</v>
      </c>
      <c r="D147" s="58">
        <v>44620</v>
      </c>
      <c r="E147" s="58">
        <v>44651</v>
      </c>
      <c r="F147" s="58">
        <v>44681</v>
      </c>
      <c r="G147" s="58">
        <v>44712</v>
      </c>
      <c r="H147" s="58">
        <v>44742</v>
      </c>
      <c r="I147" s="58">
        <v>44773</v>
      </c>
      <c r="J147" s="58">
        <v>44804</v>
      </c>
      <c r="K147" s="58">
        <v>44834</v>
      </c>
      <c r="L147" s="58">
        <v>44865</v>
      </c>
      <c r="M147" s="58">
        <v>44895</v>
      </c>
      <c r="N147" s="58">
        <v>44926</v>
      </c>
    </row>
    <row r="148" spans="1:14" ht="15.75" thickBot="1" x14ac:dyDescent="0.25">
      <c r="A148" s="2" t="s">
        <v>4</v>
      </c>
      <c r="C148" s="65">
        <v>7703</v>
      </c>
      <c r="D148" s="77">
        <v>7694</v>
      </c>
      <c r="E148" s="77">
        <v>7724</v>
      </c>
      <c r="F148" s="77">
        <v>7733</v>
      </c>
      <c r="G148" s="77">
        <v>7718</v>
      </c>
      <c r="H148" s="115">
        <v>7757</v>
      </c>
      <c r="I148" s="65">
        <v>7790</v>
      </c>
      <c r="J148" s="77">
        <v>7842</v>
      </c>
      <c r="K148" s="77">
        <v>7892</v>
      </c>
      <c r="L148" s="65">
        <v>7930</v>
      </c>
      <c r="M148" s="77">
        <v>7947</v>
      </c>
      <c r="N148" s="77">
        <v>7961</v>
      </c>
    </row>
    <row r="149" spans="1:14" ht="60" x14ac:dyDescent="0.2">
      <c r="A149" s="23" t="s">
        <v>384</v>
      </c>
    </row>
    <row r="150" spans="1:14" ht="15.75" thickBot="1" x14ac:dyDescent="0.3"/>
    <row r="151" spans="1:14" x14ac:dyDescent="0.2">
      <c r="A151" s="1" t="s">
        <v>385</v>
      </c>
      <c r="C151" s="58">
        <v>44592</v>
      </c>
      <c r="D151" s="58">
        <v>44620</v>
      </c>
      <c r="E151" s="58">
        <v>44651</v>
      </c>
      <c r="F151" s="58">
        <v>44681</v>
      </c>
      <c r="G151" s="58">
        <v>44712</v>
      </c>
      <c r="H151" s="58">
        <v>44742</v>
      </c>
      <c r="I151" s="58">
        <v>44773</v>
      </c>
      <c r="J151" s="58">
        <v>44804</v>
      </c>
      <c r="K151" s="58">
        <v>44834</v>
      </c>
      <c r="L151" s="58">
        <v>44865</v>
      </c>
      <c r="M151" s="58">
        <v>44895</v>
      </c>
      <c r="N151" s="58">
        <v>44926</v>
      </c>
    </row>
    <row r="152" spans="1:14" ht="15.75" thickBot="1" x14ac:dyDescent="0.25">
      <c r="A152" s="2" t="s">
        <v>4</v>
      </c>
      <c r="C152" s="59">
        <v>512</v>
      </c>
      <c r="D152" s="62">
        <v>511</v>
      </c>
      <c r="E152" s="62">
        <v>512</v>
      </c>
      <c r="F152" s="62">
        <v>516</v>
      </c>
      <c r="G152" s="62">
        <v>521</v>
      </c>
      <c r="H152" s="76">
        <v>532</v>
      </c>
      <c r="I152" s="59">
        <v>541</v>
      </c>
      <c r="J152" s="62">
        <v>549</v>
      </c>
      <c r="K152" s="62">
        <v>560</v>
      </c>
      <c r="L152" s="59">
        <v>564</v>
      </c>
      <c r="M152" s="62">
        <v>568</v>
      </c>
      <c r="N152" s="62">
        <v>567</v>
      </c>
    </row>
    <row r="153" spans="1:14" ht="60" x14ac:dyDescent="0.2">
      <c r="A153" s="23" t="s">
        <v>386</v>
      </c>
    </row>
    <row r="154" spans="1:14" ht="15.75" thickBot="1" x14ac:dyDescent="0.3"/>
    <row r="155" spans="1:14" x14ac:dyDescent="0.2">
      <c r="A155" s="1" t="s">
        <v>387</v>
      </c>
      <c r="C155" s="58">
        <v>44592</v>
      </c>
      <c r="D155" s="58">
        <v>44620</v>
      </c>
      <c r="E155" s="58">
        <v>44651</v>
      </c>
      <c r="F155" s="58">
        <v>44681</v>
      </c>
      <c r="G155" s="58">
        <v>44712</v>
      </c>
      <c r="H155" s="58">
        <v>44742</v>
      </c>
      <c r="I155" s="58">
        <v>44773</v>
      </c>
      <c r="J155" s="58">
        <v>44804</v>
      </c>
      <c r="K155" s="58">
        <v>44834</v>
      </c>
      <c r="L155" s="58">
        <v>44865</v>
      </c>
      <c r="M155" s="58">
        <v>44895</v>
      </c>
      <c r="N155" s="58">
        <v>44926</v>
      </c>
    </row>
    <row r="156" spans="1:14" ht="15.75" thickBot="1" x14ac:dyDescent="0.25">
      <c r="A156" s="2" t="s">
        <v>4</v>
      </c>
      <c r="C156" s="65">
        <v>7780</v>
      </c>
      <c r="D156" s="77">
        <v>7763</v>
      </c>
      <c r="E156" s="77">
        <v>7761</v>
      </c>
      <c r="F156" s="77">
        <v>7788</v>
      </c>
      <c r="G156" s="77">
        <v>7834</v>
      </c>
      <c r="H156" s="115">
        <v>7949</v>
      </c>
      <c r="I156" s="65">
        <v>8004</v>
      </c>
      <c r="J156" s="77">
        <v>7994</v>
      </c>
      <c r="K156" s="77">
        <v>7945</v>
      </c>
      <c r="L156" s="65">
        <v>7923</v>
      </c>
      <c r="M156" s="77">
        <v>7931</v>
      </c>
      <c r="N156" s="77">
        <v>7920</v>
      </c>
    </row>
    <row r="157" spans="1:14" ht="60" x14ac:dyDescent="0.2">
      <c r="A157" s="23" t="s">
        <v>388</v>
      </c>
    </row>
    <row r="158" spans="1:14" ht="15.75" thickBot="1" x14ac:dyDescent="0.3"/>
    <row r="159" spans="1:14" x14ac:dyDescent="0.2">
      <c r="A159" s="1" t="s">
        <v>389</v>
      </c>
      <c r="C159" s="58">
        <v>44592</v>
      </c>
      <c r="D159" s="58">
        <v>44620</v>
      </c>
      <c r="E159" s="58">
        <v>44651</v>
      </c>
      <c r="F159" s="58">
        <v>44681</v>
      </c>
      <c r="G159" s="58">
        <v>44712</v>
      </c>
      <c r="H159" s="58">
        <v>44742</v>
      </c>
      <c r="I159" s="58">
        <v>44773</v>
      </c>
      <c r="J159" s="58">
        <v>44804</v>
      </c>
      <c r="K159" s="58">
        <v>44834</v>
      </c>
      <c r="L159" s="58">
        <v>44865</v>
      </c>
      <c r="M159" s="58">
        <v>44895</v>
      </c>
      <c r="N159" s="58">
        <v>44926</v>
      </c>
    </row>
    <row r="160" spans="1:14" ht="15.75" thickBot="1" x14ac:dyDescent="0.25">
      <c r="A160" s="2" t="s">
        <v>4</v>
      </c>
      <c r="C160" s="59">
        <v>268</v>
      </c>
      <c r="D160" s="62">
        <v>268</v>
      </c>
      <c r="E160" s="62">
        <v>269</v>
      </c>
      <c r="F160" s="62">
        <v>271</v>
      </c>
      <c r="G160" s="62">
        <v>272</v>
      </c>
      <c r="H160" s="76">
        <v>273</v>
      </c>
      <c r="I160" s="59">
        <v>275</v>
      </c>
      <c r="J160" s="62">
        <v>276</v>
      </c>
      <c r="K160" s="62">
        <v>276</v>
      </c>
      <c r="L160" s="59">
        <v>277</v>
      </c>
      <c r="M160" s="62">
        <v>277</v>
      </c>
      <c r="N160" s="62">
        <v>279</v>
      </c>
    </row>
    <row r="161" spans="1:14" ht="60" x14ac:dyDescent="0.2">
      <c r="A161" s="4" t="s">
        <v>390</v>
      </c>
    </row>
    <row r="162" spans="1:14" ht="15.75" thickBot="1" x14ac:dyDescent="0.3"/>
    <row r="163" spans="1:14" x14ac:dyDescent="0.2">
      <c r="A163" s="6" t="s">
        <v>391</v>
      </c>
      <c r="C163" s="58">
        <v>44592</v>
      </c>
      <c r="D163" s="58">
        <v>44620</v>
      </c>
      <c r="E163" s="58">
        <v>44651</v>
      </c>
      <c r="F163" s="58">
        <v>44681</v>
      </c>
      <c r="G163" s="58">
        <v>44712</v>
      </c>
      <c r="H163" s="58">
        <v>44742</v>
      </c>
      <c r="I163" s="58">
        <v>44773</v>
      </c>
      <c r="J163" s="58">
        <v>44804</v>
      </c>
      <c r="K163" s="58">
        <v>44834</v>
      </c>
      <c r="L163" s="58">
        <v>44865</v>
      </c>
      <c r="M163" s="58">
        <v>44895</v>
      </c>
      <c r="N163" s="58">
        <v>44926</v>
      </c>
    </row>
    <row r="164" spans="1:14" ht="15.75" thickBot="1" x14ac:dyDescent="0.25">
      <c r="A164" s="2" t="s">
        <v>4</v>
      </c>
      <c r="C164" s="65">
        <f>C160+C156+C152+C148++C144</f>
        <v>135343</v>
      </c>
      <c r="D164" s="65">
        <f>D160+D156+D152+D148++D144</f>
        <v>135438</v>
      </c>
      <c r="E164" s="65">
        <f>E160+E156+E152+E148++E144</f>
        <v>135640</v>
      </c>
      <c r="F164" s="65">
        <f t="shared" ref="F164:N164" si="4">F160+F156+F152+F148++F144</f>
        <v>135877</v>
      </c>
      <c r="G164" s="65">
        <f t="shared" si="4"/>
        <v>136026</v>
      </c>
      <c r="H164" s="65">
        <f t="shared" si="4"/>
        <v>136223</v>
      </c>
      <c r="I164" s="65">
        <f t="shared" si="4"/>
        <v>136333</v>
      </c>
      <c r="J164" s="65">
        <f t="shared" si="4"/>
        <v>136474</v>
      </c>
      <c r="K164" s="65">
        <f t="shared" si="4"/>
        <v>136572</v>
      </c>
      <c r="L164" s="65">
        <f t="shared" si="4"/>
        <v>136716</v>
      </c>
      <c r="M164" s="65">
        <f t="shared" si="4"/>
        <v>136839</v>
      </c>
      <c r="N164" s="65">
        <f t="shared" si="4"/>
        <v>137012</v>
      </c>
    </row>
    <row r="165" spans="1:14" ht="30" x14ac:dyDescent="0.2">
      <c r="A165" s="23" t="s">
        <v>392</v>
      </c>
    </row>
    <row r="166" spans="1:14" x14ac:dyDescent="0.2">
      <c r="A166" s="1"/>
    </row>
    <row r="167" spans="1:14" ht="15.75" thickBot="1" x14ac:dyDescent="0.3"/>
    <row r="168" spans="1:14" x14ac:dyDescent="0.2">
      <c r="A168" s="1" t="s">
        <v>393</v>
      </c>
      <c r="C168" s="58">
        <v>44592</v>
      </c>
      <c r="D168" s="58">
        <v>44620</v>
      </c>
      <c r="E168" s="58">
        <v>44651</v>
      </c>
      <c r="F168" s="58">
        <v>44681</v>
      </c>
      <c r="G168" s="58">
        <v>44712</v>
      </c>
      <c r="H168" s="58">
        <v>44742</v>
      </c>
      <c r="I168" s="58">
        <v>44773</v>
      </c>
      <c r="J168" s="58">
        <v>44804</v>
      </c>
      <c r="K168" s="58">
        <v>44834</v>
      </c>
      <c r="L168" s="58">
        <v>44865</v>
      </c>
      <c r="M168" s="58">
        <v>44895</v>
      </c>
      <c r="N168" s="58">
        <v>44926</v>
      </c>
    </row>
    <row r="169" spans="1:14" ht="15.75" thickBot="1" x14ac:dyDescent="0.25">
      <c r="A169" s="2" t="s">
        <v>4</v>
      </c>
      <c r="C169" s="78">
        <f>'[2]Total 2022'!B29:B29</f>
        <v>15270770.800000001</v>
      </c>
      <c r="D169" s="79">
        <f>'[2]Total 2022'!E29</f>
        <v>19917584.859999999</v>
      </c>
      <c r="E169" s="79">
        <f>'[2]Total 2022'!H29</f>
        <v>16409628.260000002</v>
      </c>
      <c r="F169" s="79">
        <f>'[2]Total 2022'!K29</f>
        <v>18665241.93</v>
      </c>
      <c r="G169" s="79">
        <f>'[2]Total 2022'!N29</f>
        <v>18753411.699999999</v>
      </c>
      <c r="H169" s="80">
        <f>'[2]Total 2022'!Q29</f>
        <v>0</v>
      </c>
      <c r="I169" s="78">
        <f>'[3]Total 2022'!T29</f>
        <v>20869336.100000001</v>
      </c>
      <c r="J169" s="79">
        <f>'[3]Total 2022'!W29</f>
        <v>17964943.969999999</v>
      </c>
      <c r="K169" s="79">
        <f>'[3]Total 2022'!Z29</f>
        <v>17993138.68</v>
      </c>
      <c r="L169" s="78">
        <f>'[3]Total 2022'!AC29</f>
        <v>18172459.07</v>
      </c>
      <c r="M169" s="79">
        <f>'[4]Total 2022'!AF29</f>
        <v>18170594.899999999</v>
      </c>
      <c r="N169" s="79">
        <f>'[4]Total 2022'!AI29</f>
        <v>18346315.620000001</v>
      </c>
    </row>
    <row r="170" spans="1:14" s="42" customFormat="1" ht="45" x14ac:dyDescent="0.2">
      <c r="A170" s="93" t="s">
        <v>394</v>
      </c>
      <c r="C170" s="85"/>
      <c r="D170" s="85"/>
      <c r="E170" s="85"/>
      <c r="F170" s="85"/>
      <c r="G170" s="85"/>
      <c r="H170" s="85"/>
      <c r="I170" s="85"/>
      <c r="J170" s="85"/>
      <c r="K170" s="85"/>
      <c r="L170" s="85"/>
      <c r="M170" s="85"/>
      <c r="N170" s="85"/>
    </row>
    <row r="171" spans="1:14" ht="15.75" thickBot="1" x14ac:dyDescent="0.3"/>
    <row r="172" spans="1:14" ht="30" x14ac:dyDescent="0.2">
      <c r="A172" s="1" t="s">
        <v>395</v>
      </c>
      <c r="C172" s="58">
        <v>44592</v>
      </c>
      <c r="D172" s="58">
        <v>44620</v>
      </c>
      <c r="E172" s="58">
        <v>44651</v>
      </c>
      <c r="F172" s="58">
        <v>44681</v>
      </c>
      <c r="G172" s="58">
        <v>44712</v>
      </c>
      <c r="H172" s="58">
        <v>44742</v>
      </c>
      <c r="I172" s="58">
        <v>44773</v>
      </c>
      <c r="J172" s="58">
        <v>44804</v>
      </c>
      <c r="K172" s="58">
        <v>44834</v>
      </c>
      <c r="L172" s="58">
        <v>44865</v>
      </c>
      <c r="M172" s="58">
        <v>44895</v>
      </c>
      <c r="N172" s="58">
        <v>44926</v>
      </c>
    </row>
    <row r="173" spans="1:14" ht="15.75" thickBot="1" x14ac:dyDescent="0.25">
      <c r="A173" s="2" t="s">
        <v>4</v>
      </c>
      <c r="C173" s="78">
        <f>'[2]Total 2022'!C29</f>
        <v>3167655.2800000003</v>
      </c>
      <c r="D173" s="79">
        <f>'[2]Total 2022'!F29</f>
        <v>4078759.19</v>
      </c>
      <c r="E173" s="79">
        <f>'[2]Total 2022'!I29</f>
        <v>3398648.24</v>
      </c>
      <c r="F173" s="79">
        <f>'[2]Total 2022'!L29</f>
        <v>3837743.39</v>
      </c>
      <c r="G173" s="79">
        <f>'[2]Total 2022'!O29</f>
        <v>3851476.5799999996</v>
      </c>
      <c r="H173" s="80">
        <f>'[2]Total 2022'!R29</f>
        <v>0</v>
      </c>
      <c r="I173" s="78">
        <f>'[3]Total 2022'!U29</f>
        <v>4263746.58</v>
      </c>
      <c r="J173" s="79">
        <f>'[3]Total 2022'!X29</f>
        <v>3708133.5700000003</v>
      </c>
      <c r="K173" s="79">
        <f>'[3]Total 2022'!AA29</f>
        <v>3716863.86</v>
      </c>
      <c r="L173" s="78">
        <f>'[3]Total 2022'!AD29</f>
        <v>3756571.63</v>
      </c>
      <c r="M173" s="79">
        <f>'[4]Total 2022'!AG29</f>
        <v>3752325.4099999997</v>
      </c>
      <c r="N173" s="79">
        <f>'[4]Total 2022'!AJ29</f>
        <v>3782011.9499999997</v>
      </c>
    </row>
    <row r="174" spans="1:14" s="42" customFormat="1" ht="45" x14ac:dyDescent="0.2">
      <c r="A174" s="93" t="s">
        <v>396</v>
      </c>
      <c r="C174" s="85"/>
      <c r="D174" s="85"/>
      <c r="E174" s="85"/>
      <c r="F174" s="85"/>
      <c r="G174" s="85"/>
      <c r="H174" s="85"/>
      <c r="I174" s="85"/>
      <c r="J174" s="85"/>
      <c r="K174" s="85"/>
      <c r="L174" s="85"/>
      <c r="M174" s="85"/>
      <c r="N174" s="85"/>
    </row>
    <row r="175" spans="1:14" ht="15.75" thickBot="1" x14ac:dyDescent="0.3"/>
    <row r="176" spans="1:14" ht="30" x14ac:dyDescent="0.2">
      <c r="A176" s="1" t="s">
        <v>397</v>
      </c>
      <c r="C176" s="58">
        <v>44592</v>
      </c>
      <c r="D176" s="58">
        <v>44620</v>
      </c>
      <c r="E176" s="58">
        <v>44651</v>
      </c>
      <c r="F176" s="58">
        <v>44681</v>
      </c>
      <c r="G176" s="58">
        <v>44712</v>
      </c>
      <c r="H176" s="58">
        <v>44742</v>
      </c>
      <c r="I176" s="58">
        <v>44773</v>
      </c>
      <c r="J176" s="58">
        <v>44804</v>
      </c>
      <c r="K176" s="58">
        <v>44834</v>
      </c>
      <c r="L176" s="58">
        <v>44865</v>
      </c>
      <c r="M176" s="58">
        <v>44895</v>
      </c>
      <c r="N176" s="58">
        <v>44926</v>
      </c>
    </row>
    <row r="177" spans="1:14" ht="15.75" thickBot="1" x14ac:dyDescent="0.25">
      <c r="A177" s="2" t="s">
        <v>4</v>
      </c>
      <c r="C177" s="78">
        <f>'[2]Total 2022'!D29</f>
        <v>2661060.5499999998</v>
      </c>
      <c r="D177" s="79">
        <f>'[2]Total 2022'!G29</f>
        <v>3425643.2600000002</v>
      </c>
      <c r="E177" s="79">
        <f>'[2]Total 2022'!J29</f>
        <v>2855287.79</v>
      </c>
      <c r="F177" s="79">
        <f>'[2]Total 2022'!M29</f>
        <v>3225658.1999999997</v>
      </c>
      <c r="G177" s="79">
        <f>'[2]Total 2022'!P29</f>
        <v>3236075.92</v>
      </c>
      <c r="H177" s="80">
        <f>'[2]Total 2022'!S29</f>
        <v>0</v>
      </c>
      <c r="I177" s="78">
        <f>'[3]Total 2022'!V29</f>
        <v>3585702.08</v>
      </c>
      <c r="J177" s="79">
        <f>'[3]Total 2022'!Y29</f>
        <v>3115518.59</v>
      </c>
      <c r="K177" s="79">
        <f>'[3]Total 2022'!AB29</f>
        <v>3122361.96</v>
      </c>
      <c r="L177" s="78">
        <f>'[3]Total 2022'!AE29</f>
        <v>3153162.04</v>
      </c>
      <c r="M177" s="79">
        <f>'[4]Total 2022'!AH29</f>
        <v>3152840.53</v>
      </c>
      <c r="N177" s="79">
        <f>'[4]Total 2022'!AK29</f>
        <v>3178187.73</v>
      </c>
    </row>
    <row r="178" spans="1:14" s="42" customFormat="1" ht="45" x14ac:dyDescent="0.2">
      <c r="A178" s="93" t="s">
        <v>398</v>
      </c>
      <c r="C178" s="85"/>
      <c r="D178" s="85"/>
      <c r="E178" s="85"/>
      <c r="F178" s="85"/>
      <c r="G178" s="85"/>
      <c r="H178" s="85"/>
      <c r="I178" s="85"/>
      <c r="J178" s="85"/>
      <c r="K178" s="85"/>
      <c r="L178" s="85"/>
      <c r="M178" s="85"/>
      <c r="N178" s="85"/>
    </row>
    <row r="179" spans="1:14" ht="15.75" thickBot="1" x14ac:dyDescent="0.3"/>
    <row r="180" spans="1:14" x14ac:dyDescent="0.2">
      <c r="A180" s="1" t="s">
        <v>399</v>
      </c>
      <c r="C180" s="58">
        <v>44592</v>
      </c>
      <c r="D180" s="58">
        <v>44620</v>
      </c>
      <c r="E180" s="58">
        <v>44651</v>
      </c>
      <c r="F180" s="58">
        <v>44681</v>
      </c>
      <c r="G180" s="58">
        <v>44712</v>
      </c>
      <c r="H180" s="58">
        <v>44742</v>
      </c>
      <c r="I180" s="58">
        <v>44773</v>
      </c>
      <c r="J180" s="58">
        <v>44804</v>
      </c>
      <c r="K180" s="58">
        <v>44834</v>
      </c>
      <c r="L180" s="58">
        <v>44865</v>
      </c>
      <c r="M180" s="58">
        <v>44895</v>
      </c>
      <c r="N180" s="58">
        <v>44926</v>
      </c>
    </row>
    <row r="181" spans="1:14" ht="15.75" thickBot="1" x14ac:dyDescent="0.25">
      <c r="A181" s="2" t="s">
        <v>4</v>
      </c>
      <c r="C181" s="78">
        <f>'[2]Total 2022'!B30</f>
        <v>3156524.75</v>
      </c>
      <c r="D181" s="79">
        <f>'[2]Total 2022'!E30</f>
        <v>3968783.1100000003</v>
      </c>
      <c r="E181" s="79">
        <f>'[2]Total 2022'!H30</f>
        <v>3319315.45</v>
      </c>
      <c r="F181" s="79">
        <f>'[2]Total 2022'!K30</f>
        <v>3752393.08</v>
      </c>
      <c r="G181" s="79">
        <f>'[2]Total 2022'!N30</f>
        <v>3892085.29</v>
      </c>
      <c r="H181" s="80">
        <f>'[2]Total 2022'!Q30</f>
        <v>0</v>
      </c>
      <c r="I181" s="78">
        <f>'[3]Total 2022'!T30</f>
        <v>4367701.16</v>
      </c>
      <c r="J181" s="79">
        <f>'[3]Total 2022'!W30</f>
        <v>3774981.1599999997</v>
      </c>
      <c r="K181" s="79">
        <f>'[3]Total 2022'!Z30</f>
        <v>3669544.42</v>
      </c>
      <c r="L181" s="78">
        <f>'[3]Total 2022'!AC30</f>
        <v>3748314.62</v>
      </c>
      <c r="M181" s="79">
        <f>'[4]Total 2022'!AF30</f>
        <v>3927146.52</v>
      </c>
      <c r="N181" s="79">
        <f>'[4]Total 2022'!AI30</f>
        <v>3868735.2199999997</v>
      </c>
    </row>
    <row r="182" spans="1:14" s="42" customFormat="1" ht="45" x14ac:dyDescent="0.2">
      <c r="A182" s="93" t="s">
        <v>400</v>
      </c>
      <c r="C182" s="85"/>
      <c r="D182" s="85"/>
      <c r="E182" s="85"/>
      <c r="F182" s="85"/>
      <c r="G182" s="85"/>
      <c r="H182" s="85"/>
      <c r="I182" s="85"/>
      <c r="J182" s="85"/>
      <c r="K182" s="85"/>
      <c r="L182" s="85"/>
      <c r="M182" s="85"/>
      <c r="N182" s="85"/>
    </row>
    <row r="183" spans="1:14" ht="15.75" thickBot="1" x14ac:dyDescent="0.3"/>
    <row r="184" spans="1:14" ht="30" x14ac:dyDescent="0.2">
      <c r="A184" s="1" t="s">
        <v>401</v>
      </c>
      <c r="C184" s="58">
        <v>44592</v>
      </c>
      <c r="D184" s="58">
        <v>44620</v>
      </c>
      <c r="E184" s="58">
        <v>44651</v>
      </c>
      <c r="F184" s="58">
        <v>44681</v>
      </c>
      <c r="G184" s="58">
        <v>44712</v>
      </c>
      <c r="H184" s="58">
        <v>44742</v>
      </c>
      <c r="I184" s="58">
        <v>44773</v>
      </c>
      <c r="J184" s="58">
        <v>44804</v>
      </c>
      <c r="K184" s="58">
        <v>44834</v>
      </c>
      <c r="L184" s="58">
        <v>44865</v>
      </c>
      <c r="M184" s="58">
        <v>44895</v>
      </c>
      <c r="N184" s="58">
        <v>44926</v>
      </c>
    </row>
    <row r="185" spans="1:14" ht="15.75" thickBot="1" x14ac:dyDescent="0.25">
      <c r="A185" s="2" t="s">
        <v>4</v>
      </c>
      <c r="C185" s="78">
        <f>'[2]Total 2022'!C30</f>
        <v>645199.01</v>
      </c>
      <c r="D185" s="79">
        <f>'[2]Total 2022'!F30</f>
        <v>805019.13</v>
      </c>
      <c r="E185" s="79">
        <f>'[2]Total 2022'!I30</f>
        <v>679380.78</v>
      </c>
      <c r="F185" s="79">
        <f>'[2]Total 2022'!L30</f>
        <v>764248.10000000009</v>
      </c>
      <c r="G185" s="79">
        <f>'[2]Total 2022'!O30</f>
        <v>790458.87</v>
      </c>
      <c r="H185" s="80">
        <f>'[2]Total 2022'!R30</f>
        <v>0</v>
      </c>
      <c r="I185" s="78">
        <f>'[3]Total 2022'!U30</f>
        <v>886833.9</v>
      </c>
      <c r="J185" s="79">
        <f>'[3]Total 2022'!X30</f>
        <v>770892.64</v>
      </c>
      <c r="K185" s="79">
        <f>'[3]Total 2022'!AA30</f>
        <v>750946.69000000006</v>
      </c>
      <c r="L185" s="78">
        <f>'[3]Total 2022'!AD30</f>
        <v>762282.47</v>
      </c>
      <c r="M185" s="79">
        <f>'[4]Total 2022'!AG30</f>
        <v>803334.58</v>
      </c>
      <c r="N185" s="79">
        <f>'[4]Total 2022'!AJ30</f>
        <v>792707.36</v>
      </c>
    </row>
    <row r="186" spans="1:14" s="42" customFormat="1" ht="45" x14ac:dyDescent="0.2">
      <c r="A186" s="93" t="s">
        <v>402</v>
      </c>
      <c r="C186" s="85"/>
      <c r="D186" s="85"/>
      <c r="E186" s="85"/>
      <c r="F186" s="85"/>
      <c r="G186" s="85"/>
      <c r="H186" s="85"/>
      <c r="I186" s="85"/>
      <c r="J186" s="85"/>
      <c r="K186" s="85"/>
      <c r="L186" s="85"/>
      <c r="M186" s="85"/>
      <c r="N186" s="85"/>
    </row>
    <row r="187" spans="1:14" ht="15.75" thickBot="1" x14ac:dyDescent="0.3"/>
    <row r="188" spans="1:14" ht="30" x14ac:dyDescent="0.2">
      <c r="A188" s="1" t="s">
        <v>403</v>
      </c>
      <c r="C188" s="58">
        <v>44592</v>
      </c>
      <c r="D188" s="58">
        <v>44620</v>
      </c>
      <c r="E188" s="58">
        <v>44651</v>
      </c>
      <c r="F188" s="58">
        <v>44681</v>
      </c>
      <c r="G188" s="58">
        <v>44712</v>
      </c>
      <c r="H188" s="58">
        <v>44742</v>
      </c>
      <c r="I188" s="58">
        <v>44773</v>
      </c>
      <c r="J188" s="58">
        <v>44804</v>
      </c>
      <c r="K188" s="58">
        <v>44834</v>
      </c>
      <c r="L188" s="58">
        <v>44865</v>
      </c>
      <c r="M188" s="58">
        <v>44895</v>
      </c>
      <c r="N188" s="58">
        <v>44926</v>
      </c>
    </row>
    <row r="189" spans="1:14" ht="15.75" thickBot="1" x14ac:dyDescent="0.25">
      <c r="A189" s="2" t="s">
        <v>4</v>
      </c>
      <c r="C189" s="78">
        <f>'[2]Total 2022'!D30</f>
        <v>529029.28</v>
      </c>
      <c r="D189" s="79">
        <f>'[2]Total 2022'!G30</f>
        <v>659280.47</v>
      </c>
      <c r="E189" s="79">
        <f>'[2]Total 2022'!J30</f>
        <v>558718.03</v>
      </c>
      <c r="F189" s="79">
        <f>'[2]Total 2022'!M30</f>
        <v>627870.04</v>
      </c>
      <c r="G189" s="79">
        <f>'[2]Total 2022'!P30</f>
        <v>645976.64999999991</v>
      </c>
      <c r="H189" s="80">
        <f>'[2]Total 2022'!S30</f>
        <v>0</v>
      </c>
      <c r="I189" s="78">
        <f>'[3]Total 2022'!V30</f>
        <v>724293.05999999994</v>
      </c>
      <c r="J189" s="79">
        <f>'[3]Total 2022'!Y30</f>
        <v>635601.88</v>
      </c>
      <c r="K189" s="79">
        <f>'[3]Total 2022'!AB30</f>
        <v>620953.54</v>
      </c>
      <c r="L189" s="78">
        <f>'[3]Total 2022'!AE30</f>
        <v>630295.80000000005</v>
      </c>
      <c r="M189" s="79">
        <f>'[4]Total 2022'!AH30</f>
        <v>663629.69999999995</v>
      </c>
      <c r="N189" s="79">
        <f>'[4]Total 2022'!AK30</f>
        <v>650733.14</v>
      </c>
    </row>
    <row r="190" spans="1:14" s="42" customFormat="1" ht="45" x14ac:dyDescent="0.2">
      <c r="A190" s="91" t="s">
        <v>404</v>
      </c>
      <c r="C190" s="85"/>
      <c r="D190" s="85"/>
      <c r="E190" s="85"/>
      <c r="F190" s="85"/>
      <c r="G190" s="85"/>
      <c r="H190" s="85"/>
      <c r="I190" s="85"/>
      <c r="J190" s="85"/>
      <c r="K190" s="85"/>
      <c r="L190" s="85"/>
      <c r="M190" s="85"/>
      <c r="N190" s="85"/>
    </row>
    <row r="191" spans="1:14" ht="15.75" thickBot="1" x14ac:dyDescent="0.3"/>
    <row r="192" spans="1:14" x14ac:dyDescent="0.2">
      <c r="A192" s="1" t="s">
        <v>405</v>
      </c>
      <c r="C192" s="58">
        <v>44592</v>
      </c>
      <c r="D192" s="58">
        <v>44620</v>
      </c>
      <c r="E192" s="58">
        <v>44651</v>
      </c>
      <c r="F192" s="58">
        <v>44681</v>
      </c>
      <c r="G192" s="58">
        <v>44712</v>
      </c>
      <c r="H192" s="58">
        <v>44742</v>
      </c>
      <c r="I192" s="58">
        <v>44773</v>
      </c>
      <c r="J192" s="58">
        <v>44804</v>
      </c>
      <c r="K192" s="58">
        <v>44834</v>
      </c>
      <c r="L192" s="58">
        <v>44865</v>
      </c>
      <c r="M192" s="58">
        <v>44895</v>
      </c>
      <c r="N192" s="58">
        <v>44926</v>
      </c>
    </row>
    <row r="193" spans="1:14" ht="15.75" thickBot="1" x14ac:dyDescent="0.25">
      <c r="A193" s="2" t="s">
        <v>4</v>
      </c>
      <c r="C193" s="78">
        <f>'[2]Total 2022'!B31</f>
        <v>4200946.8899999997</v>
      </c>
      <c r="D193" s="79">
        <f>'[2]Total 2022'!E31</f>
        <v>4741840.01</v>
      </c>
      <c r="E193" s="79">
        <f>'[2]Total 2022'!H31</f>
        <v>4654989.72</v>
      </c>
      <c r="F193" s="79">
        <f>'[2]Total 2022'!K31</f>
        <v>5366813.66</v>
      </c>
      <c r="G193" s="79">
        <f>'[2]Total 2022'!N31</f>
        <v>5948202.4900000002</v>
      </c>
      <c r="H193" s="80">
        <f>'[2]Total 2022'!Q31</f>
        <v>0</v>
      </c>
      <c r="I193" s="78">
        <f>'[3]Total 2022'!T31</f>
        <v>6225772.8599999994</v>
      </c>
      <c r="J193" s="79">
        <f>'[3]Total 2022'!W31</f>
        <v>5686100.4899999993</v>
      </c>
      <c r="K193" s="79">
        <f>'[3]Total 2022'!Z31</f>
        <v>5879625.4399999995</v>
      </c>
      <c r="L193" s="78">
        <f>'[3]Total 2022'!AC31</f>
        <v>4818060.3600000003</v>
      </c>
      <c r="M193" s="79">
        <f>'[4]Total 2022'!AF31</f>
        <v>6151555.6900000004</v>
      </c>
      <c r="N193" s="79">
        <f>'[4]Total 2022'!AI31</f>
        <v>4554714.07</v>
      </c>
    </row>
    <row r="194" spans="1:14" s="42" customFormat="1" ht="45" x14ac:dyDescent="0.2">
      <c r="A194" s="93" t="s">
        <v>406</v>
      </c>
      <c r="C194" s="85"/>
      <c r="D194" s="85"/>
      <c r="E194" s="85"/>
      <c r="F194" s="85"/>
      <c r="G194" s="85"/>
      <c r="H194" s="85"/>
      <c r="I194" s="85"/>
      <c r="J194" s="85"/>
      <c r="K194" s="85"/>
      <c r="L194" s="85"/>
      <c r="M194" s="85"/>
      <c r="N194" s="85"/>
    </row>
    <row r="195" spans="1:14" ht="15.75" thickBot="1" x14ac:dyDescent="0.3"/>
    <row r="196" spans="1:14" ht="30" x14ac:dyDescent="0.2">
      <c r="A196" s="1" t="s">
        <v>407</v>
      </c>
      <c r="C196" s="58">
        <v>44592</v>
      </c>
      <c r="D196" s="58">
        <v>44620</v>
      </c>
      <c r="E196" s="58">
        <v>44651</v>
      </c>
      <c r="F196" s="58">
        <v>44681</v>
      </c>
      <c r="G196" s="58">
        <v>44712</v>
      </c>
      <c r="H196" s="58">
        <v>44742</v>
      </c>
      <c r="I196" s="58">
        <v>44773</v>
      </c>
      <c r="J196" s="58">
        <v>44804</v>
      </c>
      <c r="K196" s="58">
        <v>44834</v>
      </c>
      <c r="L196" s="58">
        <v>44865</v>
      </c>
      <c r="M196" s="58">
        <v>44895</v>
      </c>
      <c r="N196" s="58">
        <v>44926</v>
      </c>
    </row>
    <row r="197" spans="1:14" ht="15.75" thickBot="1" x14ac:dyDescent="0.25">
      <c r="A197" s="2" t="s">
        <v>62</v>
      </c>
      <c r="C197" s="78">
        <f>'[2]Total 2022'!C31</f>
        <v>715488.35</v>
      </c>
      <c r="D197" s="79">
        <f>'[2]Total 2022'!F31</f>
        <v>1055214.4100000001</v>
      </c>
      <c r="E197" s="79">
        <f>'[2]Total 2022'!I31</f>
        <v>735992.22</v>
      </c>
      <c r="F197" s="79">
        <f>'[2]Total 2022'!L31</f>
        <v>607198.55000000005</v>
      </c>
      <c r="G197" s="79">
        <f>'[2]Total 2022'!O31</f>
        <v>700673.58000000007</v>
      </c>
      <c r="H197" s="80">
        <f>'[2]Total 2022'!R31</f>
        <v>0</v>
      </c>
      <c r="I197" s="78">
        <f>'[3]Total 2022'!U31</f>
        <v>853713.68</v>
      </c>
      <c r="J197" s="79">
        <f>'[3]Total 2022'!X31</f>
        <v>767378.82</v>
      </c>
      <c r="K197" s="79">
        <f>'[3]Total 2022'!AA31</f>
        <v>694058.94</v>
      </c>
      <c r="L197" s="78">
        <f>'[3]Total 2022'!AD31</f>
        <v>851300.51</v>
      </c>
      <c r="M197" s="79">
        <f>'[4]Total 2022'!AG31</f>
        <v>639622.69999999995</v>
      </c>
      <c r="N197" s="79">
        <f>'[4]Total 2022'!AJ31</f>
        <v>797069.47</v>
      </c>
    </row>
    <row r="198" spans="1:14" s="42" customFormat="1" ht="45" x14ac:dyDescent="0.2">
      <c r="A198" s="93" t="s">
        <v>408</v>
      </c>
      <c r="C198" s="85"/>
      <c r="D198" s="85">
        <f>C197+D197</f>
        <v>1770702.7600000002</v>
      </c>
      <c r="E198" s="85"/>
      <c r="F198" s="85">
        <f>E197+F197</f>
        <v>1343190.77</v>
      </c>
      <c r="G198" s="85"/>
      <c r="H198" s="85">
        <f>G197+H197</f>
        <v>700673.58000000007</v>
      </c>
      <c r="I198" s="85"/>
      <c r="J198" s="85">
        <f>I197+J197</f>
        <v>1621092.5</v>
      </c>
      <c r="K198" s="85"/>
      <c r="L198" s="85"/>
      <c r="M198" s="85"/>
      <c r="N198" s="85"/>
    </row>
    <row r="199" spans="1:14" ht="15.75" thickBot="1" x14ac:dyDescent="0.3"/>
    <row r="200" spans="1:14" ht="30" x14ac:dyDescent="0.2">
      <c r="A200" s="1" t="s">
        <v>409</v>
      </c>
      <c r="C200" s="58">
        <v>44592</v>
      </c>
      <c r="D200" s="58">
        <v>44620</v>
      </c>
      <c r="E200" s="58">
        <v>44651</v>
      </c>
      <c r="F200" s="58">
        <v>44681</v>
      </c>
      <c r="G200" s="58">
        <v>44712</v>
      </c>
      <c r="H200" s="58">
        <v>44742</v>
      </c>
      <c r="I200" s="58">
        <v>44773</v>
      </c>
      <c r="J200" s="58">
        <v>44804</v>
      </c>
      <c r="K200" s="58">
        <v>44834</v>
      </c>
      <c r="L200" s="58">
        <v>44865</v>
      </c>
      <c r="M200" s="58">
        <v>44895</v>
      </c>
      <c r="N200" s="58">
        <v>44926</v>
      </c>
    </row>
    <row r="201" spans="1:14" ht="15.75" thickBot="1" x14ac:dyDescent="0.25">
      <c r="A201" s="2" t="s">
        <v>4</v>
      </c>
      <c r="C201" s="78">
        <f>'[2]Total 2022'!D31</f>
        <v>166164.35</v>
      </c>
      <c r="D201" s="79">
        <f>'[2]Total 2022'!G31</f>
        <v>205406.72</v>
      </c>
      <c r="E201" s="79">
        <f>'[2]Total 2022'!J31</f>
        <v>168545.6</v>
      </c>
      <c r="F201" s="79">
        <f>'[2]Total 2022'!M31</f>
        <v>170288.38999999998</v>
      </c>
      <c r="G201" s="79">
        <f>'[2]Total 2022'!P31</f>
        <v>178071.75999999998</v>
      </c>
      <c r="H201" s="80">
        <f>'[2]Total 2022'!S31</f>
        <v>0</v>
      </c>
      <c r="I201" s="78">
        <f>'[3]Total 2022'!V31</f>
        <v>214531.38</v>
      </c>
      <c r="J201" s="79">
        <f>'[3]Total 2022'!Y31</f>
        <v>185572.26</v>
      </c>
      <c r="K201" s="79">
        <f>'[3]Total 2022'!AB31</f>
        <v>181860.34999999998</v>
      </c>
      <c r="L201" s="78">
        <f>'[3]Total 2022'!AE31</f>
        <v>187422.2</v>
      </c>
      <c r="M201" s="79">
        <f>'[4]Total 2022'!AH31</f>
        <v>207661.71</v>
      </c>
      <c r="N201" s="79">
        <f>'[4]Total 2022'!AK31</f>
        <v>193410.38</v>
      </c>
    </row>
    <row r="202" spans="1:14" s="42" customFormat="1" ht="45" x14ac:dyDescent="0.2">
      <c r="A202" s="93" t="s">
        <v>410</v>
      </c>
      <c r="C202" s="85"/>
      <c r="D202" s="85"/>
      <c r="E202" s="85"/>
      <c r="F202" s="85"/>
      <c r="G202" s="85"/>
      <c r="H202" s="85"/>
      <c r="I202" s="85"/>
      <c r="J202" s="85"/>
      <c r="K202" s="85"/>
      <c r="L202" s="85"/>
      <c r="M202" s="85"/>
      <c r="N202" s="85"/>
    </row>
    <row r="203" spans="1:14" ht="15.75" thickBot="1" x14ac:dyDescent="0.3"/>
    <row r="204" spans="1:14" x14ac:dyDescent="0.2">
      <c r="A204" s="1" t="s">
        <v>411</v>
      </c>
      <c r="C204" s="58">
        <v>44592</v>
      </c>
      <c r="D204" s="58">
        <v>44620</v>
      </c>
      <c r="E204" s="58">
        <v>44651</v>
      </c>
      <c r="F204" s="58">
        <v>44681</v>
      </c>
      <c r="G204" s="58">
        <v>44712</v>
      </c>
      <c r="H204" s="58">
        <v>44742</v>
      </c>
      <c r="I204" s="58">
        <v>44773</v>
      </c>
      <c r="J204" s="58">
        <v>44804</v>
      </c>
      <c r="K204" s="58">
        <v>44834</v>
      </c>
      <c r="L204" s="58">
        <v>44865</v>
      </c>
      <c r="M204" s="58">
        <v>44895</v>
      </c>
      <c r="N204" s="58">
        <v>44926</v>
      </c>
    </row>
    <row r="205" spans="1:14" ht="15.75" thickBot="1" x14ac:dyDescent="0.25">
      <c r="A205" s="2" t="s">
        <v>4</v>
      </c>
      <c r="C205" s="78">
        <f>'[2]Total 2022'!B32</f>
        <v>1431270.6300000001</v>
      </c>
      <c r="D205" s="79">
        <f>'[2]Total 2022'!E32</f>
        <v>1926659.6400000001</v>
      </c>
      <c r="E205" s="79">
        <f>'[2]Total 2022'!H32</f>
        <v>1545904.79</v>
      </c>
      <c r="F205" s="79">
        <f>'[2]Total 2022'!K32</f>
        <v>1752923.13</v>
      </c>
      <c r="G205" s="79">
        <f>'[2]Total 2022'!N32</f>
        <v>1773678.2999999998</v>
      </c>
      <c r="H205" s="80">
        <f>'[2]Total 2022'!Q32</f>
        <v>0</v>
      </c>
      <c r="I205" s="78">
        <f>'[3]Total 2022'!T32</f>
        <v>1993053.68</v>
      </c>
      <c r="J205" s="79">
        <f>'[3]Total 2022'!W32</f>
        <v>1734673.21</v>
      </c>
      <c r="K205" s="79">
        <f>'[3]Total 2022'!Z32</f>
        <v>1775751.56</v>
      </c>
      <c r="L205" s="78">
        <f>'[3]Total 2022'!AC32</f>
        <v>1808261.2</v>
      </c>
      <c r="M205" s="79">
        <f>'[4]Total 2022'!AF32</f>
        <v>1731259.8099999998</v>
      </c>
      <c r="N205" s="79">
        <f>'[4]Total 2022'!AI32</f>
        <v>1744864.8900000001</v>
      </c>
    </row>
    <row r="206" spans="1:14" s="42" customFormat="1" ht="45" x14ac:dyDescent="0.2">
      <c r="A206" s="93" t="s">
        <v>412</v>
      </c>
      <c r="C206" s="85"/>
      <c r="D206" s="85"/>
      <c r="E206" s="85"/>
      <c r="F206" s="85"/>
      <c r="G206" s="85"/>
      <c r="H206" s="85"/>
      <c r="I206" s="85"/>
      <c r="J206" s="85"/>
      <c r="K206" s="85"/>
      <c r="L206" s="85"/>
      <c r="M206" s="85"/>
      <c r="N206" s="85"/>
    </row>
    <row r="207" spans="1:14" ht="15.75" thickBot="1" x14ac:dyDescent="0.3"/>
    <row r="208" spans="1:14" x14ac:dyDescent="0.2">
      <c r="A208" s="1" t="s">
        <v>413</v>
      </c>
      <c r="C208" s="58">
        <v>44592</v>
      </c>
      <c r="D208" s="58">
        <v>44620</v>
      </c>
      <c r="E208" s="58">
        <v>44651</v>
      </c>
      <c r="F208" s="58">
        <v>44681</v>
      </c>
      <c r="G208" s="58">
        <v>44712</v>
      </c>
      <c r="H208" s="58">
        <v>44742</v>
      </c>
      <c r="I208" s="58">
        <v>44773</v>
      </c>
      <c r="J208" s="58">
        <v>44804</v>
      </c>
      <c r="K208" s="58">
        <v>44834</v>
      </c>
      <c r="L208" s="58">
        <v>44865</v>
      </c>
      <c r="M208" s="58">
        <v>44895</v>
      </c>
      <c r="N208" s="58">
        <v>44926</v>
      </c>
    </row>
    <row r="209" spans="1:14" ht="15.75" thickBot="1" x14ac:dyDescent="0.25">
      <c r="A209" s="2" t="s">
        <v>4</v>
      </c>
      <c r="C209" s="78">
        <f>'[2]Total 2022'!C32</f>
        <v>285850.34999999998</v>
      </c>
      <c r="D209" s="79">
        <f>'[2]Total 2022'!F32</f>
        <v>383498.74000000005</v>
      </c>
      <c r="E209" s="79">
        <f>'[2]Total 2022'!I32</f>
        <v>308496.88</v>
      </c>
      <c r="F209" s="79">
        <f>'[2]Total 2022'!L32</f>
        <v>349200.79000000004</v>
      </c>
      <c r="G209" s="79">
        <f>'[2]Total 2022'!O32</f>
        <v>352765.65</v>
      </c>
      <c r="H209" s="80">
        <f>'[2]Total 2022'!R32</f>
        <v>0</v>
      </c>
      <c r="I209" s="78">
        <f>'[3]Total 2022'!U32</f>
        <v>394956.79</v>
      </c>
      <c r="J209" s="79">
        <f>'[3]Total 2022'!X32</f>
        <v>345460.88</v>
      </c>
      <c r="K209" s="79">
        <f>'[3]Total 2022'!AA32</f>
        <v>353769.27999999997</v>
      </c>
      <c r="L209" s="78">
        <f>'[3]Total 2022'!AD32</f>
        <v>359976.73</v>
      </c>
      <c r="M209" s="79">
        <f>'[4]Total 2022'!AG32</f>
        <v>344713.62</v>
      </c>
      <c r="N209" s="79">
        <f>'[4]Total 2022'!AJ32</f>
        <v>347627.44999999995</v>
      </c>
    </row>
    <row r="210" spans="1:14" s="42" customFormat="1" ht="45" x14ac:dyDescent="0.2">
      <c r="A210" s="93" t="s">
        <v>414</v>
      </c>
      <c r="C210" s="85"/>
      <c r="D210" s="85"/>
      <c r="E210" s="85"/>
      <c r="F210" s="85"/>
      <c r="G210" s="85"/>
      <c r="H210" s="85"/>
      <c r="I210" s="85"/>
      <c r="J210" s="85"/>
      <c r="K210" s="85"/>
      <c r="L210" s="85"/>
      <c r="M210" s="85"/>
      <c r="N210" s="85"/>
    </row>
    <row r="211" spans="1:14" ht="15.75" thickBot="1" x14ac:dyDescent="0.3"/>
    <row r="212" spans="1:14" ht="30" x14ac:dyDescent="0.2">
      <c r="A212" s="1" t="s">
        <v>415</v>
      </c>
      <c r="C212" s="58">
        <v>44592</v>
      </c>
      <c r="D212" s="58">
        <v>44620</v>
      </c>
      <c r="E212" s="58">
        <v>44651</v>
      </c>
      <c r="F212" s="58">
        <v>44681</v>
      </c>
      <c r="G212" s="58">
        <v>44712</v>
      </c>
      <c r="H212" s="58">
        <v>44742</v>
      </c>
      <c r="I212" s="58">
        <v>44773</v>
      </c>
      <c r="J212" s="58">
        <v>44804</v>
      </c>
      <c r="K212" s="58">
        <v>44834</v>
      </c>
      <c r="L212" s="58">
        <v>44865</v>
      </c>
      <c r="M212" s="58">
        <v>44895</v>
      </c>
      <c r="N212" s="58">
        <v>44926</v>
      </c>
    </row>
    <row r="213" spans="1:14" ht="15.75" thickBot="1" x14ac:dyDescent="0.25">
      <c r="A213" s="2" t="s">
        <v>4</v>
      </c>
      <c r="C213" s="78">
        <f>'[2]Total 2022'!D32</f>
        <v>241471.77000000002</v>
      </c>
      <c r="D213" s="79">
        <f>'[2]Total 2022'!G32</f>
        <v>324401.17</v>
      </c>
      <c r="E213" s="79">
        <f>'[2]Total 2022'!J32</f>
        <v>260708.25999999998</v>
      </c>
      <c r="F213" s="79">
        <f>'[2]Total 2022'!M32</f>
        <v>295237.33</v>
      </c>
      <c r="G213" s="79">
        <f>'[2]Total 2022'!P32</f>
        <v>298245.11000000004</v>
      </c>
      <c r="H213" s="80">
        <f>'[2]Total 2022'!S32</f>
        <v>0</v>
      </c>
      <c r="I213" s="78">
        <f>'[3]Total 2022'!V32</f>
        <v>334011.76</v>
      </c>
      <c r="J213" s="79">
        <f>'[3]Total 2022'!Y32</f>
        <v>292033.83999999997</v>
      </c>
      <c r="K213" s="79">
        <f>'[3]Total 2022'!AB32</f>
        <v>299083.90999999997</v>
      </c>
      <c r="L213" s="78">
        <f>'[3]Total 2022'!AE32</f>
        <v>304293.02999999997</v>
      </c>
      <c r="M213" s="79">
        <f>'[4]Total 2022'!AH32</f>
        <v>291033.44</v>
      </c>
      <c r="N213" s="79">
        <f>'[4]Total 2022'!AK32</f>
        <v>293678.11</v>
      </c>
    </row>
    <row r="214" spans="1:14" s="42" customFormat="1" ht="45" x14ac:dyDescent="0.2">
      <c r="A214" s="93" t="s">
        <v>416</v>
      </c>
      <c r="C214" s="85"/>
      <c r="D214" s="85"/>
      <c r="E214" s="85"/>
      <c r="F214" s="85"/>
      <c r="G214" s="85"/>
      <c r="H214" s="85"/>
      <c r="I214" s="85"/>
      <c r="J214" s="85"/>
      <c r="K214" s="85"/>
      <c r="L214" s="85"/>
      <c r="M214" s="85"/>
      <c r="N214" s="85"/>
    </row>
    <row r="215" spans="1:14" ht="15.75" thickBot="1" x14ac:dyDescent="0.3"/>
    <row r="216" spans="1:14" x14ac:dyDescent="0.2">
      <c r="A216" s="1" t="s">
        <v>417</v>
      </c>
      <c r="C216" s="58">
        <v>44592</v>
      </c>
      <c r="D216" s="58">
        <v>44620</v>
      </c>
      <c r="E216" s="58">
        <v>44651</v>
      </c>
      <c r="F216" s="58">
        <v>44681</v>
      </c>
      <c r="G216" s="58">
        <v>44712</v>
      </c>
      <c r="H216" s="58">
        <v>44742</v>
      </c>
      <c r="I216" s="58">
        <v>44773</v>
      </c>
      <c r="J216" s="58">
        <v>44804</v>
      </c>
      <c r="K216" s="58">
        <v>44834</v>
      </c>
      <c r="L216" s="58">
        <v>44865</v>
      </c>
      <c r="M216" s="58">
        <v>44895</v>
      </c>
      <c r="N216" s="58">
        <v>44926</v>
      </c>
    </row>
    <row r="217" spans="1:14" ht="15.75" thickBot="1" x14ac:dyDescent="0.25">
      <c r="A217" s="2" t="s">
        <v>4</v>
      </c>
      <c r="C217" s="78">
        <f>'[2]Total 2022'!B33</f>
        <v>435455.8</v>
      </c>
      <c r="D217" s="79">
        <f>'[2]Total 2022'!E33</f>
        <v>470103.18</v>
      </c>
      <c r="E217" s="79">
        <f>'[2]Total 2022'!H33</f>
        <v>491998.81</v>
      </c>
      <c r="F217" s="79">
        <f>'[2]Total 2022'!K33</f>
        <v>659233.01</v>
      </c>
      <c r="G217" s="79">
        <f>'[2]Total 2022'!N33</f>
        <v>677734.45</v>
      </c>
      <c r="H217" s="80">
        <f>'[2]Total 2022'!Q33</f>
        <v>0</v>
      </c>
      <c r="I217" s="78">
        <f>'[3]Total 2022'!T33</f>
        <v>822661.06</v>
      </c>
      <c r="J217" s="79">
        <f>'[3]Total 2022'!W33</f>
        <v>650263.60000000009</v>
      </c>
      <c r="K217" s="79">
        <f>'[3]Total 2022'!Z33</f>
        <v>527895.57000000007</v>
      </c>
      <c r="L217" s="78">
        <f>'[3]Total 2022'!AC33</f>
        <v>668458.29999999993</v>
      </c>
      <c r="M217" s="79">
        <f>'[4]Total 2022'!AF33</f>
        <v>749126.69000000006</v>
      </c>
      <c r="N217" s="79">
        <f>'[4]Total 2022'!AI33</f>
        <v>763364.15999999992</v>
      </c>
    </row>
    <row r="218" spans="1:14" s="42" customFormat="1" ht="45" x14ac:dyDescent="0.2">
      <c r="A218" s="93" t="s">
        <v>418</v>
      </c>
      <c r="C218" s="85"/>
      <c r="D218" s="85"/>
      <c r="E218" s="85"/>
      <c r="F218" s="85"/>
      <c r="G218" s="85"/>
      <c r="H218" s="85"/>
      <c r="I218" s="85"/>
      <c r="J218" s="85"/>
      <c r="K218" s="85"/>
      <c r="L218" s="85"/>
      <c r="M218" s="85"/>
      <c r="N218" s="85"/>
    </row>
    <row r="219" spans="1:14" ht="15.75" thickBot="1" x14ac:dyDescent="0.3"/>
    <row r="220" spans="1:14" ht="30" x14ac:dyDescent="0.2">
      <c r="A220" s="1" t="s">
        <v>419</v>
      </c>
      <c r="C220" s="58">
        <v>44592</v>
      </c>
      <c r="D220" s="58">
        <v>44620</v>
      </c>
      <c r="E220" s="58">
        <v>44651</v>
      </c>
      <c r="F220" s="58">
        <v>44681</v>
      </c>
      <c r="G220" s="58">
        <v>44712</v>
      </c>
      <c r="H220" s="58">
        <v>44742</v>
      </c>
      <c r="I220" s="58">
        <v>44773</v>
      </c>
      <c r="J220" s="58">
        <v>44804</v>
      </c>
      <c r="K220" s="58">
        <v>44834</v>
      </c>
      <c r="L220" s="58">
        <v>44865</v>
      </c>
      <c r="M220" s="58">
        <v>44895</v>
      </c>
      <c r="N220" s="58">
        <v>44926</v>
      </c>
    </row>
    <row r="221" spans="1:14" ht="15.75" thickBot="1" x14ac:dyDescent="0.25">
      <c r="A221" s="2" t="s">
        <v>4</v>
      </c>
      <c r="C221" s="78">
        <f>'[2]Total 2022'!C33</f>
        <v>76595.63</v>
      </c>
      <c r="D221" s="79">
        <f>'[2]Total 2022'!F33</f>
        <v>83713.509999999995</v>
      </c>
      <c r="E221" s="79">
        <f>'[2]Total 2022'!I33</f>
        <v>87773.5</v>
      </c>
      <c r="F221" s="79">
        <f>'[2]Total 2022'!L33</f>
        <v>116895.74</v>
      </c>
      <c r="G221" s="79">
        <f>'[2]Total 2022'!O33</f>
        <v>116874.06999999999</v>
      </c>
      <c r="H221" s="80">
        <f>'[2]Total 2022'!R33</f>
        <v>0</v>
      </c>
      <c r="I221" s="78">
        <f>'[3]Total 2022'!U33</f>
        <v>146671.83000000002</v>
      </c>
      <c r="J221" s="79">
        <f>'[3]Total 2022'!X33</f>
        <v>115575.89</v>
      </c>
      <c r="K221" s="79">
        <f>'[3]Total 2022'!AA33</f>
        <v>96461.33</v>
      </c>
      <c r="L221" s="78">
        <f>'[3]Total 2022'!AD33</f>
        <v>118413.85</v>
      </c>
      <c r="M221" s="79">
        <f>'[4]Total 2022'!AG33</f>
        <v>132544.13</v>
      </c>
      <c r="N221" s="79">
        <f>'[4]Total 2022'!AJ33</f>
        <v>131669.35</v>
      </c>
    </row>
    <row r="222" spans="1:14" s="42" customFormat="1" ht="45" x14ac:dyDescent="0.2">
      <c r="A222" s="93" t="s">
        <v>420</v>
      </c>
      <c r="C222" s="85"/>
      <c r="D222" s="85"/>
      <c r="E222" s="85"/>
      <c r="F222" s="85"/>
      <c r="G222" s="85"/>
      <c r="H222" s="85"/>
      <c r="I222" s="85"/>
      <c r="J222" s="85"/>
      <c r="K222" s="85"/>
      <c r="L222" s="85"/>
      <c r="M222" s="85"/>
      <c r="N222" s="85"/>
    </row>
    <row r="223" spans="1:14" ht="15.75" thickBot="1" x14ac:dyDescent="0.3"/>
    <row r="224" spans="1:14" ht="30" x14ac:dyDescent="0.2">
      <c r="A224" s="1" t="s">
        <v>421</v>
      </c>
      <c r="C224" s="58">
        <v>44592</v>
      </c>
      <c r="D224" s="58">
        <v>44620</v>
      </c>
      <c r="E224" s="58">
        <v>44651</v>
      </c>
      <c r="F224" s="58">
        <v>44681</v>
      </c>
      <c r="G224" s="58">
        <v>44712</v>
      </c>
      <c r="H224" s="58">
        <v>44742</v>
      </c>
      <c r="I224" s="58">
        <v>44773</v>
      </c>
      <c r="J224" s="58">
        <v>44804</v>
      </c>
      <c r="K224" s="58">
        <v>44834</v>
      </c>
      <c r="L224" s="58">
        <v>44865</v>
      </c>
      <c r="M224" s="58">
        <v>44895</v>
      </c>
      <c r="N224" s="58">
        <v>44926</v>
      </c>
    </row>
    <row r="225" spans="1:14" ht="15.75" thickBot="1" x14ac:dyDescent="0.25">
      <c r="A225" s="2" t="s">
        <v>4</v>
      </c>
      <c r="C225" s="78">
        <f>'[2]Total 2022'!D33</f>
        <v>64074.48</v>
      </c>
      <c r="D225" s="79">
        <f>'[2]Total 2022'!G33</f>
        <v>70481.100000000006</v>
      </c>
      <c r="E225" s="79">
        <f>'[2]Total 2022'!J33</f>
        <v>74149.86</v>
      </c>
      <c r="F225" s="79">
        <f>'[2]Total 2022'!M33</f>
        <v>98202.63</v>
      </c>
      <c r="G225" s="79">
        <f>'[2]Total 2022'!P33</f>
        <v>98084.31</v>
      </c>
      <c r="H225" s="80">
        <f>'[2]Total 2022'!S33</f>
        <v>0</v>
      </c>
      <c r="I225" s="78">
        <f>'[3]Total 2022'!V33</f>
        <v>123782.87</v>
      </c>
      <c r="J225" s="79">
        <f>'[3]Total 2022'!Y33</f>
        <v>97431.73000000001</v>
      </c>
      <c r="K225" s="79">
        <f>'[3]Total 2022'!AB33</f>
        <v>80621.41</v>
      </c>
      <c r="L225" s="78">
        <f>'[3]Total 2022'!AE33</f>
        <v>99410.569999999992</v>
      </c>
      <c r="M225" s="79">
        <f>'[4]Total 2022'!AH33</f>
        <v>111358.76000000001</v>
      </c>
      <c r="N225" s="79">
        <f>'[4]Total 2022'!AK33</f>
        <v>110349.83</v>
      </c>
    </row>
    <row r="226" spans="1:14" s="42" customFormat="1" ht="45" x14ac:dyDescent="0.2">
      <c r="A226" s="93" t="s">
        <v>422</v>
      </c>
      <c r="C226" s="85"/>
      <c r="D226" s="85"/>
      <c r="E226" s="85"/>
      <c r="F226" s="85"/>
      <c r="G226" s="85"/>
      <c r="H226" s="85"/>
      <c r="I226" s="85"/>
      <c r="J226" s="85"/>
      <c r="K226" s="85"/>
      <c r="L226" s="85"/>
      <c r="M226" s="85"/>
      <c r="N226" s="85"/>
    </row>
    <row r="227" spans="1:14" ht="15.75" thickBot="1" x14ac:dyDescent="0.3"/>
    <row r="228" spans="1:14" x14ac:dyDescent="0.25">
      <c r="A228" s="26" t="s">
        <v>423</v>
      </c>
      <c r="C228" s="58">
        <v>44592</v>
      </c>
      <c r="D228" s="58">
        <v>44620</v>
      </c>
      <c r="E228" s="58">
        <v>44651</v>
      </c>
      <c r="F228" s="58">
        <v>44681</v>
      </c>
      <c r="G228" s="58">
        <v>44712</v>
      </c>
      <c r="H228" s="58">
        <v>44742</v>
      </c>
      <c r="I228" s="58">
        <v>44773</v>
      </c>
      <c r="J228" s="58">
        <v>44804</v>
      </c>
      <c r="K228" s="58">
        <v>44834</v>
      </c>
      <c r="L228" s="58">
        <v>44865</v>
      </c>
      <c r="M228" s="58">
        <v>44895</v>
      </c>
      <c r="N228" s="58">
        <v>44926</v>
      </c>
    </row>
    <row r="229" spans="1:14" ht="15.75" thickBot="1" x14ac:dyDescent="0.25">
      <c r="A229" s="6" t="s">
        <v>424</v>
      </c>
      <c r="C229" s="78">
        <f>C169+C173+C177</f>
        <v>21099486.630000003</v>
      </c>
      <c r="D229" s="78">
        <f t="shared" ref="D229" si="5">D169+D173+D177</f>
        <v>27421987.310000002</v>
      </c>
      <c r="E229" s="78">
        <f>E169+E173+E177</f>
        <v>22663564.289999999</v>
      </c>
      <c r="F229" s="78">
        <f t="shared" ref="F229:I229" si="6">F169+F173+F177</f>
        <v>25728643.52</v>
      </c>
      <c r="G229" s="78">
        <f t="shared" si="6"/>
        <v>25840964.199999996</v>
      </c>
      <c r="H229" s="78">
        <f t="shared" si="6"/>
        <v>0</v>
      </c>
      <c r="I229" s="78">
        <f t="shared" si="6"/>
        <v>28718784.759999998</v>
      </c>
      <c r="J229" s="78">
        <f>J169+J173+J177</f>
        <v>24788596.129999999</v>
      </c>
      <c r="K229" s="78">
        <f t="shared" ref="K229:N229" si="7">K169+K173+K177</f>
        <v>24832364.5</v>
      </c>
      <c r="L229" s="78">
        <f t="shared" si="7"/>
        <v>25082192.739999998</v>
      </c>
      <c r="M229" s="78">
        <f t="shared" si="7"/>
        <v>25075760.84</v>
      </c>
      <c r="N229" s="78">
        <f t="shared" si="7"/>
        <v>25306515.300000001</v>
      </c>
    </row>
    <row r="230" spans="1:14" s="42" customFormat="1" ht="45" x14ac:dyDescent="0.2">
      <c r="A230" s="93" t="s">
        <v>425</v>
      </c>
      <c r="C230" s="85"/>
      <c r="D230" s="85"/>
      <c r="E230" s="85"/>
      <c r="F230" s="85"/>
      <c r="G230" s="85"/>
      <c r="H230" s="85"/>
      <c r="I230" s="85"/>
      <c r="J230" s="85"/>
      <c r="K230" s="85"/>
      <c r="L230" s="85"/>
      <c r="M230" s="85"/>
      <c r="N230" s="85"/>
    </row>
    <row r="231" spans="1:14" ht="15.75" thickBot="1" x14ac:dyDescent="0.3"/>
    <row r="232" spans="1:14" x14ac:dyDescent="0.2">
      <c r="A232" s="29" t="s">
        <v>426</v>
      </c>
      <c r="C232" s="58">
        <v>44592</v>
      </c>
      <c r="D232" s="58">
        <v>44620</v>
      </c>
      <c r="E232" s="58">
        <v>44651</v>
      </c>
      <c r="F232" s="58">
        <v>44681</v>
      </c>
      <c r="G232" s="58">
        <v>44712</v>
      </c>
      <c r="H232" s="58">
        <v>44742</v>
      </c>
      <c r="I232" s="58">
        <v>44773</v>
      </c>
      <c r="J232" s="58">
        <v>44804</v>
      </c>
      <c r="K232" s="58">
        <v>44834</v>
      </c>
      <c r="L232" s="58">
        <v>44865</v>
      </c>
      <c r="M232" s="58">
        <v>44895</v>
      </c>
      <c r="N232" s="58">
        <v>44926</v>
      </c>
    </row>
    <row r="233" spans="1:14" ht="15.75" thickBot="1" x14ac:dyDescent="0.25">
      <c r="A233" s="6" t="s">
        <v>424</v>
      </c>
      <c r="C233" s="78">
        <f>C185+C181+C189</f>
        <v>4330753.04</v>
      </c>
      <c r="D233" s="78">
        <f t="shared" ref="D233:N233" si="8">D185+D181+D189</f>
        <v>5433082.71</v>
      </c>
      <c r="E233" s="78">
        <f t="shared" si="8"/>
        <v>4557414.2600000007</v>
      </c>
      <c r="F233" s="78">
        <f t="shared" si="8"/>
        <v>5144511.22</v>
      </c>
      <c r="G233" s="78">
        <f t="shared" si="8"/>
        <v>5328520.8100000005</v>
      </c>
      <c r="H233" s="78">
        <f t="shared" si="8"/>
        <v>0</v>
      </c>
      <c r="I233" s="78">
        <f t="shared" si="8"/>
        <v>5978828.1200000001</v>
      </c>
      <c r="J233" s="78">
        <f t="shared" si="8"/>
        <v>5181475.68</v>
      </c>
      <c r="K233" s="78">
        <f t="shared" si="8"/>
        <v>5041444.6500000004</v>
      </c>
      <c r="L233" s="78">
        <f t="shared" si="8"/>
        <v>5140892.8899999997</v>
      </c>
      <c r="M233" s="78">
        <f t="shared" si="8"/>
        <v>5394110.7999999998</v>
      </c>
      <c r="N233" s="78">
        <f t="shared" si="8"/>
        <v>5312175.72</v>
      </c>
    </row>
    <row r="234" spans="1:14" s="42" customFormat="1" ht="45" x14ac:dyDescent="0.2">
      <c r="A234" s="93" t="s">
        <v>427</v>
      </c>
      <c r="C234" s="85"/>
      <c r="D234" s="85"/>
      <c r="E234" s="85"/>
      <c r="F234" s="85"/>
      <c r="G234" s="85"/>
      <c r="H234" s="85"/>
      <c r="I234" s="85"/>
      <c r="J234" s="85"/>
      <c r="K234" s="85"/>
      <c r="L234" s="85"/>
      <c r="M234" s="85"/>
      <c r="N234" s="85"/>
    </row>
    <row r="235" spans="1:14" ht="15.75" thickBot="1" x14ac:dyDescent="0.3"/>
    <row r="236" spans="1:14" x14ac:dyDescent="0.2">
      <c r="A236" s="29" t="s">
        <v>428</v>
      </c>
      <c r="C236" s="58">
        <v>44592</v>
      </c>
      <c r="D236" s="58">
        <v>44620</v>
      </c>
      <c r="E236" s="58">
        <v>44651</v>
      </c>
      <c r="F236" s="58">
        <v>44681</v>
      </c>
      <c r="G236" s="58">
        <v>44712</v>
      </c>
      <c r="H236" s="58">
        <v>44742</v>
      </c>
      <c r="I236" s="58">
        <v>44773</v>
      </c>
      <c r="J236" s="58">
        <v>44804</v>
      </c>
      <c r="K236" s="58">
        <v>44834</v>
      </c>
      <c r="L236" s="58">
        <v>44865</v>
      </c>
      <c r="M236" s="58">
        <v>44895</v>
      </c>
      <c r="N236" s="58">
        <v>44926</v>
      </c>
    </row>
    <row r="237" spans="1:14" ht="15.75" thickBot="1" x14ac:dyDescent="0.25">
      <c r="A237" s="6" t="s">
        <v>424</v>
      </c>
      <c r="C237" s="78">
        <f>C193+C197+C201</f>
        <v>5082599.5899999989</v>
      </c>
      <c r="D237" s="78">
        <f t="shared" ref="D237" si="9">D193+D197+D201</f>
        <v>6002461.1399999997</v>
      </c>
      <c r="E237" s="78">
        <f>E193+E197+E201</f>
        <v>5559527.5399999991</v>
      </c>
      <c r="F237" s="78">
        <f t="shared" ref="F237:N237" si="10">F193+F197+F201</f>
        <v>6144300.5999999996</v>
      </c>
      <c r="G237" s="78">
        <f t="shared" si="10"/>
        <v>6826947.8300000001</v>
      </c>
      <c r="H237" s="78">
        <f t="shared" si="10"/>
        <v>0</v>
      </c>
      <c r="I237" s="78">
        <f t="shared" si="10"/>
        <v>7294017.919999999</v>
      </c>
      <c r="J237" s="78">
        <f t="shared" si="10"/>
        <v>6639051.5699999994</v>
      </c>
      <c r="K237" s="78">
        <f t="shared" si="10"/>
        <v>6755544.7299999986</v>
      </c>
      <c r="L237" s="78">
        <f t="shared" si="10"/>
        <v>5856783.0700000003</v>
      </c>
      <c r="M237" s="78">
        <f t="shared" si="10"/>
        <v>6998840.1000000006</v>
      </c>
      <c r="N237" s="78">
        <f t="shared" si="10"/>
        <v>5545193.9199999999</v>
      </c>
    </row>
    <row r="238" spans="1:14" s="42" customFormat="1" ht="45" x14ac:dyDescent="0.2">
      <c r="A238" s="93" t="s">
        <v>429</v>
      </c>
      <c r="C238" s="85"/>
      <c r="D238" s="85"/>
      <c r="E238" s="85"/>
      <c r="F238" s="85"/>
      <c r="G238" s="85"/>
      <c r="H238" s="85"/>
      <c r="I238" s="85"/>
      <c r="J238" s="85"/>
      <c r="K238" s="85"/>
      <c r="L238" s="85"/>
      <c r="M238" s="85"/>
      <c r="N238" s="85"/>
    </row>
    <row r="239" spans="1:14" ht="15.75" thickBot="1" x14ac:dyDescent="0.3"/>
    <row r="240" spans="1:14" x14ac:dyDescent="0.2">
      <c r="A240" s="29" t="s">
        <v>430</v>
      </c>
      <c r="C240" s="58">
        <v>44592</v>
      </c>
      <c r="D240" s="58">
        <v>44620</v>
      </c>
      <c r="E240" s="58">
        <v>44651</v>
      </c>
      <c r="F240" s="58">
        <v>44681</v>
      </c>
      <c r="G240" s="58">
        <v>44712</v>
      </c>
      <c r="H240" s="58">
        <v>44742</v>
      </c>
      <c r="I240" s="58">
        <v>44773</v>
      </c>
      <c r="J240" s="58">
        <v>44804</v>
      </c>
      <c r="K240" s="58">
        <v>44834</v>
      </c>
      <c r="L240" s="58">
        <v>44865</v>
      </c>
      <c r="M240" s="58">
        <v>44895</v>
      </c>
      <c r="N240" s="58">
        <v>44926</v>
      </c>
    </row>
    <row r="241" spans="1:14" ht="15.75" thickBot="1" x14ac:dyDescent="0.25">
      <c r="A241" s="6" t="s">
        <v>424</v>
      </c>
      <c r="C241" s="78">
        <f>C205+C209+C213</f>
        <v>1958592.75</v>
      </c>
      <c r="D241" s="78">
        <f>D205+D209+D213</f>
        <v>2634559.5500000003</v>
      </c>
      <c r="E241" s="78">
        <f t="shared" ref="E241:N241" si="11">E205+E209+E213</f>
        <v>2115109.9299999997</v>
      </c>
      <c r="F241" s="78">
        <f t="shared" si="11"/>
        <v>2397361.25</v>
      </c>
      <c r="G241" s="78">
        <f t="shared" si="11"/>
        <v>2424689.0599999996</v>
      </c>
      <c r="H241" s="78">
        <f t="shared" si="11"/>
        <v>0</v>
      </c>
      <c r="I241" s="78">
        <f t="shared" si="11"/>
        <v>2722022.2299999995</v>
      </c>
      <c r="J241" s="78">
        <f t="shared" si="11"/>
        <v>2372167.9299999997</v>
      </c>
      <c r="K241" s="78">
        <f t="shared" si="11"/>
        <v>2428604.75</v>
      </c>
      <c r="L241" s="78">
        <f t="shared" si="11"/>
        <v>2472530.9599999995</v>
      </c>
      <c r="M241" s="78">
        <f t="shared" si="11"/>
        <v>2367006.8699999996</v>
      </c>
      <c r="N241" s="78">
        <f t="shared" si="11"/>
        <v>2386170.4500000002</v>
      </c>
    </row>
    <row r="242" spans="1:14" s="42" customFormat="1" ht="45" x14ac:dyDescent="0.2">
      <c r="A242" s="93" t="s">
        <v>431</v>
      </c>
      <c r="C242" s="85"/>
      <c r="D242" s="85"/>
      <c r="E242" s="85"/>
      <c r="F242" s="85"/>
      <c r="G242" s="85"/>
      <c r="H242" s="85"/>
      <c r="I242" s="85"/>
      <c r="J242" s="85"/>
      <c r="K242" s="85"/>
      <c r="L242" s="85"/>
      <c r="M242" s="85"/>
      <c r="N242" s="85"/>
    </row>
    <row r="243" spans="1:14" ht="15.75" thickBot="1" x14ac:dyDescent="0.3"/>
    <row r="244" spans="1:14" x14ac:dyDescent="0.2">
      <c r="A244" s="29" t="s">
        <v>432</v>
      </c>
      <c r="C244" s="58">
        <v>44592</v>
      </c>
      <c r="D244" s="58">
        <v>44620</v>
      </c>
      <c r="E244" s="58">
        <v>44651</v>
      </c>
      <c r="F244" s="58">
        <v>44681</v>
      </c>
      <c r="G244" s="58">
        <v>44712</v>
      </c>
      <c r="H244" s="58">
        <v>44742</v>
      </c>
      <c r="I244" s="58">
        <v>44773</v>
      </c>
      <c r="J244" s="58">
        <v>44804</v>
      </c>
      <c r="K244" s="58">
        <v>44834</v>
      </c>
      <c r="L244" s="58">
        <v>44865</v>
      </c>
      <c r="M244" s="58">
        <v>44895</v>
      </c>
      <c r="N244" s="58">
        <v>44926</v>
      </c>
    </row>
    <row r="245" spans="1:14" ht="15.75" thickBot="1" x14ac:dyDescent="0.25">
      <c r="A245" s="6" t="s">
        <v>424</v>
      </c>
      <c r="C245" s="78">
        <f>C217+C221+C225</f>
        <v>576125.91</v>
      </c>
      <c r="D245" s="78">
        <f t="shared" ref="D245:J245" si="12">D217+D221+D225</f>
        <v>624297.78999999992</v>
      </c>
      <c r="E245" s="78">
        <f t="shared" si="12"/>
        <v>653922.17000000004</v>
      </c>
      <c r="F245" s="78">
        <f t="shared" si="12"/>
        <v>874331.38</v>
      </c>
      <c r="G245" s="78">
        <f t="shared" si="12"/>
        <v>892692.82999999984</v>
      </c>
      <c r="H245" s="78">
        <f t="shared" si="12"/>
        <v>0</v>
      </c>
      <c r="I245" s="78">
        <f t="shared" si="12"/>
        <v>1093115.7600000002</v>
      </c>
      <c r="J245" s="78">
        <f t="shared" si="12"/>
        <v>863271.22000000009</v>
      </c>
      <c r="K245" s="78">
        <f>K217+K221+K225</f>
        <v>704978.31</v>
      </c>
      <c r="L245" s="78">
        <f t="shared" ref="L245" si="13">L217+L221+L225</f>
        <v>886282.71999999986</v>
      </c>
      <c r="M245" s="78">
        <f>M217+M221+M225</f>
        <v>993029.58000000007</v>
      </c>
      <c r="N245" s="78">
        <f t="shared" ref="N245" si="14">N217+N221+N225</f>
        <v>1005383.3399999999</v>
      </c>
    </row>
    <row r="246" spans="1:14" ht="45" x14ac:dyDescent="0.2">
      <c r="A246" s="23" t="s">
        <v>433</v>
      </c>
      <c r="D246" s="99"/>
      <c r="F246" s="99"/>
      <c r="H246" s="99"/>
      <c r="J246" s="99"/>
      <c r="M246" s="99"/>
    </row>
    <row r="247" spans="1:14" ht="15.75" thickBot="1" x14ac:dyDescent="0.3"/>
    <row r="248" spans="1:14" x14ac:dyDescent="0.2">
      <c r="A248" s="29" t="s">
        <v>434</v>
      </c>
      <c r="C248" s="58">
        <v>44592</v>
      </c>
      <c r="D248" s="58">
        <v>44620</v>
      </c>
      <c r="E248" s="58">
        <v>44651</v>
      </c>
      <c r="F248" s="58">
        <v>44681</v>
      </c>
      <c r="G248" s="58">
        <v>44712</v>
      </c>
      <c r="H248" s="58">
        <v>44742</v>
      </c>
      <c r="I248" s="58">
        <v>44773</v>
      </c>
      <c r="J248" s="58">
        <v>44804</v>
      </c>
      <c r="K248" s="58">
        <v>44834</v>
      </c>
      <c r="L248" s="58">
        <v>44865</v>
      </c>
      <c r="M248" s="58">
        <v>44895</v>
      </c>
      <c r="N248" s="58">
        <v>44926</v>
      </c>
    </row>
    <row r="249" spans="1:14" ht="15.75" thickBot="1" x14ac:dyDescent="0.25">
      <c r="A249" s="6" t="s">
        <v>424</v>
      </c>
      <c r="C249" s="78">
        <f>C229+C233+C237+C241+C245</f>
        <v>33047557.920000002</v>
      </c>
      <c r="D249" s="78">
        <f t="shared" ref="D249:J249" si="15">D229+D233+D237+D241+D245</f>
        <v>42116388.5</v>
      </c>
      <c r="E249" s="78">
        <f t="shared" si="15"/>
        <v>35549538.189999998</v>
      </c>
      <c r="F249" s="78">
        <f t="shared" si="15"/>
        <v>40289147.969999999</v>
      </c>
      <c r="G249" s="78">
        <f t="shared" si="15"/>
        <v>41313814.729999997</v>
      </c>
      <c r="H249" s="78">
        <f t="shared" si="15"/>
        <v>0</v>
      </c>
      <c r="I249" s="78">
        <f t="shared" si="15"/>
        <v>45806768.789999992</v>
      </c>
      <c r="J249" s="78">
        <f t="shared" si="15"/>
        <v>39844562.529999994</v>
      </c>
      <c r="K249" s="78">
        <f>K229+K233+K237+K241+K245</f>
        <v>39762936.939999998</v>
      </c>
      <c r="L249" s="78">
        <f t="shared" ref="L249:N249" si="16">L229+L233+L237+L241+L245</f>
        <v>39438682.380000003</v>
      </c>
      <c r="M249" s="78">
        <f t="shared" si="16"/>
        <v>40828748.189999998</v>
      </c>
      <c r="N249" s="78">
        <f t="shared" si="16"/>
        <v>39555438.730000004</v>
      </c>
    </row>
    <row r="250" spans="1:14" ht="45" x14ac:dyDescent="0.2">
      <c r="A250" s="23" t="s">
        <v>435</v>
      </c>
      <c r="D250" s="99"/>
      <c r="F250" s="99"/>
      <c r="H250" s="99"/>
      <c r="J250" s="99"/>
      <c r="M250" s="99"/>
    </row>
    <row r="251" spans="1:14" ht="15.75" thickBot="1" x14ac:dyDescent="0.3"/>
    <row r="252" spans="1:14" x14ac:dyDescent="0.2">
      <c r="A252" s="29" t="s">
        <v>436</v>
      </c>
      <c r="C252" s="58">
        <v>44592</v>
      </c>
      <c r="D252" s="58">
        <v>44620</v>
      </c>
      <c r="E252" s="58">
        <v>44651</v>
      </c>
      <c r="F252" s="58">
        <v>44681</v>
      </c>
      <c r="G252" s="58">
        <v>44712</v>
      </c>
      <c r="H252" s="58">
        <v>44742</v>
      </c>
      <c r="I252" s="58">
        <v>44773</v>
      </c>
      <c r="J252" s="58">
        <v>44804</v>
      </c>
      <c r="K252" s="58">
        <v>44834</v>
      </c>
      <c r="L252" s="58">
        <v>44865</v>
      </c>
      <c r="M252" s="58">
        <v>44895</v>
      </c>
      <c r="N252" s="58">
        <v>44926</v>
      </c>
    </row>
    <row r="253" spans="1:14" ht="15.75" thickBot="1" x14ac:dyDescent="0.25">
      <c r="A253" s="38" t="s">
        <v>424</v>
      </c>
      <c r="C253" s="78">
        <f>C169+C181+C193+C205+C217</f>
        <v>24494968.870000001</v>
      </c>
      <c r="D253" s="78">
        <f t="shared" ref="D253:N253" si="17">D169+D181+D193+D205+D217</f>
        <v>31024970.799999997</v>
      </c>
      <c r="E253" s="78">
        <f t="shared" si="17"/>
        <v>26421837.029999997</v>
      </c>
      <c r="F253" s="78">
        <f t="shared" si="17"/>
        <v>30196604.809999999</v>
      </c>
      <c r="G253" s="78">
        <f t="shared" si="17"/>
        <v>31045112.229999997</v>
      </c>
      <c r="H253" s="78">
        <f t="shared" si="17"/>
        <v>0</v>
      </c>
      <c r="I253" s="78">
        <f t="shared" si="17"/>
        <v>34278524.859999999</v>
      </c>
      <c r="J253" s="78">
        <f t="shared" si="17"/>
        <v>29810962.43</v>
      </c>
      <c r="K253" s="78">
        <f t="shared" si="17"/>
        <v>29845955.669999998</v>
      </c>
      <c r="L253" s="78">
        <f t="shared" si="17"/>
        <v>29215553.550000001</v>
      </c>
      <c r="M253" s="78">
        <f t="shared" si="17"/>
        <v>30729683.609999999</v>
      </c>
      <c r="N253" s="78">
        <f t="shared" si="17"/>
        <v>29277993.960000001</v>
      </c>
    </row>
    <row r="254" spans="1:14" ht="45" x14ac:dyDescent="0.2">
      <c r="A254" s="23" t="s">
        <v>437</v>
      </c>
      <c r="D254" s="99"/>
      <c r="F254" s="99"/>
      <c r="H254" s="99"/>
      <c r="J254" s="99"/>
      <c r="M254" s="99"/>
    </row>
    <row r="255" spans="1:14" ht="15.75" thickBot="1" x14ac:dyDescent="0.3"/>
    <row r="256" spans="1:14" x14ac:dyDescent="0.2">
      <c r="A256" s="29" t="s">
        <v>438</v>
      </c>
      <c r="C256" s="58">
        <v>44592</v>
      </c>
      <c r="D256" s="58">
        <v>44620</v>
      </c>
      <c r="E256" s="58">
        <v>44651</v>
      </c>
      <c r="F256" s="58">
        <v>44681</v>
      </c>
      <c r="G256" s="58">
        <v>44712</v>
      </c>
      <c r="H256" s="58">
        <v>44742</v>
      </c>
      <c r="I256" s="58">
        <v>44773</v>
      </c>
      <c r="J256" s="58">
        <v>44804</v>
      </c>
      <c r="K256" s="58">
        <v>44834</v>
      </c>
      <c r="L256" s="58">
        <v>44865</v>
      </c>
      <c r="M256" s="58">
        <v>44895</v>
      </c>
      <c r="N256" s="58">
        <v>44926</v>
      </c>
    </row>
    <row r="257" spans="1:14" ht="15.75" thickBot="1" x14ac:dyDescent="0.25">
      <c r="A257" s="38" t="s">
        <v>424</v>
      </c>
      <c r="C257" s="78">
        <f>C173+C185+C197+C209+C221</f>
        <v>4890788.6199999992</v>
      </c>
      <c r="D257" s="78">
        <f t="shared" ref="D257:N257" si="18">D173+D185+D197+D209+D221</f>
        <v>6406204.9800000004</v>
      </c>
      <c r="E257" s="78">
        <f t="shared" si="18"/>
        <v>5210291.62</v>
      </c>
      <c r="F257" s="78">
        <f t="shared" si="18"/>
        <v>5675286.5700000003</v>
      </c>
      <c r="G257" s="78">
        <f t="shared" si="18"/>
        <v>5812248.75</v>
      </c>
      <c r="H257" s="78">
        <f t="shared" si="18"/>
        <v>0</v>
      </c>
      <c r="I257" s="78">
        <f t="shared" si="18"/>
        <v>6545922.7800000003</v>
      </c>
      <c r="J257" s="78">
        <f t="shared" si="18"/>
        <v>5707441.7999999998</v>
      </c>
      <c r="K257" s="78">
        <f t="shared" si="18"/>
        <v>5612100.1000000006</v>
      </c>
      <c r="L257" s="78">
        <f t="shared" si="18"/>
        <v>5848545.1899999995</v>
      </c>
      <c r="M257" s="78">
        <f t="shared" si="18"/>
        <v>5672540.4399999995</v>
      </c>
      <c r="N257" s="78">
        <f t="shared" si="18"/>
        <v>5851085.5799999991</v>
      </c>
    </row>
    <row r="258" spans="1:14" ht="45" x14ac:dyDescent="0.2">
      <c r="A258" s="23" t="s">
        <v>439</v>
      </c>
      <c r="D258" s="99"/>
      <c r="F258" s="99"/>
      <c r="H258" s="99"/>
      <c r="J258" s="99"/>
      <c r="M258" s="99"/>
    </row>
    <row r="259" spans="1:14" ht="15.75" thickBot="1" x14ac:dyDescent="0.3"/>
    <row r="260" spans="1:14" x14ac:dyDescent="0.2">
      <c r="A260" s="29" t="s">
        <v>440</v>
      </c>
      <c r="C260" s="58">
        <v>44592</v>
      </c>
      <c r="D260" s="58">
        <v>44620</v>
      </c>
      <c r="E260" s="58">
        <v>44651</v>
      </c>
      <c r="F260" s="58">
        <v>44681</v>
      </c>
      <c r="G260" s="58">
        <v>44712</v>
      </c>
      <c r="H260" s="58">
        <v>44742</v>
      </c>
      <c r="I260" s="58">
        <v>44773</v>
      </c>
      <c r="J260" s="58">
        <v>44804</v>
      </c>
      <c r="K260" s="58">
        <v>44834</v>
      </c>
      <c r="L260" s="58">
        <v>44865</v>
      </c>
      <c r="M260" s="58">
        <v>44895</v>
      </c>
      <c r="N260" s="58">
        <v>44926</v>
      </c>
    </row>
    <row r="261" spans="1:14" ht="15.75" thickBot="1" x14ac:dyDescent="0.3">
      <c r="A261" s="21" t="s">
        <v>424</v>
      </c>
      <c r="C261" s="78">
        <f>C177+C189+C201+C213+C225</f>
        <v>3661800.43</v>
      </c>
      <c r="D261" s="78">
        <f t="shared" ref="D261:N261" si="19">D177+D189+D201+D213+D225</f>
        <v>4685212.72</v>
      </c>
      <c r="E261" s="78">
        <f t="shared" si="19"/>
        <v>3917409.54</v>
      </c>
      <c r="F261" s="78">
        <f t="shared" si="19"/>
        <v>4417256.59</v>
      </c>
      <c r="G261" s="78">
        <f t="shared" si="19"/>
        <v>4456453.7499999991</v>
      </c>
      <c r="H261" s="78">
        <f t="shared" si="19"/>
        <v>0</v>
      </c>
      <c r="I261" s="78">
        <f t="shared" si="19"/>
        <v>4982321.1499999994</v>
      </c>
      <c r="J261" s="78">
        <f t="shared" si="19"/>
        <v>4326158.3</v>
      </c>
      <c r="K261" s="78">
        <f t="shared" si="19"/>
        <v>4304881.17</v>
      </c>
      <c r="L261" s="78">
        <f t="shared" si="19"/>
        <v>4374583.6400000006</v>
      </c>
      <c r="M261" s="78">
        <f t="shared" si="19"/>
        <v>4426524.1399999997</v>
      </c>
      <c r="N261" s="78">
        <f t="shared" si="19"/>
        <v>4426359.1900000004</v>
      </c>
    </row>
    <row r="262" spans="1:14" ht="45" x14ac:dyDescent="0.2">
      <c r="A262" s="23" t="s">
        <v>441</v>
      </c>
      <c r="D262" s="99"/>
      <c r="F262" s="99"/>
      <c r="H262" s="99"/>
      <c r="J262" s="99"/>
      <c r="M262" s="99"/>
    </row>
    <row r="263" spans="1:14" ht="15.75" thickBot="1" x14ac:dyDescent="0.3"/>
    <row r="264" spans="1:14" x14ac:dyDescent="0.2">
      <c r="A264" s="1" t="s">
        <v>442</v>
      </c>
      <c r="C264" s="58">
        <v>44592</v>
      </c>
      <c r="D264" s="58">
        <v>44620</v>
      </c>
      <c r="E264" s="58">
        <v>44651</v>
      </c>
      <c r="F264" s="58">
        <v>44681</v>
      </c>
      <c r="G264" s="58">
        <v>44712</v>
      </c>
      <c r="H264" s="58">
        <v>44742</v>
      </c>
      <c r="I264" s="58">
        <v>44773</v>
      </c>
      <c r="J264" s="58">
        <v>44804</v>
      </c>
      <c r="K264" s="58">
        <v>44834</v>
      </c>
      <c r="L264" s="58">
        <v>44865</v>
      </c>
      <c r="M264" s="58">
        <v>44895</v>
      </c>
      <c r="N264" s="58">
        <v>44926</v>
      </c>
    </row>
    <row r="265" spans="1:14" ht="15.75" thickBot="1" x14ac:dyDescent="0.25">
      <c r="A265" s="2" t="s">
        <v>4</v>
      </c>
      <c r="C265" s="65">
        <v>11364</v>
      </c>
      <c r="D265" s="77">
        <v>10909</v>
      </c>
      <c r="E265" s="77">
        <v>11832</v>
      </c>
      <c r="F265" s="77">
        <v>10474</v>
      </c>
      <c r="G265" s="77">
        <v>9769</v>
      </c>
      <c r="H265" s="115">
        <v>11181</v>
      </c>
      <c r="I265" s="65">
        <v>11103</v>
      </c>
      <c r="J265" s="77">
        <v>11735</v>
      </c>
      <c r="K265" s="77">
        <v>11529</v>
      </c>
      <c r="L265" s="65">
        <v>11450</v>
      </c>
      <c r="M265" s="77">
        <v>11023</v>
      </c>
      <c r="N265" s="77">
        <v>9295</v>
      </c>
    </row>
    <row r="266" spans="1:14" ht="60" x14ac:dyDescent="0.2">
      <c r="A266" s="23" t="s">
        <v>443</v>
      </c>
      <c r="D266" s="83"/>
      <c r="F266" s="83"/>
      <c r="H266" s="83"/>
      <c r="J266" s="83"/>
      <c r="M266" s="83"/>
    </row>
    <row r="267" spans="1:14" ht="15.75" thickBot="1" x14ac:dyDescent="0.3"/>
    <row r="268" spans="1:14" ht="15.75" thickBot="1" x14ac:dyDescent="0.25">
      <c r="A268" s="1" t="s">
        <v>444</v>
      </c>
      <c r="C268" s="58">
        <v>44592</v>
      </c>
      <c r="D268" s="58">
        <v>44620</v>
      </c>
      <c r="E268" s="58">
        <v>44651</v>
      </c>
      <c r="F268" s="58">
        <v>44681</v>
      </c>
      <c r="G268" s="58">
        <v>44712</v>
      </c>
      <c r="H268" s="58">
        <v>44742</v>
      </c>
      <c r="I268" s="58">
        <v>44773</v>
      </c>
      <c r="J268" s="58">
        <v>44804</v>
      </c>
      <c r="K268" s="58">
        <v>44834</v>
      </c>
      <c r="L268" s="58">
        <v>44865</v>
      </c>
      <c r="M268" s="58">
        <v>44895</v>
      </c>
      <c r="N268" s="58">
        <v>44926</v>
      </c>
    </row>
    <row r="269" spans="1:14" ht="15.75" thickBot="1" x14ac:dyDescent="0.25">
      <c r="A269" s="2" t="s">
        <v>4</v>
      </c>
      <c r="C269" s="65">
        <v>11198</v>
      </c>
      <c r="D269" s="77">
        <v>10874</v>
      </c>
      <c r="E269" s="77">
        <v>11577</v>
      </c>
      <c r="F269" s="77">
        <v>10391</v>
      </c>
      <c r="G269" s="77">
        <v>8984</v>
      </c>
      <c r="H269" s="115">
        <v>10374</v>
      </c>
      <c r="I269" s="65">
        <v>10097</v>
      </c>
      <c r="J269" s="121">
        <v>10523</v>
      </c>
      <c r="K269" s="77">
        <v>10885</v>
      </c>
      <c r="L269" s="65">
        <v>10670</v>
      </c>
      <c r="M269" s="121">
        <v>9959</v>
      </c>
      <c r="N269" s="77">
        <v>8630</v>
      </c>
    </row>
    <row r="270" spans="1:14" ht="30" x14ac:dyDescent="0.2">
      <c r="A270" s="2" t="s">
        <v>445</v>
      </c>
    </row>
    <row r="271" spans="1:14" ht="30" x14ac:dyDescent="0.2">
      <c r="A271" s="4" t="s">
        <v>446</v>
      </c>
      <c r="D271" s="83"/>
      <c r="F271" s="83"/>
      <c r="H271" s="83"/>
      <c r="J271" s="83"/>
      <c r="M271" s="83"/>
    </row>
    <row r="272" spans="1:14" ht="30" x14ac:dyDescent="0.2">
      <c r="A272" s="39" t="s">
        <v>447</v>
      </c>
    </row>
    <row r="273" spans="1:14" ht="15.75" thickBot="1" x14ac:dyDescent="0.3"/>
    <row r="274" spans="1:14" x14ac:dyDescent="0.2">
      <c r="A274" s="1" t="s">
        <v>448</v>
      </c>
      <c r="C274" s="58">
        <v>44592</v>
      </c>
      <c r="D274" s="58">
        <v>44620</v>
      </c>
      <c r="E274" s="58">
        <v>44651</v>
      </c>
      <c r="F274" s="58">
        <v>44681</v>
      </c>
      <c r="G274" s="58">
        <v>44712</v>
      </c>
      <c r="H274" s="58">
        <v>44742</v>
      </c>
      <c r="I274" s="58">
        <v>44773</v>
      </c>
      <c r="J274" s="58">
        <v>44804</v>
      </c>
      <c r="K274" s="58">
        <v>44834</v>
      </c>
      <c r="L274" s="58">
        <v>44865</v>
      </c>
      <c r="M274" s="58">
        <v>44895</v>
      </c>
      <c r="N274" s="58">
        <v>44926</v>
      </c>
    </row>
    <row r="275" spans="1:14" ht="15.75" thickBot="1" x14ac:dyDescent="0.25">
      <c r="A275" s="2" t="s">
        <v>4</v>
      </c>
      <c r="C275" s="65">
        <v>875356</v>
      </c>
      <c r="D275" s="77">
        <v>1192130</v>
      </c>
      <c r="E275" s="77">
        <v>974803</v>
      </c>
      <c r="F275" s="77">
        <v>1125468</v>
      </c>
      <c r="G275" s="77">
        <v>1121433</v>
      </c>
      <c r="H275" s="115">
        <v>1152431</v>
      </c>
      <c r="I275" s="65">
        <v>1237566</v>
      </c>
      <c r="J275" s="77">
        <v>1053634</v>
      </c>
      <c r="K275" s="77">
        <v>1060203</v>
      </c>
      <c r="L275" s="65">
        <v>1077005</v>
      </c>
      <c r="M275" s="77">
        <v>1072201</v>
      </c>
      <c r="N275" s="77">
        <v>1085509</v>
      </c>
    </row>
    <row r="276" spans="1:14" ht="30" x14ac:dyDescent="0.2">
      <c r="A276" s="2" t="s">
        <v>449</v>
      </c>
    </row>
    <row r="277" spans="1:14" s="42" customFormat="1" ht="30" x14ac:dyDescent="0.2">
      <c r="A277" s="93" t="s">
        <v>450</v>
      </c>
      <c r="C277" s="85"/>
      <c r="D277" s="85"/>
      <c r="E277" s="85"/>
      <c r="F277" s="85"/>
      <c r="G277" s="85"/>
      <c r="H277" s="85"/>
      <c r="I277" s="85"/>
      <c r="J277" s="85"/>
      <c r="K277" s="85"/>
      <c r="L277" s="85"/>
      <c r="M277" s="85"/>
      <c r="N277" s="85"/>
    </row>
    <row r="278" spans="1:14" ht="30" x14ac:dyDescent="0.2">
      <c r="A278" s="23" t="s">
        <v>451</v>
      </c>
    </row>
    <row r="279" spans="1:14" ht="15.75" thickBot="1" x14ac:dyDescent="0.3"/>
    <row r="280" spans="1:14" x14ac:dyDescent="0.2">
      <c r="A280" s="1" t="s">
        <v>452</v>
      </c>
      <c r="C280" s="58">
        <v>44592</v>
      </c>
      <c r="D280" s="58">
        <v>44620</v>
      </c>
      <c r="E280" s="58">
        <v>44651</v>
      </c>
      <c r="F280" s="58">
        <v>44681</v>
      </c>
      <c r="G280" s="58">
        <v>44712</v>
      </c>
      <c r="H280" s="58">
        <v>44742</v>
      </c>
      <c r="I280" s="58">
        <v>44773</v>
      </c>
      <c r="J280" s="58">
        <v>44804</v>
      </c>
      <c r="K280" s="58">
        <v>44834</v>
      </c>
      <c r="L280" s="58">
        <v>44865</v>
      </c>
      <c r="M280" s="58">
        <v>44895</v>
      </c>
      <c r="N280" s="58">
        <v>44926</v>
      </c>
    </row>
    <row r="281" spans="1:14" ht="15.75" thickBot="1" x14ac:dyDescent="0.25">
      <c r="A281" s="2" t="s">
        <v>4</v>
      </c>
      <c r="C281" s="65">
        <v>114116</v>
      </c>
      <c r="D281" s="77">
        <v>142127</v>
      </c>
      <c r="E281" s="77">
        <v>120127</v>
      </c>
      <c r="F281" s="77">
        <v>134358</v>
      </c>
      <c r="G281" s="77">
        <v>137199</v>
      </c>
      <c r="H281" s="115">
        <v>140826</v>
      </c>
      <c r="I281" s="65">
        <v>154115</v>
      </c>
      <c r="J281" s="77">
        <v>131959</v>
      </c>
      <c r="K281" s="77">
        <v>130142</v>
      </c>
      <c r="L281" s="65">
        <v>131948</v>
      </c>
      <c r="M281" s="77">
        <v>136820</v>
      </c>
      <c r="N281" s="77">
        <v>134676</v>
      </c>
    </row>
    <row r="282" spans="1:14" ht="30" x14ac:dyDescent="0.2">
      <c r="A282" s="2" t="s">
        <v>453</v>
      </c>
      <c r="G282" s="83"/>
      <c r="J282" s="83"/>
      <c r="M282" s="83"/>
    </row>
    <row r="283" spans="1:14" s="42" customFormat="1" ht="30" x14ac:dyDescent="0.2">
      <c r="A283" s="93" t="s">
        <v>454</v>
      </c>
      <c r="C283" s="85"/>
      <c r="D283" s="85"/>
      <c r="E283" s="85"/>
      <c r="F283" s="85"/>
      <c r="G283" s="85"/>
      <c r="H283" s="85"/>
      <c r="I283" s="85"/>
      <c r="J283" s="85"/>
      <c r="K283" s="85"/>
      <c r="L283" s="85"/>
      <c r="M283" s="85"/>
      <c r="N283" s="85"/>
    </row>
    <row r="284" spans="1:14" ht="30" x14ac:dyDescent="0.2">
      <c r="A284" s="23" t="s">
        <v>451</v>
      </c>
    </row>
    <row r="285" spans="1:14" ht="15.75" thickBot="1" x14ac:dyDescent="0.3"/>
    <row r="286" spans="1:14" x14ac:dyDescent="0.2">
      <c r="A286" s="1" t="s">
        <v>455</v>
      </c>
      <c r="C286" s="58">
        <v>44592</v>
      </c>
      <c r="D286" s="58">
        <v>44620</v>
      </c>
      <c r="E286" s="58">
        <v>44651</v>
      </c>
      <c r="F286" s="58">
        <v>44681</v>
      </c>
      <c r="G286" s="58">
        <v>44712</v>
      </c>
      <c r="H286" s="58">
        <v>44742</v>
      </c>
      <c r="I286" s="58">
        <v>44773</v>
      </c>
      <c r="J286" s="58">
        <v>44804</v>
      </c>
      <c r="K286" s="58">
        <v>44834</v>
      </c>
      <c r="L286" s="58">
        <v>44865</v>
      </c>
      <c r="M286" s="58">
        <v>44895</v>
      </c>
      <c r="N286" s="58">
        <v>44926</v>
      </c>
    </row>
    <row r="287" spans="1:14" ht="15.75" thickBot="1" x14ac:dyDescent="0.25">
      <c r="A287" s="2" t="s">
        <v>4</v>
      </c>
      <c r="C287" s="65">
        <v>100862</v>
      </c>
      <c r="D287" s="77">
        <v>113549</v>
      </c>
      <c r="E287" s="77">
        <v>110568</v>
      </c>
      <c r="F287" s="77">
        <v>126997</v>
      </c>
      <c r="G287" s="77">
        <v>137815</v>
      </c>
      <c r="H287" s="115">
        <v>126585</v>
      </c>
      <c r="I287" s="65">
        <v>145337</v>
      </c>
      <c r="J287" s="77">
        <v>132161</v>
      </c>
      <c r="K287" s="77">
        <v>136623</v>
      </c>
      <c r="L287" s="65">
        <v>112626</v>
      </c>
      <c r="M287" s="77">
        <v>141689</v>
      </c>
      <c r="N287" s="77">
        <v>106370</v>
      </c>
    </row>
    <row r="288" spans="1:14" x14ac:dyDescent="0.2">
      <c r="A288" s="2" t="s">
        <v>456</v>
      </c>
      <c r="G288" s="85"/>
      <c r="J288" s="122"/>
      <c r="M288" s="122"/>
    </row>
    <row r="289" spans="1:14" s="42" customFormat="1" ht="30" x14ac:dyDescent="0.2">
      <c r="A289" s="93" t="s">
        <v>457</v>
      </c>
      <c r="C289" s="85"/>
      <c r="D289" s="85"/>
      <c r="E289" s="85"/>
      <c r="F289" s="85"/>
      <c r="G289" s="85"/>
      <c r="H289" s="85"/>
      <c r="I289" s="85"/>
      <c r="J289" s="85"/>
      <c r="K289" s="85"/>
      <c r="L289" s="85"/>
      <c r="M289" s="85"/>
      <c r="N289" s="85"/>
    </row>
    <row r="290" spans="1:14" ht="30" x14ac:dyDescent="0.2">
      <c r="A290" s="23" t="s">
        <v>451</v>
      </c>
    </row>
    <row r="292" spans="1:14" ht="15.75" thickBot="1" x14ac:dyDescent="0.25">
      <c r="A292" s="1" t="s">
        <v>458</v>
      </c>
    </row>
    <row r="293" spans="1:14" x14ac:dyDescent="0.2">
      <c r="A293" s="2" t="s">
        <v>4</v>
      </c>
      <c r="C293" s="58">
        <v>44592</v>
      </c>
      <c r="D293" s="58">
        <v>44620</v>
      </c>
      <c r="E293" s="58">
        <v>44651</v>
      </c>
      <c r="F293" s="58">
        <v>44681</v>
      </c>
      <c r="G293" s="58">
        <v>44712</v>
      </c>
      <c r="H293" s="58">
        <v>44742</v>
      </c>
      <c r="I293" s="58">
        <v>44773</v>
      </c>
      <c r="J293" s="58">
        <v>44804</v>
      </c>
      <c r="K293" s="58">
        <v>44834</v>
      </c>
      <c r="L293" s="58">
        <v>44865</v>
      </c>
      <c r="M293" s="58">
        <v>44895</v>
      </c>
      <c r="N293" s="58">
        <v>44926</v>
      </c>
    </row>
    <row r="294" spans="1:14" ht="15.75" thickBot="1" x14ac:dyDescent="0.25">
      <c r="A294" s="2" t="s">
        <v>459</v>
      </c>
      <c r="C294" s="65">
        <v>72490</v>
      </c>
      <c r="D294" s="77">
        <v>98197</v>
      </c>
      <c r="E294" s="77">
        <v>78581</v>
      </c>
      <c r="F294" s="77">
        <v>89209</v>
      </c>
      <c r="G294" s="77">
        <v>90116</v>
      </c>
      <c r="H294" s="115">
        <v>90430</v>
      </c>
      <c r="I294" s="65">
        <v>99615</v>
      </c>
      <c r="J294" s="77">
        <v>85840</v>
      </c>
      <c r="K294" s="77">
        <v>88110</v>
      </c>
      <c r="L294" s="65">
        <v>89218</v>
      </c>
      <c r="M294" s="77">
        <v>86030</v>
      </c>
      <c r="N294" s="77">
        <v>86407</v>
      </c>
    </row>
    <row r="295" spans="1:14" ht="30" x14ac:dyDescent="0.2">
      <c r="A295" s="23" t="s">
        <v>460</v>
      </c>
    </row>
    <row r="296" spans="1:14" s="42" customFormat="1" ht="30" x14ac:dyDescent="0.2">
      <c r="A296" s="93" t="s">
        <v>451</v>
      </c>
      <c r="C296" s="85"/>
      <c r="D296" s="85"/>
      <c r="E296" s="85"/>
      <c r="F296" s="85"/>
      <c r="G296" s="85"/>
      <c r="H296" s="85"/>
      <c r="I296" s="85"/>
      <c r="J296" s="85"/>
      <c r="K296" s="85"/>
      <c r="L296" s="85"/>
      <c r="M296" s="85"/>
      <c r="N296" s="85"/>
    </row>
    <row r="297" spans="1:14" ht="15.75" thickBot="1" x14ac:dyDescent="0.3"/>
    <row r="298" spans="1:14" x14ac:dyDescent="0.2">
      <c r="A298" s="1" t="s">
        <v>461</v>
      </c>
      <c r="C298" s="58">
        <v>44592</v>
      </c>
      <c r="D298" s="58">
        <v>44620</v>
      </c>
      <c r="E298" s="58">
        <v>44651</v>
      </c>
      <c r="F298" s="58">
        <v>44681</v>
      </c>
      <c r="G298" s="58">
        <v>44712</v>
      </c>
      <c r="H298" s="58">
        <v>44742</v>
      </c>
      <c r="I298" s="58">
        <v>44773</v>
      </c>
      <c r="J298" s="58">
        <v>44804</v>
      </c>
      <c r="K298" s="58">
        <v>44834</v>
      </c>
      <c r="L298" s="58">
        <v>44865</v>
      </c>
      <c r="M298" s="58">
        <v>44895</v>
      </c>
      <c r="N298" s="58">
        <v>44926</v>
      </c>
    </row>
    <row r="299" spans="1:14" ht="15.75" thickBot="1" x14ac:dyDescent="0.25">
      <c r="A299" s="2" t="s">
        <v>4</v>
      </c>
      <c r="C299" s="65">
        <v>17373</v>
      </c>
      <c r="D299" s="77">
        <v>18656</v>
      </c>
      <c r="E299" s="77">
        <v>19447</v>
      </c>
      <c r="F299" s="77">
        <v>25203</v>
      </c>
      <c r="G299" s="77">
        <v>25868</v>
      </c>
      <c r="H299" s="115">
        <v>26490</v>
      </c>
      <c r="I299" s="65">
        <v>30644</v>
      </c>
      <c r="J299" s="77">
        <v>24485</v>
      </c>
      <c r="K299" s="77">
        <v>20402</v>
      </c>
      <c r="L299" s="65">
        <v>25454</v>
      </c>
      <c r="M299" s="77">
        <v>28146</v>
      </c>
      <c r="N299" s="77">
        <v>28556</v>
      </c>
    </row>
    <row r="300" spans="1:14" x14ac:dyDescent="0.2">
      <c r="A300" s="2" t="s">
        <v>459</v>
      </c>
    </row>
    <row r="301" spans="1:14" s="42" customFormat="1" ht="30" x14ac:dyDescent="0.2">
      <c r="A301" s="93" t="s">
        <v>462</v>
      </c>
      <c r="C301" s="85"/>
      <c r="D301" s="85"/>
      <c r="E301" s="85"/>
      <c r="F301" s="85"/>
      <c r="G301" s="85"/>
      <c r="H301" s="85"/>
      <c r="I301" s="85"/>
      <c r="J301" s="85"/>
      <c r="K301" s="85"/>
      <c r="L301" s="85"/>
      <c r="M301" s="85"/>
      <c r="N301" s="85"/>
    </row>
    <row r="302" spans="1:14" ht="30" x14ac:dyDescent="0.2">
      <c r="A302" s="23" t="s">
        <v>451</v>
      </c>
    </row>
    <row r="303" spans="1:14" ht="15.75" thickBot="1" x14ac:dyDescent="0.25">
      <c r="A303" s="23"/>
    </row>
    <row r="304" spans="1:14" x14ac:dyDescent="0.2">
      <c r="A304" s="29" t="s">
        <v>463</v>
      </c>
      <c r="C304" s="58">
        <v>44592</v>
      </c>
      <c r="D304" s="58">
        <v>44620</v>
      </c>
      <c r="E304" s="58">
        <v>44651</v>
      </c>
      <c r="F304" s="58">
        <v>44681</v>
      </c>
      <c r="G304" s="58">
        <v>44712</v>
      </c>
      <c r="H304" s="58">
        <v>44742</v>
      </c>
      <c r="I304" s="58">
        <v>44773</v>
      </c>
      <c r="J304" s="58">
        <v>44804</v>
      </c>
      <c r="K304" s="58">
        <v>44834</v>
      </c>
      <c r="L304" s="58">
        <v>44865</v>
      </c>
      <c r="M304" s="58">
        <v>44895</v>
      </c>
      <c r="N304" s="58">
        <v>44926</v>
      </c>
    </row>
    <row r="305" spans="1:14" ht="15.75" thickBot="1" x14ac:dyDescent="0.25">
      <c r="A305" s="29" t="s">
        <v>464</v>
      </c>
      <c r="C305" s="65">
        <f>C275+C281+C287+C294+C299</f>
        <v>1180197</v>
      </c>
      <c r="D305" s="65">
        <f t="shared" ref="D305:N305" si="20">D275+D281+D287+D294+D299</f>
        <v>1564659</v>
      </c>
      <c r="E305" s="65">
        <f t="shared" si="20"/>
        <v>1303526</v>
      </c>
      <c r="F305" s="65">
        <f t="shared" si="20"/>
        <v>1501235</v>
      </c>
      <c r="G305" s="65">
        <f t="shared" si="20"/>
        <v>1512431</v>
      </c>
      <c r="H305" s="65">
        <f t="shared" si="20"/>
        <v>1536762</v>
      </c>
      <c r="I305" s="65">
        <f t="shared" si="20"/>
        <v>1667277</v>
      </c>
      <c r="J305" s="65">
        <f t="shared" si="20"/>
        <v>1428079</v>
      </c>
      <c r="K305" s="65">
        <f t="shared" si="20"/>
        <v>1435480</v>
      </c>
      <c r="L305" s="65">
        <f t="shared" si="20"/>
        <v>1436251</v>
      </c>
      <c r="M305" s="65">
        <f t="shared" si="20"/>
        <v>1464886</v>
      </c>
      <c r="N305" s="65">
        <f t="shared" si="20"/>
        <v>1441518</v>
      </c>
    </row>
    <row r="306" spans="1:14" x14ac:dyDescent="0.2">
      <c r="A306" s="29"/>
    </row>
    <row r="307" spans="1:14" ht="15.75" thickBot="1" x14ac:dyDescent="0.25">
      <c r="A307" s="1" t="s">
        <v>465</v>
      </c>
      <c r="F307" s="83"/>
      <c r="H307" s="83"/>
    </row>
    <row r="308" spans="1:14" x14ac:dyDescent="0.2">
      <c r="A308" s="2" t="s">
        <v>4</v>
      </c>
      <c r="C308" s="58">
        <v>44592</v>
      </c>
      <c r="D308" s="58">
        <v>44620</v>
      </c>
      <c r="E308" s="58">
        <v>44651</v>
      </c>
      <c r="F308" s="58">
        <v>44681</v>
      </c>
      <c r="G308" s="58">
        <v>44712</v>
      </c>
      <c r="H308" s="58">
        <v>44742</v>
      </c>
      <c r="I308" s="58">
        <v>44773</v>
      </c>
      <c r="J308" s="58">
        <v>44804</v>
      </c>
      <c r="K308" s="58">
        <v>44834</v>
      </c>
      <c r="L308" s="58">
        <v>44865</v>
      </c>
      <c r="M308" s="58">
        <v>44895</v>
      </c>
      <c r="N308" s="58">
        <v>44926</v>
      </c>
    </row>
    <row r="309" spans="1:14" ht="15.75" thickBot="1" x14ac:dyDescent="0.25">
      <c r="A309" s="2" t="s">
        <v>466</v>
      </c>
      <c r="C309" s="65">
        <v>160434.48310502284</v>
      </c>
      <c r="D309" s="77">
        <v>146549</v>
      </c>
      <c r="E309" s="77">
        <v>146227</v>
      </c>
      <c r="F309" s="77">
        <v>143834</v>
      </c>
      <c r="G309" s="77">
        <v>144523</v>
      </c>
      <c r="H309" s="115">
        <v>134406.88155668357</v>
      </c>
      <c r="I309" s="65">
        <v>135497</v>
      </c>
      <c r="J309" s="77">
        <v>139694</v>
      </c>
      <c r="K309" s="77">
        <v>131484</v>
      </c>
      <c r="L309" s="65">
        <v>121825</v>
      </c>
      <c r="M309" s="77">
        <v>122336</v>
      </c>
      <c r="N309" s="77">
        <v>116721</v>
      </c>
    </row>
    <row r="310" spans="1:14" s="42" customFormat="1" ht="75" x14ac:dyDescent="0.2">
      <c r="A310" s="93" t="s">
        <v>467</v>
      </c>
      <c r="C310" s="85"/>
      <c r="D310" s="85"/>
      <c r="E310" s="85"/>
      <c r="F310" s="85"/>
      <c r="G310" s="85"/>
      <c r="H310" s="85"/>
      <c r="I310" s="85"/>
      <c r="J310" s="85"/>
      <c r="K310" s="85"/>
      <c r="L310" s="85"/>
      <c r="M310" s="85"/>
      <c r="N310" s="85"/>
    </row>
    <row r="311" spans="1:14" ht="30" x14ac:dyDescent="0.2">
      <c r="A311" s="23" t="s">
        <v>468</v>
      </c>
    </row>
    <row r="312" spans="1:14" ht="15.75" thickBot="1" x14ac:dyDescent="0.3"/>
    <row r="313" spans="1:14" x14ac:dyDescent="0.2">
      <c r="A313" s="1" t="s">
        <v>469</v>
      </c>
      <c r="C313" s="58">
        <v>44592</v>
      </c>
      <c r="D313" s="58">
        <v>44620</v>
      </c>
      <c r="E313" s="58">
        <v>44651</v>
      </c>
      <c r="F313" s="58">
        <v>44681</v>
      </c>
      <c r="G313" s="58">
        <v>44712</v>
      </c>
      <c r="H313" s="58">
        <v>44742</v>
      </c>
      <c r="I313" s="58">
        <v>44773</v>
      </c>
      <c r="J313" s="58">
        <v>44804</v>
      </c>
      <c r="K313" s="58">
        <v>44834</v>
      </c>
      <c r="L313" s="58">
        <v>44865</v>
      </c>
      <c r="M313" s="58">
        <v>44895</v>
      </c>
      <c r="N313" s="58">
        <v>44926</v>
      </c>
    </row>
    <row r="314" spans="1:14" ht="15.75" thickBot="1" x14ac:dyDescent="0.25">
      <c r="A314" s="2" t="s">
        <v>4</v>
      </c>
      <c r="C314" s="65">
        <v>7779.4249676584732</v>
      </c>
      <c r="D314" s="77">
        <v>8277</v>
      </c>
      <c r="E314" s="77">
        <v>7206</v>
      </c>
      <c r="F314" s="62">
        <v>8179</v>
      </c>
      <c r="G314" s="77">
        <v>8795</v>
      </c>
      <c r="H314" s="115">
        <v>7014.3202502844142</v>
      </c>
      <c r="I314" s="65">
        <v>7171</v>
      </c>
      <c r="J314" s="77">
        <v>8700</v>
      </c>
      <c r="K314" s="77">
        <v>7279</v>
      </c>
      <c r="L314" s="65">
        <v>7469</v>
      </c>
      <c r="M314" s="77">
        <v>7603</v>
      </c>
      <c r="N314" s="77">
        <v>7559</v>
      </c>
    </row>
    <row r="315" spans="1:14" x14ac:dyDescent="0.2">
      <c r="A315" s="2" t="s">
        <v>466</v>
      </c>
    </row>
    <row r="316" spans="1:14" s="42" customFormat="1" ht="45" x14ac:dyDescent="0.2">
      <c r="A316" s="93" t="s">
        <v>470</v>
      </c>
      <c r="C316" s="85"/>
      <c r="D316" s="85"/>
      <c r="E316" s="85"/>
      <c r="F316" s="85"/>
      <c r="G316" s="85"/>
      <c r="H316" s="85"/>
      <c r="I316" s="85"/>
      <c r="J316" s="85"/>
      <c r="K316" s="85"/>
      <c r="L316" s="85"/>
      <c r="M316" s="85"/>
      <c r="N316" s="85"/>
    </row>
    <row r="317" spans="1:14" ht="15.75" thickBot="1" x14ac:dyDescent="0.3"/>
    <row r="318" spans="1:14" x14ac:dyDescent="0.2">
      <c r="A318" s="1" t="s">
        <v>471</v>
      </c>
      <c r="C318" s="58">
        <v>44592</v>
      </c>
      <c r="D318" s="58">
        <v>44620</v>
      </c>
      <c r="E318" s="58">
        <v>44651</v>
      </c>
      <c r="F318" s="58">
        <v>44681</v>
      </c>
      <c r="G318" s="58">
        <v>44712</v>
      </c>
      <c r="H318" s="58">
        <v>44742</v>
      </c>
      <c r="I318" s="58">
        <v>44773</v>
      </c>
      <c r="J318" s="58">
        <v>44804</v>
      </c>
      <c r="K318" s="58">
        <v>44834</v>
      </c>
      <c r="L318" s="58">
        <v>44865</v>
      </c>
      <c r="M318" s="58">
        <v>44895</v>
      </c>
      <c r="N318" s="58">
        <v>44926</v>
      </c>
    </row>
    <row r="319" spans="1:14" ht="15.75" thickBot="1" x14ac:dyDescent="0.25">
      <c r="A319" s="2" t="s">
        <v>4</v>
      </c>
      <c r="C319" s="59">
        <v>559.96535433070869</v>
      </c>
      <c r="D319" s="62">
        <v>464</v>
      </c>
      <c r="E319" s="62">
        <v>861</v>
      </c>
      <c r="F319" s="62">
        <v>817</v>
      </c>
      <c r="G319" s="77">
        <v>2561</v>
      </c>
      <c r="H319" s="115">
        <v>3070.8273190170466</v>
      </c>
      <c r="I319" s="59">
        <v>989</v>
      </c>
      <c r="J319" s="77">
        <v>1108</v>
      </c>
      <c r="K319" s="62">
        <v>677</v>
      </c>
      <c r="L319" s="59">
        <v>580</v>
      </c>
      <c r="M319" s="77">
        <v>805</v>
      </c>
      <c r="N319" s="62">
        <v>525</v>
      </c>
    </row>
    <row r="320" spans="1:14" x14ac:dyDescent="0.2">
      <c r="A320" s="2" t="s">
        <v>466</v>
      </c>
    </row>
    <row r="321" spans="1:14" s="42" customFormat="1" ht="45" x14ac:dyDescent="0.2">
      <c r="A321" s="93" t="s">
        <v>472</v>
      </c>
      <c r="C321" s="85"/>
      <c r="D321" s="85"/>
      <c r="E321" s="85"/>
      <c r="F321" s="85"/>
      <c r="G321" s="85"/>
      <c r="H321" s="85"/>
      <c r="I321" s="85"/>
      <c r="J321" s="85"/>
      <c r="K321" s="85"/>
      <c r="L321" s="85"/>
      <c r="M321" s="85"/>
      <c r="N321" s="85"/>
    </row>
    <row r="322" spans="1:14" ht="15.75" thickBot="1" x14ac:dyDescent="0.3"/>
    <row r="323" spans="1:14" x14ac:dyDescent="0.2">
      <c r="A323" s="1" t="s">
        <v>473</v>
      </c>
      <c r="C323" s="58">
        <v>44592</v>
      </c>
      <c r="D323" s="58">
        <v>44620</v>
      </c>
      <c r="E323" s="58">
        <v>44651</v>
      </c>
      <c r="F323" s="58">
        <v>44681</v>
      </c>
      <c r="G323" s="58">
        <v>44712</v>
      </c>
      <c r="H323" s="58">
        <v>44742</v>
      </c>
      <c r="I323" s="58">
        <v>44773</v>
      </c>
      <c r="J323" s="58">
        <v>44804</v>
      </c>
      <c r="K323" s="58">
        <v>44834</v>
      </c>
      <c r="L323" s="58">
        <v>44865</v>
      </c>
      <c r="M323" s="58">
        <v>44895</v>
      </c>
      <c r="N323" s="58">
        <v>44926</v>
      </c>
    </row>
    <row r="324" spans="1:14" ht="15.75" thickBot="1" x14ac:dyDescent="0.25">
      <c r="A324" s="2" t="s">
        <v>4</v>
      </c>
      <c r="C324" s="65">
        <v>8029.5336257309946</v>
      </c>
      <c r="D324" s="77">
        <v>7371</v>
      </c>
      <c r="E324" s="77">
        <v>7331</v>
      </c>
      <c r="F324" s="77">
        <v>7679</v>
      </c>
      <c r="G324" s="77">
        <v>7396</v>
      </c>
      <c r="H324" s="115">
        <v>7573.1333789329692</v>
      </c>
      <c r="I324" s="59">
        <v>7627</v>
      </c>
      <c r="J324" s="77">
        <v>8151</v>
      </c>
      <c r="K324" s="77">
        <v>7294</v>
      </c>
      <c r="L324" s="59">
        <v>7036</v>
      </c>
      <c r="M324" s="77">
        <v>7112</v>
      </c>
      <c r="N324" s="77">
        <v>6659</v>
      </c>
    </row>
    <row r="325" spans="1:14" x14ac:dyDescent="0.2">
      <c r="A325" s="2" t="s">
        <v>466</v>
      </c>
    </row>
    <row r="326" spans="1:14" s="42" customFormat="1" ht="45" x14ac:dyDescent="0.2">
      <c r="A326" s="93" t="s">
        <v>474</v>
      </c>
      <c r="C326" s="85"/>
      <c r="D326" s="85"/>
      <c r="E326" s="85"/>
      <c r="F326" s="85"/>
      <c r="G326" s="85"/>
      <c r="H326" s="85"/>
      <c r="I326" s="85"/>
      <c r="J326" s="85"/>
      <c r="K326" s="85"/>
      <c r="L326" s="85"/>
      <c r="M326" s="85"/>
      <c r="N326" s="85"/>
    </row>
    <row r="327" spans="1:14" ht="15.75" thickBot="1" x14ac:dyDescent="0.3"/>
    <row r="328" spans="1:14" x14ac:dyDescent="0.2">
      <c r="A328" s="1" t="s">
        <v>475</v>
      </c>
      <c r="C328" s="58">
        <v>44592</v>
      </c>
      <c r="D328" s="58">
        <v>44620</v>
      </c>
      <c r="E328" s="58">
        <v>44651</v>
      </c>
      <c r="F328" s="58">
        <v>44681</v>
      </c>
      <c r="G328" s="58">
        <v>44712</v>
      </c>
      <c r="H328" s="58">
        <v>44742</v>
      </c>
      <c r="I328" s="58">
        <v>44773</v>
      </c>
      <c r="J328" s="58">
        <v>44804</v>
      </c>
      <c r="K328" s="58">
        <v>44834</v>
      </c>
      <c r="L328" s="58">
        <v>44865</v>
      </c>
      <c r="M328" s="58">
        <v>44895</v>
      </c>
      <c r="N328" s="58">
        <v>44926</v>
      </c>
    </row>
    <row r="329" spans="1:14" ht="15.75" thickBot="1" x14ac:dyDescent="0.25">
      <c r="A329" s="2" t="s">
        <v>4</v>
      </c>
      <c r="C329" s="59">
        <v>611.04476930105068</v>
      </c>
      <c r="D329" s="62">
        <v>508</v>
      </c>
      <c r="E329" s="62">
        <v>553</v>
      </c>
      <c r="F329" s="62">
        <v>797</v>
      </c>
      <c r="G329" s="77">
        <v>825</v>
      </c>
      <c r="H329" s="76">
        <v>773.16291097155522</v>
      </c>
      <c r="I329" s="59">
        <v>1097</v>
      </c>
      <c r="J329" s="77">
        <v>1078</v>
      </c>
      <c r="K329" s="62">
        <v>182</v>
      </c>
      <c r="L329" s="59">
        <v>377</v>
      </c>
      <c r="M329" s="77">
        <v>445</v>
      </c>
      <c r="N329" s="62">
        <v>433</v>
      </c>
    </row>
    <row r="330" spans="1:14" x14ac:dyDescent="0.2">
      <c r="A330" s="2" t="s">
        <v>466</v>
      </c>
    </row>
    <row r="331" spans="1:14" s="42" customFormat="1" ht="45" x14ac:dyDescent="0.2">
      <c r="A331" s="93" t="s">
        <v>476</v>
      </c>
      <c r="C331" s="85"/>
      <c r="D331" s="85"/>
      <c r="E331" s="85"/>
      <c r="F331" s="85"/>
      <c r="G331" s="85"/>
      <c r="H331" s="85"/>
      <c r="I331" s="85"/>
      <c r="J331" s="85"/>
      <c r="K331" s="85"/>
      <c r="L331" s="85"/>
      <c r="M331" s="85"/>
      <c r="N331" s="85"/>
    </row>
    <row r="332" spans="1:14" ht="15.75" thickBot="1" x14ac:dyDescent="0.3"/>
    <row r="333" spans="1:14" x14ac:dyDescent="0.25">
      <c r="A333" s="26" t="s">
        <v>477</v>
      </c>
      <c r="C333" s="58">
        <v>44592</v>
      </c>
      <c r="D333" s="58">
        <v>44620</v>
      </c>
      <c r="E333" s="58">
        <v>44651</v>
      </c>
      <c r="F333" s="58">
        <v>44681</v>
      </c>
      <c r="G333" s="58">
        <v>44712</v>
      </c>
      <c r="H333" s="58">
        <v>44742</v>
      </c>
      <c r="I333" s="58">
        <v>44773</v>
      </c>
      <c r="J333" s="58">
        <v>44804</v>
      </c>
      <c r="K333" s="58">
        <v>44834</v>
      </c>
      <c r="L333" s="58">
        <v>44865</v>
      </c>
      <c r="M333" s="58">
        <v>44895</v>
      </c>
      <c r="N333" s="58">
        <v>44926</v>
      </c>
    </row>
    <row r="334" spans="1:14" ht="15.75" thickBot="1" x14ac:dyDescent="0.25">
      <c r="A334" s="29" t="s">
        <v>464</v>
      </c>
      <c r="C334" s="65">
        <f>C305+C309+C314+C319+C324+C329</f>
        <v>1357611.4518220441</v>
      </c>
      <c r="D334" s="65">
        <f>D305+D309+D314+D319+D324+D329</f>
        <v>1727828</v>
      </c>
      <c r="E334" s="65">
        <f>E305+E309+E314+E319+E324+E329</f>
        <v>1465704</v>
      </c>
      <c r="F334" s="65">
        <f>F305+F309+F314+F319+F324+F329</f>
        <v>1662541</v>
      </c>
      <c r="G334" s="65">
        <f>G305+G309+G314+G319+G324+G329</f>
        <v>1676531</v>
      </c>
      <c r="H334" s="65">
        <f t="shared" ref="H334:N334" si="21">H305+H309+H314+H319+H324+H329</f>
        <v>1689600.3254158897</v>
      </c>
      <c r="I334" s="65">
        <f t="shared" si="21"/>
        <v>1819658</v>
      </c>
      <c r="J334" s="65">
        <f t="shared" si="21"/>
        <v>1586810</v>
      </c>
      <c r="K334" s="65">
        <f t="shared" si="21"/>
        <v>1582396</v>
      </c>
      <c r="L334" s="65">
        <f t="shared" si="21"/>
        <v>1573538</v>
      </c>
      <c r="M334" s="65">
        <f t="shared" si="21"/>
        <v>1603187</v>
      </c>
      <c r="N334" s="65">
        <f t="shared" si="21"/>
        <v>1573415</v>
      </c>
    </row>
    <row r="335" spans="1:14" ht="15.75" thickBot="1" x14ac:dyDescent="0.3"/>
    <row r="336" spans="1:14" x14ac:dyDescent="0.2">
      <c r="A336" s="1" t="s">
        <v>478</v>
      </c>
      <c r="C336" s="58">
        <v>44592</v>
      </c>
      <c r="D336" s="58">
        <v>44620</v>
      </c>
      <c r="E336" s="58">
        <v>44651</v>
      </c>
      <c r="F336" s="58">
        <v>44681</v>
      </c>
      <c r="G336" s="58">
        <v>44712</v>
      </c>
      <c r="H336" s="58">
        <v>44742</v>
      </c>
      <c r="I336" s="58">
        <v>44773</v>
      </c>
      <c r="J336" s="58">
        <v>44804</v>
      </c>
      <c r="K336" s="58">
        <v>44834</v>
      </c>
      <c r="L336" s="58">
        <v>44865</v>
      </c>
      <c r="M336" s="58">
        <v>44895</v>
      </c>
      <c r="N336" s="58">
        <v>44926</v>
      </c>
    </row>
    <row r="337" spans="1:14" ht="15.75" thickBot="1" x14ac:dyDescent="0.25">
      <c r="A337" s="2" t="s">
        <v>4</v>
      </c>
      <c r="C337" s="65">
        <v>1430</v>
      </c>
      <c r="D337" s="77">
        <v>1380</v>
      </c>
      <c r="E337" s="77">
        <v>2280</v>
      </c>
      <c r="F337" s="77">
        <v>2070</v>
      </c>
      <c r="G337" s="77">
        <v>1890</v>
      </c>
      <c r="H337" s="123">
        <v>2090</v>
      </c>
      <c r="I337" s="61">
        <v>1530</v>
      </c>
      <c r="J337" s="81">
        <v>1320</v>
      </c>
      <c r="K337" s="77">
        <v>1210</v>
      </c>
      <c r="L337" s="61">
        <v>1550</v>
      </c>
      <c r="M337" s="81">
        <v>1450</v>
      </c>
      <c r="N337" s="77">
        <v>1320</v>
      </c>
    </row>
    <row r="338" spans="1:14" x14ac:dyDescent="0.2">
      <c r="A338" s="23" t="s">
        <v>479</v>
      </c>
      <c r="C338" s="86"/>
      <c r="D338" s="86"/>
      <c r="E338" s="86"/>
      <c r="F338" s="86"/>
      <c r="G338" s="86"/>
      <c r="H338" s="86"/>
      <c r="I338" s="86"/>
      <c r="J338" s="86"/>
      <c r="K338" s="86"/>
      <c r="L338" s="86"/>
      <c r="M338" s="86"/>
      <c r="N338" s="86"/>
    </row>
    <row r="339" spans="1:14" ht="15.75" thickBot="1" x14ac:dyDescent="0.3"/>
    <row r="340" spans="1:14" x14ac:dyDescent="0.2">
      <c r="A340" s="1" t="s">
        <v>480</v>
      </c>
      <c r="C340" s="58">
        <v>44592</v>
      </c>
      <c r="D340" s="58">
        <v>44620</v>
      </c>
      <c r="E340" s="58">
        <v>44651</v>
      </c>
      <c r="F340" s="58">
        <v>44681</v>
      </c>
      <c r="G340" s="58">
        <v>44712</v>
      </c>
      <c r="H340" s="58">
        <v>44742</v>
      </c>
      <c r="I340" s="58">
        <v>44773</v>
      </c>
      <c r="J340" s="58">
        <v>44804</v>
      </c>
      <c r="K340" s="58">
        <v>44834</v>
      </c>
      <c r="L340" s="58">
        <v>44865</v>
      </c>
      <c r="M340" s="58">
        <v>44895</v>
      </c>
      <c r="N340" s="58">
        <v>44926</v>
      </c>
    </row>
    <row r="341" spans="1:14" ht="15.75" thickBot="1" x14ac:dyDescent="0.25">
      <c r="A341" s="2" t="s">
        <v>4</v>
      </c>
      <c r="C341" s="65">
        <v>23305</v>
      </c>
      <c r="D341" s="77">
        <v>23003</v>
      </c>
      <c r="E341" s="77">
        <v>21960</v>
      </c>
      <c r="F341" s="77">
        <v>21942</v>
      </c>
      <c r="G341" s="77">
        <v>21726</v>
      </c>
      <c r="H341" s="123">
        <v>21968</v>
      </c>
      <c r="I341" s="61">
        <v>22109</v>
      </c>
      <c r="J341" s="81">
        <v>21902</v>
      </c>
      <c r="K341" s="77">
        <v>21846</v>
      </c>
      <c r="L341" s="61">
        <v>22065</v>
      </c>
      <c r="M341" s="81">
        <v>22596</v>
      </c>
      <c r="N341" s="77">
        <v>22548</v>
      </c>
    </row>
    <row r="342" spans="1:14" ht="30" x14ac:dyDescent="0.2">
      <c r="A342" s="23" t="s">
        <v>481</v>
      </c>
    </row>
    <row r="344" spans="1:14" ht="15.75" thickBot="1" x14ac:dyDescent="0.25">
      <c r="A344" s="1" t="s">
        <v>482</v>
      </c>
    </row>
    <row r="345" spans="1:14" x14ac:dyDescent="0.2">
      <c r="A345" s="2" t="s">
        <v>4</v>
      </c>
      <c r="C345" s="58">
        <v>44592</v>
      </c>
      <c r="D345" s="58">
        <v>44620</v>
      </c>
      <c r="E345" s="58">
        <v>44651</v>
      </c>
      <c r="F345" s="58">
        <v>44681</v>
      </c>
      <c r="G345" s="58">
        <v>44712</v>
      </c>
      <c r="H345" s="58">
        <v>44742</v>
      </c>
      <c r="I345" s="58">
        <v>44773</v>
      </c>
      <c r="J345" s="58">
        <v>44804</v>
      </c>
      <c r="K345" s="58">
        <v>44834</v>
      </c>
      <c r="L345" s="58">
        <v>44865</v>
      </c>
      <c r="M345" s="58">
        <v>44895</v>
      </c>
      <c r="N345" s="58">
        <v>44926</v>
      </c>
    </row>
    <row r="346" spans="1:14" ht="15.75" thickBot="1" x14ac:dyDescent="0.25">
      <c r="A346" s="4" t="s">
        <v>483</v>
      </c>
      <c r="C346" s="65">
        <v>46916</v>
      </c>
      <c r="D346" s="77">
        <v>49665</v>
      </c>
      <c r="E346" s="77">
        <v>61026</v>
      </c>
      <c r="F346" s="77">
        <v>66323</v>
      </c>
      <c r="G346" s="77">
        <v>80513</v>
      </c>
      <c r="H346" s="123">
        <v>75936</v>
      </c>
      <c r="I346" s="65">
        <v>78052</v>
      </c>
      <c r="J346" s="77">
        <v>88982</v>
      </c>
      <c r="K346" s="77">
        <v>84847</v>
      </c>
      <c r="L346" s="65">
        <v>87240</v>
      </c>
      <c r="M346" s="77">
        <v>87011</v>
      </c>
      <c r="N346" s="77">
        <v>85910</v>
      </c>
    </row>
    <row r="347" spans="1:14" ht="15.75" thickBot="1" x14ac:dyDescent="0.3"/>
    <row r="348" spans="1:14" x14ac:dyDescent="0.2">
      <c r="A348" s="1" t="s">
        <v>484</v>
      </c>
      <c r="C348" s="58">
        <v>44592</v>
      </c>
      <c r="D348" s="58">
        <v>44620</v>
      </c>
      <c r="E348" s="58">
        <v>44651</v>
      </c>
      <c r="F348" s="58">
        <v>44681</v>
      </c>
      <c r="G348" s="58">
        <v>44712</v>
      </c>
      <c r="H348" s="58">
        <v>44742</v>
      </c>
      <c r="I348" s="58">
        <v>44773</v>
      </c>
      <c r="J348" s="58">
        <v>44804</v>
      </c>
      <c r="K348" s="58">
        <v>44834</v>
      </c>
      <c r="L348" s="58">
        <v>44865</v>
      </c>
      <c r="M348" s="58">
        <v>44895</v>
      </c>
      <c r="N348" s="58">
        <v>44926</v>
      </c>
    </row>
    <row r="349" spans="1:14" ht="15.75" thickBot="1" x14ac:dyDescent="0.25">
      <c r="A349" s="2" t="s">
        <v>4</v>
      </c>
      <c r="C349" s="78">
        <v>46052934</v>
      </c>
      <c r="D349" s="79">
        <v>45546341</v>
      </c>
      <c r="E349" s="79">
        <v>44184620.096299998</v>
      </c>
      <c r="F349" s="97">
        <v>44311594.710000001</v>
      </c>
      <c r="G349" s="97">
        <v>43562030.961300001</v>
      </c>
      <c r="H349" s="124">
        <v>43904939.732799999</v>
      </c>
      <c r="I349" s="98">
        <v>43986304.449000001</v>
      </c>
      <c r="J349" s="97">
        <v>44298098.187799998</v>
      </c>
      <c r="K349" s="97">
        <v>44740947.261100002</v>
      </c>
      <c r="L349" s="98">
        <v>45261584.440099999</v>
      </c>
      <c r="M349" s="97">
        <v>45906233.853500001</v>
      </c>
      <c r="N349" s="97">
        <v>46395694.715099998</v>
      </c>
    </row>
    <row r="350" spans="1:14" ht="30.75" thickBot="1" x14ac:dyDescent="0.25">
      <c r="A350" s="4" t="s">
        <v>485</v>
      </c>
    </row>
    <row r="351" spans="1:14" x14ac:dyDescent="0.2">
      <c r="A351" s="40"/>
      <c r="C351" s="58">
        <v>44592</v>
      </c>
      <c r="D351" s="58">
        <v>44620</v>
      </c>
      <c r="E351" s="58">
        <v>44651</v>
      </c>
      <c r="F351" s="58">
        <v>44681</v>
      </c>
      <c r="G351" s="58">
        <v>44712</v>
      </c>
      <c r="H351" s="58">
        <v>44742</v>
      </c>
      <c r="I351" s="58">
        <v>44773</v>
      </c>
      <c r="J351" s="58">
        <v>44804</v>
      </c>
      <c r="K351" s="58">
        <v>44834</v>
      </c>
      <c r="L351" s="58">
        <v>44865</v>
      </c>
      <c r="M351" s="58">
        <v>44895</v>
      </c>
      <c r="N351" s="58">
        <v>44926</v>
      </c>
    </row>
    <row r="352" spans="1:14" ht="15.75" thickBot="1" x14ac:dyDescent="0.25">
      <c r="A352" s="1" t="s">
        <v>486</v>
      </c>
      <c r="C352" s="78">
        <v>2659066</v>
      </c>
      <c r="D352" s="79">
        <v>2603392</v>
      </c>
      <c r="E352" s="79">
        <v>2608879.6902999999</v>
      </c>
      <c r="F352" s="79">
        <v>2533889.216</v>
      </c>
      <c r="G352" s="79">
        <v>2475558.5534000001</v>
      </c>
      <c r="H352" s="80">
        <v>2494499.1030999999</v>
      </c>
      <c r="I352" s="78">
        <v>2505827.1760999998</v>
      </c>
      <c r="J352" s="79">
        <v>2512688.7851999998</v>
      </c>
      <c r="K352" s="79">
        <v>2469787.8665</v>
      </c>
      <c r="L352" s="78">
        <v>2461844.1893000002</v>
      </c>
      <c r="M352" s="79">
        <v>2516408.0625</v>
      </c>
      <c r="N352" s="79">
        <v>2571959.2557000001</v>
      </c>
    </row>
    <row r="353" spans="1:14" x14ac:dyDescent="0.2">
      <c r="A353" s="2" t="s">
        <v>4</v>
      </c>
    </row>
    <row r="354" spans="1:14" ht="45" x14ac:dyDescent="0.2">
      <c r="A354" s="23" t="s">
        <v>487</v>
      </c>
    </row>
    <row r="355" spans="1:14" ht="15.75" thickBot="1" x14ac:dyDescent="0.3"/>
    <row r="356" spans="1:14" x14ac:dyDescent="0.2">
      <c r="A356" s="1" t="s">
        <v>488</v>
      </c>
      <c r="C356" s="58">
        <v>44592</v>
      </c>
      <c r="D356" s="58">
        <v>44620</v>
      </c>
      <c r="E356" s="58">
        <v>44651</v>
      </c>
      <c r="F356" s="58">
        <v>44681</v>
      </c>
      <c r="G356" s="58">
        <v>44712</v>
      </c>
      <c r="H356" s="58">
        <v>44742</v>
      </c>
      <c r="I356" s="58">
        <v>44773</v>
      </c>
      <c r="J356" s="58">
        <v>44804</v>
      </c>
      <c r="K356" s="58">
        <v>44834</v>
      </c>
      <c r="L356" s="58">
        <v>44865</v>
      </c>
      <c r="M356" s="58">
        <v>44895</v>
      </c>
      <c r="N356" s="58">
        <v>44926</v>
      </c>
    </row>
    <row r="357" spans="1:14" ht="15.75" thickBot="1" x14ac:dyDescent="0.25">
      <c r="A357" s="2" t="s">
        <v>4</v>
      </c>
      <c r="C357" s="78">
        <v>421153</v>
      </c>
      <c r="D357" s="79">
        <v>437491</v>
      </c>
      <c r="E357" s="79">
        <v>409096.04</v>
      </c>
      <c r="F357" s="79">
        <v>445735.02039999998</v>
      </c>
      <c r="G357" s="79">
        <v>458993.92200000002</v>
      </c>
      <c r="H357" s="80">
        <v>479122.0037</v>
      </c>
      <c r="I357" s="78">
        <v>452152.74369999999</v>
      </c>
      <c r="J357" s="97">
        <v>484422.23080000002</v>
      </c>
      <c r="K357" s="79">
        <v>466351.31219999999</v>
      </c>
      <c r="L357" s="78">
        <v>288573.1667</v>
      </c>
      <c r="M357" s="97">
        <v>275383.42359999998</v>
      </c>
      <c r="N357" s="79">
        <v>302715.67129999999</v>
      </c>
    </row>
    <row r="358" spans="1:14" ht="30" x14ac:dyDescent="0.2">
      <c r="A358" s="4" t="s">
        <v>489</v>
      </c>
    </row>
    <row r="359" spans="1:14" ht="15.75" thickBot="1" x14ac:dyDescent="0.3"/>
    <row r="360" spans="1:14" x14ac:dyDescent="0.2">
      <c r="A360" s="1" t="s">
        <v>490</v>
      </c>
      <c r="C360" s="58">
        <v>44592</v>
      </c>
      <c r="D360" s="58">
        <v>44620</v>
      </c>
      <c r="E360" s="58">
        <v>44651</v>
      </c>
      <c r="F360" s="58">
        <v>44681</v>
      </c>
      <c r="G360" s="58">
        <v>44712</v>
      </c>
      <c r="H360" s="58">
        <v>44742</v>
      </c>
      <c r="I360" s="58">
        <v>44773</v>
      </c>
      <c r="J360" s="58">
        <v>44804</v>
      </c>
      <c r="K360" s="58">
        <v>44834</v>
      </c>
      <c r="L360" s="58">
        <v>44865</v>
      </c>
      <c r="M360" s="58">
        <v>44895</v>
      </c>
      <c r="N360" s="58">
        <v>44926</v>
      </c>
    </row>
    <row r="361" spans="1:14" ht="15.75" thickBot="1" x14ac:dyDescent="0.25">
      <c r="A361" s="2" t="s">
        <v>4</v>
      </c>
      <c r="C361" s="78">
        <v>2552316</v>
      </c>
      <c r="D361" s="79">
        <v>2428803</v>
      </c>
      <c r="E361" s="79">
        <v>2271621.8607999999</v>
      </c>
      <c r="F361" s="79">
        <v>2173325.943</v>
      </c>
      <c r="G361" s="79">
        <v>2095930.0433</v>
      </c>
      <c r="H361" s="80">
        <v>2120121.7025000001</v>
      </c>
      <c r="I361" s="78">
        <v>2212035.0713999998</v>
      </c>
      <c r="J361" s="97">
        <v>2235536.0869999998</v>
      </c>
      <c r="K361" s="79">
        <v>2293724.3358999998</v>
      </c>
      <c r="L361" s="78">
        <v>2321348.8278999999</v>
      </c>
      <c r="M361" s="97">
        <v>2406519.9342</v>
      </c>
      <c r="N361" s="79">
        <v>2442733.5433</v>
      </c>
    </row>
    <row r="362" spans="1:14" ht="30" x14ac:dyDescent="0.2">
      <c r="A362" s="4" t="s">
        <v>491</v>
      </c>
    </row>
    <row r="363" spans="1:14" ht="15.75" thickBot="1" x14ac:dyDescent="0.3"/>
    <row r="364" spans="1:14" x14ac:dyDescent="0.2">
      <c r="A364" s="1" t="s">
        <v>492</v>
      </c>
      <c r="C364" s="58">
        <v>44592</v>
      </c>
      <c r="D364" s="58">
        <v>44620</v>
      </c>
      <c r="E364" s="58">
        <v>44651</v>
      </c>
      <c r="F364" s="58">
        <v>44681</v>
      </c>
      <c r="G364" s="58">
        <v>44712</v>
      </c>
      <c r="H364" s="58">
        <v>44742</v>
      </c>
      <c r="I364" s="58">
        <v>44773</v>
      </c>
      <c r="J364" s="58">
        <v>44804</v>
      </c>
      <c r="K364" s="58">
        <v>44834</v>
      </c>
      <c r="L364" s="58">
        <v>44865</v>
      </c>
      <c r="M364" s="58">
        <v>44895</v>
      </c>
      <c r="N364" s="58">
        <v>44926</v>
      </c>
    </row>
    <row r="365" spans="1:14" ht="15.75" thickBot="1" x14ac:dyDescent="0.25">
      <c r="A365" s="2" t="s">
        <v>4</v>
      </c>
      <c r="C365" s="78">
        <v>17974</v>
      </c>
      <c r="D365" s="79">
        <v>21604</v>
      </c>
      <c r="E365" s="79">
        <v>22371.809000000001</v>
      </c>
      <c r="F365" s="79">
        <v>28477.4863</v>
      </c>
      <c r="G365" s="79">
        <v>66434.747900000002</v>
      </c>
      <c r="H365" s="80">
        <v>122292.3318</v>
      </c>
      <c r="I365" s="78">
        <v>168774.84419999999</v>
      </c>
      <c r="J365" s="79">
        <v>42178.443099999997</v>
      </c>
      <c r="K365" s="79">
        <v>44626.431900000003</v>
      </c>
      <c r="L365" s="78">
        <v>46185.4686</v>
      </c>
      <c r="M365" s="79">
        <v>54607.265599999999</v>
      </c>
      <c r="N365" s="79">
        <v>60800.130299999997</v>
      </c>
    </row>
    <row r="366" spans="1:14" ht="30" x14ac:dyDescent="0.2">
      <c r="A366" s="4" t="s">
        <v>493</v>
      </c>
    </row>
    <row r="367" spans="1:14" ht="15.75" thickBot="1" x14ac:dyDescent="0.3"/>
    <row r="368" spans="1:14" x14ac:dyDescent="0.2">
      <c r="A368" s="29" t="s">
        <v>494</v>
      </c>
      <c r="C368" s="58">
        <v>44592</v>
      </c>
      <c r="D368" s="58">
        <v>44620</v>
      </c>
      <c r="E368" s="58">
        <v>44651</v>
      </c>
      <c r="F368" s="58">
        <v>44681</v>
      </c>
      <c r="G368" s="58">
        <v>44712</v>
      </c>
      <c r="H368" s="58">
        <v>44742</v>
      </c>
      <c r="I368" s="58">
        <v>44773</v>
      </c>
      <c r="J368" s="58">
        <v>44804</v>
      </c>
      <c r="K368" s="58">
        <v>44834</v>
      </c>
      <c r="L368" s="58">
        <v>44865</v>
      </c>
      <c r="M368" s="58">
        <v>44895</v>
      </c>
      <c r="N368" s="58">
        <v>44926</v>
      </c>
    </row>
    <row r="369" spans="1:14" ht="15.75" thickBot="1" x14ac:dyDescent="0.25">
      <c r="A369" s="6" t="s">
        <v>495</v>
      </c>
      <c r="C369" s="78">
        <v>51703443</v>
      </c>
      <c r="D369" s="79">
        <v>51037631</v>
      </c>
      <c r="E369" s="79">
        <v>49496589.496399999</v>
      </c>
      <c r="F369" s="78">
        <f>F349+F352+F357+F361+F365</f>
        <v>49493022.375700004</v>
      </c>
      <c r="G369" s="78">
        <f>G349+G352+G357+G361+G365</f>
        <v>48658948.227900006</v>
      </c>
      <c r="H369" s="78">
        <f>H349+H352+H357+H361+H365</f>
        <v>49120974.873900004</v>
      </c>
      <c r="I369" s="78">
        <v>49325094.284400001</v>
      </c>
      <c r="J369" s="79">
        <f>J349+J352+J357+J361+J365</f>
        <v>49572923.733899996</v>
      </c>
      <c r="K369" s="79">
        <f>K349+K352+K357+K361+K365</f>
        <v>50015437.207600005</v>
      </c>
      <c r="L369" s="78">
        <f>L349+L352+L357+L361+L365</f>
        <v>50379536.092599995</v>
      </c>
      <c r="M369" s="79">
        <f>M349+M352+M357+M361+M365</f>
        <v>51159152.539400004</v>
      </c>
      <c r="N369" s="79">
        <f>N349+N352+N357+N361+N365</f>
        <v>51773903.315700002</v>
      </c>
    </row>
    <row r="370" spans="1:14" ht="45" x14ac:dyDescent="0.2">
      <c r="A370" s="41" t="s">
        <v>496</v>
      </c>
      <c r="H370" s="90"/>
      <c r="I370" s="99"/>
      <c r="L370" s="99"/>
    </row>
    <row r="371" spans="1:14" ht="15.75" thickBot="1" x14ac:dyDescent="0.3"/>
    <row r="372" spans="1:14" ht="30" x14ac:dyDescent="0.2">
      <c r="A372" s="1" t="s">
        <v>497</v>
      </c>
      <c r="C372" s="58">
        <v>44592</v>
      </c>
      <c r="D372" s="58">
        <v>44620</v>
      </c>
      <c r="E372" s="58">
        <v>44651</v>
      </c>
      <c r="F372" s="58">
        <v>44681</v>
      </c>
      <c r="G372" s="58">
        <v>44712</v>
      </c>
      <c r="H372" s="58">
        <v>44742</v>
      </c>
      <c r="I372" s="58">
        <v>44773</v>
      </c>
      <c r="J372" s="58">
        <v>44804</v>
      </c>
      <c r="K372" s="58">
        <v>44834</v>
      </c>
      <c r="L372" s="58">
        <v>44865</v>
      </c>
      <c r="M372" s="58">
        <v>44895</v>
      </c>
      <c r="N372" s="58">
        <v>44926</v>
      </c>
    </row>
    <row r="373" spans="1:14" ht="15.75" thickBot="1" x14ac:dyDescent="0.25">
      <c r="A373" s="2" t="s">
        <v>4</v>
      </c>
      <c r="C373" s="59">
        <v>5</v>
      </c>
      <c r="D373" s="62">
        <v>5</v>
      </c>
      <c r="E373" s="62">
        <v>5</v>
      </c>
      <c r="F373" s="62">
        <v>5</v>
      </c>
      <c r="G373" s="62">
        <v>5</v>
      </c>
      <c r="H373" s="76">
        <v>5</v>
      </c>
      <c r="I373" s="59">
        <v>5</v>
      </c>
      <c r="J373" s="62">
        <v>5</v>
      </c>
      <c r="K373" s="62">
        <v>5</v>
      </c>
      <c r="L373" s="59">
        <v>5</v>
      </c>
      <c r="M373" s="62">
        <v>5</v>
      </c>
      <c r="N373" s="62">
        <v>5</v>
      </c>
    </row>
    <row r="374" spans="1:14" ht="15.75" thickBot="1" x14ac:dyDescent="0.25">
      <c r="A374" s="28"/>
    </row>
    <row r="375" spans="1:14" x14ac:dyDescent="0.2">
      <c r="A375" s="1" t="s">
        <v>498</v>
      </c>
      <c r="C375" s="58">
        <v>44592</v>
      </c>
      <c r="D375" s="58">
        <v>44620</v>
      </c>
      <c r="E375" s="58">
        <v>44651</v>
      </c>
      <c r="F375" s="58">
        <v>44681</v>
      </c>
      <c r="G375" s="58">
        <v>44712</v>
      </c>
      <c r="H375" s="58">
        <v>44742</v>
      </c>
      <c r="I375" s="58">
        <v>44773</v>
      </c>
      <c r="J375" s="58">
        <v>44804</v>
      </c>
      <c r="K375" s="58">
        <v>44834</v>
      </c>
      <c r="L375" s="58">
        <v>44865</v>
      </c>
      <c r="M375" s="58">
        <v>44895</v>
      </c>
      <c r="N375" s="58">
        <v>44926</v>
      </c>
    </row>
    <row r="376" spans="1:14" ht="15.75" thickBot="1" x14ac:dyDescent="0.25">
      <c r="A376" s="2" t="s">
        <v>4</v>
      </c>
      <c r="C376" s="65">
        <v>522060</v>
      </c>
      <c r="D376" s="77">
        <v>508588</v>
      </c>
      <c r="E376" s="77">
        <v>527760.90974011063</v>
      </c>
      <c r="F376" s="77">
        <v>474675.93861925806</v>
      </c>
      <c r="G376" s="77">
        <v>543965.2259236275</v>
      </c>
      <c r="H376" s="123">
        <v>483580.11726068729</v>
      </c>
      <c r="I376" s="65">
        <v>503197.88857801951</v>
      </c>
      <c r="J376" s="81">
        <v>532728.06129815523</v>
      </c>
      <c r="K376" s="81">
        <v>486879.33362856956</v>
      </c>
      <c r="L376" s="65">
        <v>619600</v>
      </c>
      <c r="M376" s="81">
        <v>594400.38449574262</v>
      </c>
      <c r="N376" s="81">
        <v>538419.07348009362</v>
      </c>
    </row>
    <row r="377" spans="1:14" ht="45" x14ac:dyDescent="0.2">
      <c r="A377" s="23" t="s">
        <v>499</v>
      </c>
      <c r="D377" s="83"/>
      <c r="F377" s="83"/>
      <c r="H377" s="83"/>
      <c r="J377" s="83"/>
      <c r="M377" s="83"/>
    </row>
    <row r="378" spans="1:14" ht="15.75" thickBot="1" x14ac:dyDescent="0.3"/>
    <row r="379" spans="1:14" x14ac:dyDescent="0.2">
      <c r="A379" s="1" t="s">
        <v>500</v>
      </c>
      <c r="C379" s="58">
        <v>44592</v>
      </c>
      <c r="D379" s="58">
        <v>44620</v>
      </c>
      <c r="E379" s="58">
        <v>44651</v>
      </c>
      <c r="F379" s="58">
        <v>44681</v>
      </c>
      <c r="G379" s="58">
        <v>44712</v>
      </c>
      <c r="H379" s="58">
        <v>44742</v>
      </c>
      <c r="I379" s="58">
        <v>44773</v>
      </c>
      <c r="J379" s="58">
        <v>44804</v>
      </c>
      <c r="K379" s="58">
        <v>44834</v>
      </c>
      <c r="L379" s="58">
        <v>44865</v>
      </c>
      <c r="M379" s="58">
        <v>44895</v>
      </c>
      <c r="N379" s="58">
        <v>44926</v>
      </c>
    </row>
    <row r="380" spans="1:14" ht="15.75" thickBot="1" x14ac:dyDescent="0.25">
      <c r="A380" s="2" t="s">
        <v>4</v>
      </c>
      <c r="C380" s="65">
        <v>61438</v>
      </c>
      <c r="D380" s="77">
        <v>57141</v>
      </c>
      <c r="E380" s="77">
        <v>59946.007017849435</v>
      </c>
      <c r="F380" s="77">
        <v>53304.008236789348</v>
      </c>
      <c r="G380" s="77">
        <v>62731.741885355041</v>
      </c>
      <c r="H380" s="123">
        <v>55556.834646494623</v>
      </c>
      <c r="I380" s="65">
        <v>59107.86934925001</v>
      </c>
      <c r="J380" s="81">
        <v>62793.314320659891</v>
      </c>
      <c r="K380" s="77">
        <v>56144.968689377572</v>
      </c>
      <c r="L380" s="65">
        <v>72056</v>
      </c>
      <c r="M380" s="81">
        <v>71864.972912867568</v>
      </c>
      <c r="N380" s="77">
        <v>63700.167389365182</v>
      </c>
    </row>
    <row r="381" spans="1:14" ht="45" x14ac:dyDescent="0.2">
      <c r="A381" s="23" t="s">
        <v>501</v>
      </c>
      <c r="D381" s="83"/>
      <c r="F381" s="83"/>
      <c r="H381" s="83"/>
      <c r="J381" s="83"/>
      <c r="M381" s="83"/>
    </row>
    <row r="382" spans="1:14" ht="15.75" thickBot="1" x14ac:dyDescent="0.3"/>
    <row r="383" spans="1:14" x14ac:dyDescent="0.2">
      <c r="A383" s="1" t="s">
        <v>502</v>
      </c>
      <c r="C383" s="58">
        <v>44592</v>
      </c>
      <c r="D383" s="58">
        <v>44620</v>
      </c>
      <c r="E383" s="58">
        <v>44651</v>
      </c>
      <c r="F383" s="58">
        <v>44681</v>
      </c>
      <c r="G383" s="58">
        <v>44712</v>
      </c>
      <c r="H383" s="58">
        <v>44742</v>
      </c>
      <c r="I383" s="58">
        <v>44773</v>
      </c>
      <c r="J383" s="58">
        <v>44804</v>
      </c>
      <c r="K383" s="58">
        <v>44834</v>
      </c>
      <c r="L383" s="58">
        <v>44865</v>
      </c>
      <c r="M383" s="58">
        <v>44895</v>
      </c>
      <c r="N383" s="58">
        <v>44926</v>
      </c>
    </row>
    <row r="384" spans="1:14" ht="15.75" thickBot="1" x14ac:dyDescent="0.25">
      <c r="A384" s="2" t="s">
        <v>4</v>
      </c>
      <c r="C384" s="65">
        <v>51119</v>
      </c>
      <c r="D384" s="77">
        <v>43316</v>
      </c>
      <c r="E384" s="77">
        <v>52458.777872244609</v>
      </c>
      <c r="F384" s="77">
        <v>47798.105115001679</v>
      </c>
      <c r="G384" s="77">
        <v>60317.574910863725</v>
      </c>
      <c r="H384" s="123">
        <v>48723.293801869535</v>
      </c>
      <c r="I384" s="65">
        <v>53625.268711118464</v>
      </c>
      <c r="J384" s="81">
        <v>59494.415836386957</v>
      </c>
      <c r="K384" s="77">
        <v>56095.691628510147</v>
      </c>
      <c r="L384" s="65">
        <v>58509</v>
      </c>
      <c r="M384" s="81">
        <v>70904.672700183175</v>
      </c>
      <c r="N384" s="77">
        <v>47872.821635147542</v>
      </c>
    </row>
    <row r="385" spans="1:14" ht="45.75" thickBot="1" x14ac:dyDescent="0.25">
      <c r="A385" s="23" t="s">
        <v>503</v>
      </c>
      <c r="D385" s="83"/>
      <c r="F385" s="83"/>
      <c r="H385" s="83"/>
      <c r="J385" s="83"/>
      <c r="M385" s="83"/>
    </row>
    <row r="386" spans="1:14" x14ac:dyDescent="0.25">
      <c r="C386" s="58">
        <v>44592</v>
      </c>
      <c r="D386" s="58">
        <v>44620</v>
      </c>
      <c r="E386" s="58">
        <v>44651</v>
      </c>
      <c r="F386" s="58">
        <v>44681</v>
      </c>
      <c r="G386" s="58">
        <v>44712</v>
      </c>
      <c r="H386" s="58">
        <v>44742</v>
      </c>
      <c r="I386" s="58">
        <v>44773</v>
      </c>
      <c r="J386" s="58">
        <v>44804</v>
      </c>
      <c r="K386" s="58">
        <v>44834</v>
      </c>
      <c r="L386" s="58">
        <v>44865</v>
      </c>
      <c r="M386" s="58">
        <v>44895</v>
      </c>
      <c r="N386" s="58">
        <v>44926</v>
      </c>
    </row>
    <row r="387" spans="1:14" ht="15.75" thickBot="1" x14ac:dyDescent="0.25">
      <c r="A387" s="1" t="s">
        <v>504</v>
      </c>
      <c r="C387" s="65">
        <v>40584</v>
      </c>
      <c r="D387" s="77">
        <v>40107</v>
      </c>
      <c r="E387" s="77">
        <v>40445.967260269557</v>
      </c>
      <c r="F387" s="77">
        <v>36232.829020156496</v>
      </c>
      <c r="G387" s="77">
        <v>41899.476657830033</v>
      </c>
      <c r="H387" s="123">
        <v>36828.544924376009</v>
      </c>
      <c r="I387" s="65">
        <v>39301.821512725648</v>
      </c>
      <c r="J387" s="81">
        <v>41959.84634270738</v>
      </c>
      <c r="K387" s="81">
        <v>38978.542309513716</v>
      </c>
      <c r="L387" s="65">
        <v>49748</v>
      </c>
      <c r="M387" s="81">
        <v>46347.390728846192</v>
      </c>
      <c r="N387" s="81">
        <v>41679.495423426328</v>
      </c>
    </row>
    <row r="388" spans="1:14" x14ac:dyDescent="0.2">
      <c r="A388" s="2" t="s">
        <v>4</v>
      </c>
    </row>
    <row r="389" spans="1:14" ht="45" x14ac:dyDescent="0.2">
      <c r="A389" s="23" t="s">
        <v>505</v>
      </c>
      <c r="D389" s="83"/>
      <c r="F389" s="83"/>
      <c r="H389" s="83"/>
      <c r="J389" s="83"/>
      <c r="M389" s="83"/>
    </row>
    <row r="390" spans="1:14" ht="15.75" thickBot="1" x14ac:dyDescent="0.3"/>
    <row r="391" spans="1:14" x14ac:dyDescent="0.2">
      <c r="A391" s="1" t="s">
        <v>506</v>
      </c>
      <c r="C391" s="58">
        <v>44592</v>
      </c>
      <c r="D391" s="58">
        <v>44620</v>
      </c>
      <c r="E391" s="58">
        <v>44651</v>
      </c>
      <c r="F391" s="58">
        <v>44681</v>
      </c>
      <c r="G391" s="58">
        <v>44712</v>
      </c>
      <c r="H391" s="58">
        <v>44742</v>
      </c>
      <c r="I391" s="58">
        <v>44773</v>
      </c>
      <c r="J391" s="58">
        <v>44804</v>
      </c>
      <c r="K391" s="58">
        <v>44834</v>
      </c>
      <c r="L391" s="58">
        <v>44865</v>
      </c>
      <c r="M391" s="58">
        <v>44895</v>
      </c>
      <c r="N391" s="58">
        <v>44926</v>
      </c>
    </row>
    <row r="392" spans="1:14" ht="15.75" thickBot="1" x14ac:dyDescent="0.25">
      <c r="A392" s="2" t="s">
        <v>4</v>
      </c>
      <c r="C392" s="65">
        <v>9064</v>
      </c>
      <c r="D392" s="77">
        <v>7281</v>
      </c>
      <c r="E392" s="77">
        <v>9415.3381095256409</v>
      </c>
      <c r="F392" s="77">
        <v>9723.1190087943705</v>
      </c>
      <c r="G392" s="77">
        <v>11469.980622323666</v>
      </c>
      <c r="H392" s="123">
        <v>10245.209366572499</v>
      </c>
      <c r="I392" s="65">
        <v>11632.151848886444</v>
      </c>
      <c r="J392" s="81">
        <v>11411.362202090677</v>
      </c>
      <c r="K392" s="77">
        <v>8410.4637440289625</v>
      </c>
      <c r="L392" s="65">
        <v>13351</v>
      </c>
      <c r="M392" s="81">
        <v>14226.579162360582</v>
      </c>
      <c r="N392" s="77">
        <v>12982.442071967273</v>
      </c>
    </row>
    <row r="393" spans="1:14" ht="45" x14ac:dyDescent="0.2">
      <c r="A393" s="4" t="s">
        <v>507</v>
      </c>
      <c r="D393" s="83"/>
      <c r="F393" s="83"/>
      <c r="H393" s="83"/>
      <c r="J393" s="83"/>
      <c r="M393" s="83"/>
    </row>
    <row r="394" spans="1:14" ht="15.75" thickBot="1" x14ac:dyDescent="0.3"/>
    <row r="395" spans="1:14" x14ac:dyDescent="0.2">
      <c r="A395" s="29" t="s">
        <v>508</v>
      </c>
      <c r="C395" s="58">
        <v>44592</v>
      </c>
      <c r="D395" s="58">
        <v>44620</v>
      </c>
      <c r="E395" s="58">
        <v>44651</v>
      </c>
      <c r="F395" s="58">
        <v>44681</v>
      </c>
      <c r="G395" s="58">
        <v>44712</v>
      </c>
      <c r="H395" s="58">
        <v>44742</v>
      </c>
      <c r="I395" s="58">
        <v>44773</v>
      </c>
      <c r="J395" s="58">
        <v>44804</v>
      </c>
      <c r="K395" s="58">
        <v>44834</v>
      </c>
      <c r="L395" s="58">
        <v>44865</v>
      </c>
      <c r="M395" s="58">
        <v>44895</v>
      </c>
      <c r="N395" s="58">
        <v>44926</v>
      </c>
    </row>
    <row r="396" spans="1:14" ht="15.75" thickBot="1" x14ac:dyDescent="0.25">
      <c r="A396" s="29" t="s">
        <v>424</v>
      </c>
      <c r="C396" s="65">
        <f>C376+C380+C384+C387+C392</f>
        <v>684265</v>
      </c>
      <c r="D396" s="65">
        <f>D376+D380+D384+D387+D392</f>
        <v>656433</v>
      </c>
      <c r="E396" s="65">
        <f>E376+E380+E384+E387+E392</f>
        <v>690026.99999999988</v>
      </c>
      <c r="F396" s="65">
        <f>F376+F380+F384+F387+F392</f>
        <v>621734</v>
      </c>
      <c r="G396" s="65">
        <f>G376+G380+G384+G387+G392</f>
        <v>720384.00000000012</v>
      </c>
      <c r="H396" s="123">
        <f t="shared" ref="H396" si="22">H376+H380+H384+H387+H392</f>
        <v>634934</v>
      </c>
      <c r="I396" s="65">
        <v>666865.00000000012</v>
      </c>
      <c r="J396" s="81">
        <f>J376+J380+J384+J387+J392</f>
        <v>708387.00000000012</v>
      </c>
      <c r="K396" s="81">
        <f>K376+K380+K384+K387+K392</f>
        <v>646508.99999999988</v>
      </c>
      <c r="L396" s="65">
        <f>L376+L380+L384+L387+L392</f>
        <v>813264</v>
      </c>
      <c r="M396" s="81">
        <f>M376+M380+M384+M387+M392</f>
        <v>797744.00000000023</v>
      </c>
      <c r="N396" s="81">
        <f>N376+N380+N384+N387+N392</f>
        <v>704654</v>
      </c>
    </row>
    <row r="397" spans="1:14" ht="45" x14ac:dyDescent="0.2">
      <c r="A397" s="23" t="s">
        <v>509</v>
      </c>
      <c r="D397" s="83"/>
      <c r="F397" s="83"/>
      <c r="H397" s="83"/>
      <c r="J397" s="83"/>
      <c r="M397" s="83"/>
    </row>
    <row r="400" spans="1:14" x14ac:dyDescent="0.25">
      <c r="A400" s="37" t="s">
        <v>510</v>
      </c>
    </row>
    <row r="402" spans="1:8" x14ac:dyDescent="0.2">
      <c r="A402" s="7" t="s">
        <v>0</v>
      </c>
      <c r="C402" s="161"/>
      <c r="D402" s="162"/>
      <c r="E402" s="162"/>
      <c r="F402" s="162"/>
      <c r="G402" s="162"/>
      <c r="H402" s="163"/>
    </row>
    <row r="403" spans="1:8" ht="45" x14ac:dyDescent="0.2">
      <c r="A403" s="8" t="s">
        <v>1</v>
      </c>
      <c r="C403" s="164"/>
      <c r="D403" s="165"/>
      <c r="E403" s="165"/>
      <c r="F403" s="165"/>
      <c r="G403" s="165"/>
      <c r="H403" s="166"/>
    </row>
  </sheetData>
  <mergeCells count="1">
    <mergeCell ref="C402:H40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
  <sheetViews>
    <sheetView topLeftCell="A13" zoomScale="75" zoomScaleNormal="75" workbookViewId="0">
      <selection activeCell="K43" sqref="K43"/>
    </sheetView>
  </sheetViews>
  <sheetFormatPr baseColWidth="10" defaultColWidth="11" defaultRowHeight="15" x14ac:dyDescent="0.25"/>
  <cols>
    <col min="1" max="1" width="69.28515625" style="21" customWidth="1"/>
    <col min="2" max="2" width="0.7109375" style="20" customWidth="1"/>
    <col min="3" max="3" width="8" style="49" bestFit="1" customWidth="1"/>
    <col min="4" max="4" width="7.42578125" style="49" bestFit="1" customWidth="1"/>
    <col min="5" max="5" width="7.7109375" style="49" bestFit="1" customWidth="1"/>
    <col min="6" max="6" width="7.42578125" style="49" bestFit="1" customWidth="1"/>
    <col min="7" max="7" width="8.140625" style="49" bestFit="1" customWidth="1"/>
    <col min="8" max="8" width="7.140625" style="125" bestFit="1" customWidth="1"/>
    <col min="9" max="9" width="6.42578125" style="49" bestFit="1" customWidth="1"/>
    <col min="10" max="10" width="8" style="49" bestFit="1" customWidth="1"/>
    <col min="11" max="11" width="7.7109375" style="49" customWidth="1"/>
    <col min="12" max="12" width="7.42578125" style="49" bestFit="1" customWidth="1"/>
    <col min="13" max="13" width="8" style="49" bestFit="1" customWidth="1"/>
    <col min="14" max="14" width="7.7109375" style="49" customWidth="1"/>
    <col min="15" max="16384" width="11" style="20"/>
  </cols>
  <sheetData>
    <row r="1" spans="1:14" ht="23.25" x14ac:dyDescent="0.2">
      <c r="A1" s="100" t="s">
        <v>261</v>
      </c>
    </row>
    <row r="3" spans="1:14" x14ac:dyDescent="0.25">
      <c r="A3" s="24" t="s">
        <v>262</v>
      </c>
    </row>
    <row r="4" spans="1:14" ht="15.75" thickBot="1" x14ac:dyDescent="0.3"/>
    <row r="5" spans="1:14" x14ac:dyDescent="0.2">
      <c r="A5" s="1" t="s">
        <v>263</v>
      </c>
      <c r="C5" s="48">
        <v>44592</v>
      </c>
      <c r="D5" s="48">
        <v>44620</v>
      </c>
      <c r="E5" s="48">
        <v>44651</v>
      </c>
      <c r="F5" s="48">
        <v>44681</v>
      </c>
      <c r="G5" s="48">
        <v>44712</v>
      </c>
      <c r="H5" s="48">
        <v>44742</v>
      </c>
      <c r="I5" s="48">
        <v>44773</v>
      </c>
      <c r="J5" s="48">
        <v>44804</v>
      </c>
      <c r="K5" s="48">
        <v>44834</v>
      </c>
      <c r="L5" s="48">
        <v>44865</v>
      </c>
      <c r="M5" s="48">
        <v>44895</v>
      </c>
      <c r="N5" s="48">
        <v>44926</v>
      </c>
    </row>
    <row r="6" spans="1:14" ht="15.75" thickBot="1" x14ac:dyDescent="0.25">
      <c r="A6" s="2" t="s">
        <v>4</v>
      </c>
      <c r="C6" s="116">
        <v>256</v>
      </c>
      <c r="D6" s="119">
        <v>264</v>
      </c>
      <c r="E6" s="119">
        <v>260</v>
      </c>
      <c r="F6" s="119">
        <f>F30-F25-F20-F15-F11</f>
        <v>255</v>
      </c>
      <c r="G6" s="119">
        <v>260</v>
      </c>
      <c r="H6" s="126">
        <f>497-233</f>
        <v>264</v>
      </c>
      <c r="I6" s="116">
        <v>255</v>
      </c>
      <c r="J6" s="119">
        <v>263</v>
      </c>
      <c r="K6" s="119">
        <v>259</v>
      </c>
      <c r="L6" s="116">
        <v>255</v>
      </c>
      <c r="M6" s="119">
        <v>256</v>
      </c>
      <c r="N6" s="119">
        <v>255</v>
      </c>
    </row>
    <row r="7" spans="1:14" ht="30" x14ac:dyDescent="0.2">
      <c r="A7" s="4" t="s">
        <v>264</v>
      </c>
    </row>
    <row r="9" spans="1:14" ht="15.75" thickBot="1" x14ac:dyDescent="0.3"/>
    <row r="10" spans="1:14" x14ac:dyDescent="0.2">
      <c r="A10" s="1" t="s">
        <v>265</v>
      </c>
      <c r="C10" s="48">
        <v>44592</v>
      </c>
      <c r="D10" s="48">
        <v>44620</v>
      </c>
      <c r="E10" s="48">
        <v>44651</v>
      </c>
      <c r="F10" s="48">
        <v>44681</v>
      </c>
      <c r="G10" s="48">
        <v>44712</v>
      </c>
      <c r="H10" s="48">
        <v>44742</v>
      </c>
      <c r="I10" s="48">
        <v>44773</v>
      </c>
      <c r="J10" s="48">
        <v>44804</v>
      </c>
      <c r="K10" s="48">
        <v>44834</v>
      </c>
      <c r="L10" s="48">
        <v>44865</v>
      </c>
      <c r="M10" s="48">
        <v>44895</v>
      </c>
      <c r="N10" s="48">
        <v>44926</v>
      </c>
    </row>
    <row r="11" spans="1:14" ht="15.75" thickBot="1" x14ac:dyDescent="0.25">
      <c r="A11" s="2" t="s">
        <v>4</v>
      </c>
      <c r="C11" s="116">
        <v>109</v>
      </c>
      <c r="D11" s="119">
        <v>107</v>
      </c>
      <c r="E11" s="119">
        <v>103</v>
      </c>
      <c r="F11" s="119">
        <v>105</v>
      </c>
      <c r="G11" s="119">
        <v>103</v>
      </c>
      <c r="H11" s="126">
        <v>104</v>
      </c>
      <c r="I11" s="116">
        <v>106</v>
      </c>
      <c r="J11" s="119">
        <v>102</v>
      </c>
      <c r="K11" s="119">
        <v>105</v>
      </c>
      <c r="L11" s="116">
        <v>105</v>
      </c>
      <c r="M11" s="119">
        <v>104</v>
      </c>
      <c r="N11" s="119">
        <v>104</v>
      </c>
    </row>
    <row r="12" spans="1:14" ht="45" x14ac:dyDescent="0.2">
      <c r="A12" s="4" t="s">
        <v>266</v>
      </c>
    </row>
    <row r="13" spans="1:14" ht="15.75" thickBot="1" x14ac:dyDescent="0.3"/>
    <row r="14" spans="1:14" ht="42" customHeight="1" x14ac:dyDescent="0.2">
      <c r="A14" s="8" t="s">
        <v>267</v>
      </c>
      <c r="C14" s="48">
        <v>44592</v>
      </c>
      <c r="D14" s="48">
        <v>44620</v>
      </c>
      <c r="E14" s="48">
        <v>44651</v>
      </c>
      <c r="F14" s="48">
        <v>44681</v>
      </c>
      <c r="G14" s="48">
        <v>44712</v>
      </c>
      <c r="H14" s="48">
        <v>44742</v>
      </c>
      <c r="I14" s="48">
        <v>44773</v>
      </c>
      <c r="J14" s="48">
        <v>44804</v>
      </c>
      <c r="K14" s="48">
        <v>44834</v>
      </c>
      <c r="L14" s="48">
        <v>44865</v>
      </c>
      <c r="M14" s="48">
        <v>44895</v>
      </c>
      <c r="N14" s="48">
        <v>44926</v>
      </c>
    </row>
    <row r="15" spans="1:14" ht="15.75" thickBot="1" x14ac:dyDescent="0.25">
      <c r="A15" s="2" t="s">
        <v>4</v>
      </c>
      <c r="C15" s="116">
        <v>90</v>
      </c>
      <c r="D15" s="119">
        <v>85</v>
      </c>
      <c r="E15" s="119">
        <v>88</v>
      </c>
      <c r="F15" s="119">
        <v>89</v>
      </c>
      <c r="G15" s="119">
        <v>81</v>
      </c>
      <c r="H15" s="126">
        <v>81</v>
      </c>
      <c r="I15" s="116">
        <v>82</v>
      </c>
      <c r="J15" s="119">
        <v>78</v>
      </c>
      <c r="K15" s="119">
        <v>82</v>
      </c>
      <c r="L15" s="116">
        <v>81</v>
      </c>
      <c r="M15" s="119">
        <v>85</v>
      </c>
      <c r="N15" s="119">
        <v>86</v>
      </c>
    </row>
    <row r="16" spans="1:14" x14ac:dyDescent="0.2">
      <c r="A16" s="23" t="s">
        <v>268</v>
      </c>
    </row>
    <row r="18" spans="1:14" ht="15.75" thickBot="1" x14ac:dyDescent="0.3"/>
    <row r="19" spans="1:14" x14ac:dyDescent="0.2">
      <c r="A19" s="1" t="s">
        <v>269</v>
      </c>
      <c r="C19" s="48">
        <v>44592</v>
      </c>
      <c r="D19" s="48">
        <v>44620</v>
      </c>
      <c r="E19" s="48">
        <v>44651</v>
      </c>
      <c r="F19" s="48">
        <v>44681</v>
      </c>
      <c r="G19" s="48">
        <v>44712</v>
      </c>
      <c r="H19" s="48">
        <v>44742</v>
      </c>
      <c r="I19" s="48">
        <v>44773</v>
      </c>
      <c r="J19" s="48">
        <v>44804</v>
      </c>
      <c r="K19" s="48">
        <v>44834</v>
      </c>
      <c r="L19" s="48">
        <v>44865</v>
      </c>
      <c r="M19" s="48">
        <v>44895</v>
      </c>
      <c r="N19" s="48">
        <v>44926</v>
      </c>
    </row>
    <row r="20" spans="1:14" ht="15.75" thickBot="1" x14ac:dyDescent="0.25">
      <c r="A20" s="2" t="s">
        <v>4</v>
      </c>
      <c r="C20" s="116">
        <v>43</v>
      </c>
      <c r="D20" s="119">
        <v>42</v>
      </c>
      <c r="E20" s="119">
        <v>41</v>
      </c>
      <c r="F20" s="119">
        <v>41</v>
      </c>
      <c r="G20" s="119">
        <v>41</v>
      </c>
      <c r="H20" s="126">
        <v>41</v>
      </c>
      <c r="I20" s="116">
        <v>41</v>
      </c>
      <c r="J20" s="119">
        <v>40</v>
      </c>
      <c r="K20" s="119">
        <v>40</v>
      </c>
      <c r="L20" s="116">
        <v>39</v>
      </c>
      <c r="M20" s="119">
        <v>40</v>
      </c>
      <c r="N20" s="119">
        <v>40</v>
      </c>
    </row>
    <row r="21" spans="1:14" ht="45" x14ac:dyDescent="0.2">
      <c r="A21" s="4" t="s">
        <v>270</v>
      </c>
    </row>
    <row r="23" spans="1:14" ht="15.75" thickBot="1" x14ac:dyDescent="0.3"/>
    <row r="24" spans="1:14" x14ac:dyDescent="0.2">
      <c r="A24" s="1" t="s">
        <v>271</v>
      </c>
      <c r="C24" s="48">
        <v>44592</v>
      </c>
      <c r="D24" s="48">
        <v>44620</v>
      </c>
      <c r="E24" s="48">
        <v>44651</v>
      </c>
      <c r="F24" s="48">
        <v>44681</v>
      </c>
      <c r="G24" s="48">
        <v>44712</v>
      </c>
      <c r="H24" s="48">
        <v>44742</v>
      </c>
      <c r="I24" s="48">
        <v>44773</v>
      </c>
      <c r="J24" s="48">
        <v>44804</v>
      </c>
      <c r="K24" s="48">
        <v>44834</v>
      </c>
      <c r="L24" s="48">
        <v>44865</v>
      </c>
      <c r="M24" s="48">
        <v>44895</v>
      </c>
      <c r="N24" s="48">
        <v>44926</v>
      </c>
    </row>
    <row r="25" spans="1:14" ht="15.75" thickBot="1" x14ac:dyDescent="0.25">
      <c r="A25" s="2" t="s">
        <v>4</v>
      </c>
      <c r="C25" s="116">
        <v>1</v>
      </c>
      <c r="D25" s="119">
        <v>1</v>
      </c>
      <c r="E25" s="119">
        <v>1</v>
      </c>
      <c r="F25" s="119">
        <v>6</v>
      </c>
      <c r="G25" s="119">
        <v>7</v>
      </c>
      <c r="H25" s="126">
        <v>7</v>
      </c>
      <c r="I25" s="116">
        <v>7</v>
      </c>
      <c r="J25" s="119">
        <v>7</v>
      </c>
      <c r="K25" s="119">
        <v>7</v>
      </c>
      <c r="L25" s="116">
        <v>7</v>
      </c>
      <c r="M25" s="119">
        <v>7</v>
      </c>
      <c r="N25" s="119">
        <v>7</v>
      </c>
    </row>
    <row r="26" spans="1:14" ht="45" x14ac:dyDescent="0.2">
      <c r="A26" s="4" t="s">
        <v>272</v>
      </c>
    </row>
    <row r="28" spans="1:14" ht="15.75" thickBot="1" x14ac:dyDescent="0.3"/>
    <row r="29" spans="1:14" x14ac:dyDescent="0.2">
      <c r="A29" s="29" t="s">
        <v>273</v>
      </c>
      <c r="C29" s="48">
        <v>44592</v>
      </c>
      <c r="D29" s="48">
        <v>44620</v>
      </c>
      <c r="E29" s="48">
        <v>44651</v>
      </c>
      <c r="F29" s="48">
        <v>44681</v>
      </c>
      <c r="G29" s="48">
        <v>44712</v>
      </c>
      <c r="H29" s="48">
        <v>44742</v>
      </c>
      <c r="I29" s="48">
        <v>44773</v>
      </c>
      <c r="J29" s="48">
        <v>44804</v>
      </c>
      <c r="K29" s="48">
        <v>44834</v>
      </c>
      <c r="L29" s="48">
        <v>44865</v>
      </c>
      <c r="M29" s="48">
        <v>44895</v>
      </c>
      <c r="N29" s="48">
        <v>44926</v>
      </c>
    </row>
    <row r="30" spans="1:14" ht="15.75" thickBot="1" x14ac:dyDescent="0.25">
      <c r="A30" s="29" t="s">
        <v>274</v>
      </c>
      <c r="C30" s="119">
        <f>SUM(C6+C11+C15+C20+C25)</f>
        <v>499</v>
      </c>
      <c r="D30" s="119">
        <f>SUM(D6+D11+D15+D20+D25)</f>
        <v>499</v>
      </c>
      <c r="E30" s="119">
        <f>SUM(E6+E11+E15+E20+E25)</f>
        <v>493</v>
      </c>
      <c r="F30" s="119">
        <v>496</v>
      </c>
      <c r="G30" s="119">
        <v>492</v>
      </c>
      <c r="H30" s="126">
        <v>492</v>
      </c>
      <c r="I30" s="116">
        <v>491</v>
      </c>
      <c r="J30" s="119">
        <v>490</v>
      </c>
      <c r="K30" s="119">
        <v>493</v>
      </c>
      <c r="L30" s="116">
        <v>487</v>
      </c>
      <c r="M30" s="119">
        <v>492</v>
      </c>
      <c r="N30" s="119">
        <v>492</v>
      </c>
    </row>
    <row r="31" spans="1:14" ht="45" x14ac:dyDescent="0.2">
      <c r="A31" s="4" t="s">
        <v>275</v>
      </c>
    </row>
    <row r="33" spans="1:14" ht="15.75" thickBot="1" x14ac:dyDescent="0.3"/>
    <row r="34" spans="1:14" x14ac:dyDescent="0.2">
      <c r="A34" s="1" t="s">
        <v>276</v>
      </c>
      <c r="C34" s="48">
        <v>44592</v>
      </c>
      <c r="D34" s="48">
        <v>44620</v>
      </c>
      <c r="E34" s="48">
        <v>44651</v>
      </c>
      <c r="F34" s="48">
        <v>44681</v>
      </c>
      <c r="G34" s="48">
        <v>44712</v>
      </c>
      <c r="H34" s="48">
        <v>44742</v>
      </c>
      <c r="I34" s="48">
        <v>44773</v>
      </c>
      <c r="J34" s="48">
        <v>44804</v>
      </c>
      <c r="K34" s="48">
        <v>44834</v>
      </c>
      <c r="L34" s="48">
        <v>44865</v>
      </c>
      <c r="M34" s="48">
        <v>44895</v>
      </c>
      <c r="N34" s="48">
        <v>44926</v>
      </c>
    </row>
    <row r="35" spans="1:14" ht="15.75" thickBot="1" x14ac:dyDescent="0.25">
      <c r="A35" s="2" t="s">
        <v>4</v>
      </c>
      <c r="C35" s="116">
        <v>136</v>
      </c>
      <c r="D35" s="119">
        <v>136</v>
      </c>
      <c r="E35" s="119">
        <v>133</v>
      </c>
      <c r="F35" s="119">
        <v>125</v>
      </c>
      <c r="G35" s="119">
        <v>122</v>
      </c>
      <c r="H35" s="126">
        <v>120</v>
      </c>
      <c r="I35" s="116">
        <v>118</v>
      </c>
      <c r="J35" s="119">
        <v>115</v>
      </c>
      <c r="K35" s="119">
        <v>110</v>
      </c>
      <c r="L35" s="116">
        <v>102</v>
      </c>
      <c r="M35" s="119">
        <v>100</v>
      </c>
      <c r="N35" s="119">
        <v>94</v>
      </c>
    </row>
    <row r="36" spans="1:14" ht="60" x14ac:dyDescent="0.2">
      <c r="A36" s="23" t="s">
        <v>277</v>
      </c>
    </row>
    <row r="39" spans="1:14" x14ac:dyDescent="0.2">
      <c r="A39" s="7" t="s">
        <v>0</v>
      </c>
      <c r="C39" s="167"/>
      <c r="D39" s="168"/>
      <c r="E39" s="168"/>
      <c r="F39" s="168"/>
      <c r="G39" s="168"/>
      <c r="H39" s="169"/>
    </row>
    <row r="40" spans="1:14" ht="45" x14ac:dyDescent="0.2">
      <c r="A40" s="8" t="s">
        <v>1</v>
      </c>
      <c r="C40" s="170"/>
      <c r="D40" s="171"/>
      <c r="E40" s="171"/>
      <c r="F40" s="171"/>
      <c r="G40" s="171"/>
      <c r="H40" s="172"/>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213"/>
  <sheetViews>
    <sheetView topLeftCell="A184" zoomScale="60" zoomScaleNormal="60" workbookViewId="0">
      <selection activeCell="Q201" sqref="Q201"/>
    </sheetView>
  </sheetViews>
  <sheetFormatPr baseColWidth="10" defaultColWidth="11" defaultRowHeight="15" x14ac:dyDescent="0.25"/>
  <cols>
    <col min="1" max="1" width="81.140625" style="21" customWidth="1"/>
    <col min="2" max="2" width="1.140625" style="20" customWidth="1"/>
    <col min="3" max="4" width="15.7109375" style="49" bestFit="1" customWidth="1"/>
    <col min="5" max="5" width="16.7109375" style="49" bestFit="1" customWidth="1"/>
    <col min="6" max="8" width="16.28515625" style="49" bestFit="1" customWidth="1"/>
    <col min="9" max="9" width="15.85546875" style="49" bestFit="1" customWidth="1"/>
    <col min="10" max="10" width="16.7109375" style="49" bestFit="1" customWidth="1"/>
    <col min="11" max="11" width="15.7109375" style="49" bestFit="1" customWidth="1"/>
    <col min="12" max="12" width="17.28515625" style="49" bestFit="1" customWidth="1"/>
    <col min="13" max="13" width="16.28515625" style="49" bestFit="1" customWidth="1"/>
    <col min="14" max="14" width="17.28515625" style="49" bestFit="1" customWidth="1"/>
    <col min="15" max="16384" width="11" style="20"/>
  </cols>
  <sheetData>
    <row r="1" spans="1:14" ht="23.25" x14ac:dyDescent="0.2">
      <c r="A1" s="100" t="s">
        <v>164</v>
      </c>
    </row>
    <row r="3" spans="1:14" x14ac:dyDescent="0.25">
      <c r="A3" s="24" t="s">
        <v>165</v>
      </c>
    </row>
    <row r="4" spans="1:14" ht="15.75" thickBot="1" x14ac:dyDescent="0.3"/>
    <row r="5" spans="1:14" x14ac:dyDescent="0.2">
      <c r="A5" s="1" t="s">
        <v>166</v>
      </c>
      <c r="C5" s="48">
        <v>44592</v>
      </c>
      <c r="D5" s="48">
        <v>44620</v>
      </c>
      <c r="E5" s="48">
        <v>44651</v>
      </c>
      <c r="F5" s="48">
        <v>44681</v>
      </c>
      <c r="G5" s="48">
        <v>44712</v>
      </c>
      <c r="H5" s="48">
        <v>44742</v>
      </c>
      <c r="I5" s="48">
        <v>44773</v>
      </c>
      <c r="J5" s="48">
        <v>44804</v>
      </c>
      <c r="K5" s="48">
        <v>44834</v>
      </c>
      <c r="L5" s="48">
        <v>44865</v>
      </c>
      <c r="M5" s="48">
        <v>44895</v>
      </c>
      <c r="N5" s="48">
        <v>44926</v>
      </c>
    </row>
    <row r="6" spans="1:14" ht="15.75" thickBot="1" x14ac:dyDescent="0.25">
      <c r="A6" s="2" t="s">
        <v>4</v>
      </c>
      <c r="C6" s="54">
        <v>20781354</v>
      </c>
      <c r="D6" s="127">
        <v>16217171</v>
      </c>
      <c r="E6" s="47">
        <v>16235389</v>
      </c>
      <c r="F6" s="47">
        <v>16421557.960000001</v>
      </c>
      <c r="G6" s="47">
        <v>20101524.890000001</v>
      </c>
      <c r="H6" s="50">
        <v>18726022.09</v>
      </c>
      <c r="I6" s="52">
        <v>20459124.399999999</v>
      </c>
      <c r="J6" s="47">
        <v>19895069.070803221</v>
      </c>
      <c r="K6" s="47">
        <v>18140268.108173829</v>
      </c>
      <c r="L6" s="47">
        <v>17430964.560000002</v>
      </c>
      <c r="M6" s="47">
        <v>19997481.084550779</v>
      </c>
      <c r="N6" s="47">
        <v>18422794.02</v>
      </c>
    </row>
    <row r="7" spans="1:14" s="42" customFormat="1" ht="30" x14ac:dyDescent="0.2">
      <c r="A7" s="93" t="s">
        <v>167</v>
      </c>
      <c r="C7" s="94"/>
      <c r="D7" s="94"/>
      <c r="E7" s="94"/>
      <c r="F7" s="94"/>
      <c r="G7" s="94"/>
      <c r="H7" s="94"/>
      <c r="I7" s="94"/>
      <c r="J7" s="94"/>
      <c r="K7" s="94"/>
      <c r="L7" s="94"/>
      <c r="M7" s="94"/>
      <c r="N7" s="94"/>
    </row>
    <row r="8" spans="1:14" ht="30" x14ac:dyDescent="0.2">
      <c r="A8" s="23" t="s">
        <v>168</v>
      </c>
    </row>
    <row r="10" spans="1:14" ht="15.75" thickBot="1" x14ac:dyDescent="0.3"/>
    <row r="11" spans="1:14" x14ac:dyDescent="0.2">
      <c r="A11" s="1" t="s">
        <v>169</v>
      </c>
      <c r="C11" s="48">
        <v>44592</v>
      </c>
      <c r="D11" s="48">
        <v>44620</v>
      </c>
      <c r="E11" s="48">
        <v>44651</v>
      </c>
      <c r="F11" s="48">
        <v>44681</v>
      </c>
      <c r="G11" s="48">
        <v>44712</v>
      </c>
      <c r="H11" s="48">
        <v>44742</v>
      </c>
      <c r="I11" s="48">
        <v>44773</v>
      </c>
      <c r="J11" s="48">
        <v>44804</v>
      </c>
      <c r="K11" s="48">
        <v>44834</v>
      </c>
      <c r="L11" s="48">
        <v>44865</v>
      </c>
      <c r="M11" s="48">
        <v>44895</v>
      </c>
      <c r="N11" s="48">
        <v>44926</v>
      </c>
    </row>
    <row r="12" spans="1:14" ht="15.75" thickBot="1" x14ac:dyDescent="0.25">
      <c r="A12" s="2" t="s">
        <v>4</v>
      </c>
      <c r="C12" s="52">
        <v>3993984</v>
      </c>
      <c r="D12" s="47">
        <v>2717257</v>
      </c>
      <c r="E12" s="47">
        <v>2488396</v>
      </c>
      <c r="F12" s="47">
        <v>2917824.38</v>
      </c>
      <c r="G12" s="47">
        <v>3472692.37</v>
      </c>
      <c r="H12" s="50">
        <v>3409556.87</v>
      </c>
      <c r="I12" s="52">
        <v>3890792.94</v>
      </c>
      <c r="J12" s="47">
        <v>3629148.4096533204</v>
      </c>
      <c r="K12" s="47">
        <v>3163095.0833178712</v>
      </c>
      <c r="L12" s="47">
        <v>3350013.9557421901</v>
      </c>
      <c r="M12" s="47">
        <v>3421188.3121997071</v>
      </c>
      <c r="N12" s="47">
        <v>3828570.01</v>
      </c>
    </row>
    <row r="13" spans="1:14" s="42" customFormat="1" ht="45" x14ac:dyDescent="0.2">
      <c r="A13" s="93" t="s">
        <v>170</v>
      </c>
      <c r="C13" s="94"/>
      <c r="D13" s="94"/>
      <c r="E13" s="94"/>
      <c r="F13" s="94"/>
      <c r="G13" s="94"/>
      <c r="H13" s="94"/>
      <c r="I13" s="94"/>
      <c r="J13" s="94"/>
      <c r="K13" s="94"/>
      <c r="L13" s="94"/>
      <c r="M13" s="94"/>
      <c r="N13" s="94"/>
    </row>
    <row r="14" spans="1:14" ht="30" x14ac:dyDescent="0.2">
      <c r="A14" s="23" t="s">
        <v>168</v>
      </c>
    </row>
    <row r="16" spans="1:14" ht="15.75" thickBot="1" x14ac:dyDescent="0.3"/>
    <row r="17" spans="1:14" x14ac:dyDescent="0.2">
      <c r="A17" s="1" t="s">
        <v>171</v>
      </c>
      <c r="C17" s="48">
        <v>44592</v>
      </c>
      <c r="D17" s="48">
        <v>44620</v>
      </c>
      <c r="E17" s="48">
        <v>44651</v>
      </c>
      <c r="F17" s="48">
        <v>44681</v>
      </c>
      <c r="G17" s="48">
        <v>44712</v>
      </c>
      <c r="H17" s="48">
        <v>44742</v>
      </c>
      <c r="I17" s="48">
        <v>44773</v>
      </c>
      <c r="J17" s="48">
        <v>44804</v>
      </c>
      <c r="K17" s="48">
        <v>44834</v>
      </c>
      <c r="L17" s="48">
        <v>44865</v>
      </c>
      <c r="M17" s="48">
        <v>44895</v>
      </c>
      <c r="N17" s="48">
        <v>44926</v>
      </c>
    </row>
    <row r="18" spans="1:14" ht="15.75" thickBot="1" x14ac:dyDescent="0.25">
      <c r="A18" s="2" t="s">
        <v>4</v>
      </c>
      <c r="C18" s="52">
        <v>3248420</v>
      </c>
      <c r="D18" s="47">
        <v>2102945</v>
      </c>
      <c r="E18" s="47">
        <v>1989103</v>
      </c>
      <c r="F18" s="47">
        <v>2065249.987236328</v>
      </c>
      <c r="G18" s="47">
        <v>2577920.31</v>
      </c>
      <c r="H18" s="50">
        <v>2405440.0455053709</v>
      </c>
      <c r="I18" s="52">
        <v>2779303.36</v>
      </c>
      <c r="J18" s="47">
        <v>2611384.4420141606</v>
      </c>
      <c r="K18" s="47">
        <v>2293337.7070849608</v>
      </c>
      <c r="L18" s="47">
        <v>2339371.89</v>
      </c>
      <c r="M18" s="47">
        <v>2582364.7431835933</v>
      </c>
      <c r="N18" s="47">
        <v>2751027.77</v>
      </c>
    </row>
    <row r="19" spans="1:14" s="42" customFormat="1" ht="30" x14ac:dyDescent="0.2">
      <c r="A19" s="93" t="s">
        <v>172</v>
      </c>
      <c r="C19" s="94"/>
      <c r="D19" s="94"/>
      <c r="E19" s="94"/>
      <c r="F19" s="94"/>
      <c r="G19" s="94"/>
      <c r="H19" s="94"/>
      <c r="I19" s="94"/>
      <c r="J19" s="94"/>
      <c r="K19" s="94"/>
      <c r="L19" s="94"/>
      <c r="M19" s="94"/>
      <c r="N19" s="94"/>
    </row>
    <row r="20" spans="1:14" ht="30" x14ac:dyDescent="0.2">
      <c r="A20" s="4" t="s">
        <v>168</v>
      </c>
    </row>
    <row r="22" spans="1:14" ht="15.75" thickBot="1" x14ac:dyDescent="0.3"/>
    <row r="23" spans="1:14" x14ac:dyDescent="0.2">
      <c r="A23" s="1" t="s">
        <v>173</v>
      </c>
      <c r="C23" s="48">
        <v>44592</v>
      </c>
      <c r="D23" s="48">
        <v>44620</v>
      </c>
      <c r="E23" s="48">
        <v>44651</v>
      </c>
      <c r="F23" s="48">
        <v>44681</v>
      </c>
      <c r="G23" s="48">
        <v>44712</v>
      </c>
      <c r="H23" s="48">
        <v>44742</v>
      </c>
      <c r="I23" s="48">
        <v>44773</v>
      </c>
      <c r="J23" s="48">
        <v>44804</v>
      </c>
      <c r="K23" s="48">
        <v>44834</v>
      </c>
      <c r="L23" s="48">
        <v>44865</v>
      </c>
      <c r="M23" s="48">
        <v>44895</v>
      </c>
      <c r="N23" s="48">
        <v>44926</v>
      </c>
    </row>
    <row r="24" spans="1:14" ht="15.75" thickBot="1" x14ac:dyDescent="0.25">
      <c r="A24" s="2" t="s">
        <v>4</v>
      </c>
      <c r="C24" s="52">
        <v>22276</v>
      </c>
      <c r="D24" s="47">
        <v>21420</v>
      </c>
      <c r="E24" s="47">
        <v>49208</v>
      </c>
      <c r="F24" s="47">
        <v>27639.23</v>
      </c>
      <c r="G24" s="47">
        <v>47646.201171875</v>
      </c>
      <c r="H24" s="50">
        <v>24851.58</v>
      </c>
      <c r="I24" s="52">
        <v>4691.03</v>
      </c>
      <c r="J24" s="47">
        <v>0</v>
      </c>
      <c r="K24" s="47">
        <v>17628.21</v>
      </c>
      <c r="L24" s="47">
        <v>10232.24</v>
      </c>
      <c r="M24" s="47">
        <v>16671.79</v>
      </c>
      <c r="N24" s="47">
        <v>24130.7</v>
      </c>
    </row>
    <row r="25" spans="1:14" x14ac:dyDescent="0.2">
      <c r="A25" s="4" t="s">
        <v>174</v>
      </c>
      <c r="F25" s="51" t="s">
        <v>179</v>
      </c>
      <c r="N25" s="51"/>
    </row>
    <row r="26" spans="1:14" s="42" customFormat="1" ht="30" x14ac:dyDescent="0.2">
      <c r="A26" s="93" t="s">
        <v>168</v>
      </c>
      <c r="C26" s="94"/>
      <c r="D26" s="94"/>
      <c r="E26" s="94"/>
      <c r="F26" s="94"/>
      <c r="G26" s="94"/>
      <c r="H26" s="94"/>
      <c r="I26" s="94"/>
      <c r="J26" s="94"/>
      <c r="K26" s="94"/>
      <c r="L26" s="94"/>
      <c r="M26" s="94"/>
      <c r="N26" s="94"/>
    </row>
    <row r="28" spans="1:14" ht="15.75" thickBot="1" x14ac:dyDescent="0.3"/>
    <row r="29" spans="1:14" x14ac:dyDescent="0.2">
      <c r="A29" s="1" t="s">
        <v>175</v>
      </c>
      <c r="C29" s="48">
        <v>44592</v>
      </c>
      <c r="D29" s="48">
        <v>44620</v>
      </c>
      <c r="E29" s="48">
        <v>44651</v>
      </c>
      <c r="F29" s="48">
        <v>44681</v>
      </c>
      <c r="G29" s="48">
        <v>44712</v>
      </c>
      <c r="H29" s="48">
        <v>44742</v>
      </c>
      <c r="I29" s="48">
        <v>44773</v>
      </c>
      <c r="J29" s="48">
        <v>44804</v>
      </c>
      <c r="K29" s="48">
        <v>44834</v>
      </c>
      <c r="L29" s="48">
        <v>44865</v>
      </c>
      <c r="M29" s="48">
        <v>44895</v>
      </c>
      <c r="N29" s="48">
        <v>44926</v>
      </c>
    </row>
    <row r="30" spans="1:14" ht="15.75" thickBot="1" x14ac:dyDescent="0.25">
      <c r="A30" s="2" t="s">
        <v>4</v>
      </c>
      <c r="C30" s="52">
        <v>642843</v>
      </c>
      <c r="D30" s="47">
        <v>1036319</v>
      </c>
      <c r="E30" s="47">
        <v>1409720</v>
      </c>
      <c r="F30" s="47">
        <v>933763.72</v>
      </c>
      <c r="G30" s="47">
        <v>784333.78</v>
      </c>
      <c r="H30" s="50">
        <v>1608685.1800000002</v>
      </c>
      <c r="I30" s="52">
        <v>1618783.99</v>
      </c>
      <c r="J30" s="47">
        <v>756486.39</v>
      </c>
      <c r="K30" s="47">
        <v>822507.97000000009</v>
      </c>
      <c r="L30" s="47">
        <v>1360447.2</v>
      </c>
      <c r="M30" s="47">
        <v>705890.66999999993</v>
      </c>
      <c r="N30" s="47">
        <v>1664540.49</v>
      </c>
    </row>
    <row r="31" spans="1:14" s="42" customFormat="1" ht="45" x14ac:dyDescent="0.2">
      <c r="A31" s="93" t="s">
        <v>176</v>
      </c>
      <c r="C31" s="94"/>
      <c r="D31" s="94"/>
      <c r="E31" s="94"/>
      <c r="F31" s="94"/>
      <c r="G31" s="94"/>
      <c r="H31" s="94"/>
      <c r="I31" s="94"/>
      <c r="J31" s="94"/>
      <c r="K31" s="94"/>
      <c r="L31" s="94"/>
      <c r="M31" s="94"/>
      <c r="N31" s="94"/>
    </row>
    <row r="32" spans="1:14" ht="30" x14ac:dyDescent="0.2">
      <c r="A32" s="4" t="s">
        <v>168</v>
      </c>
    </row>
    <row r="34" spans="1:14" ht="15.75" thickBot="1" x14ac:dyDescent="0.3"/>
    <row r="35" spans="1:14" x14ac:dyDescent="0.2">
      <c r="A35" s="1" t="s">
        <v>177</v>
      </c>
      <c r="C35" s="48">
        <v>44592</v>
      </c>
      <c r="D35" s="48">
        <v>44620</v>
      </c>
      <c r="E35" s="48">
        <v>44651</v>
      </c>
      <c r="F35" s="48">
        <v>44681</v>
      </c>
      <c r="G35" s="48">
        <v>44712</v>
      </c>
      <c r="H35" s="48">
        <v>44742</v>
      </c>
      <c r="I35" s="48">
        <v>44773</v>
      </c>
      <c r="J35" s="48">
        <v>44804</v>
      </c>
      <c r="K35" s="48">
        <v>44834</v>
      </c>
      <c r="L35" s="48">
        <v>44865</v>
      </c>
      <c r="M35" s="48">
        <v>44895</v>
      </c>
      <c r="N35" s="48">
        <v>44926</v>
      </c>
    </row>
    <row r="36" spans="1:14" ht="15.75" thickBot="1" x14ac:dyDescent="0.25">
      <c r="A36" s="2" t="s">
        <v>4</v>
      </c>
      <c r="C36" s="52">
        <v>365374</v>
      </c>
      <c r="D36" s="47">
        <v>359758</v>
      </c>
      <c r="E36" s="47">
        <v>429501</v>
      </c>
      <c r="F36" s="47">
        <v>477757.88999999996</v>
      </c>
      <c r="G36" s="47">
        <v>496453.19999999995</v>
      </c>
      <c r="H36" s="50">
        <v>523825.60999999993</v>
      </c>
      <c r="I36" s="52">
        <v>538453.76000000001</v>
      </c>
      <c r="J36" s="47">
        <v>556547.59000000008</v>
      </c>
      <c r="K36" s="47">
        <v>481734.65</v>
      </c>
      <c r="L36" s="47">
        <v>467146.23999999999</v>
      </c>
      <c r="M36" s="47">
        <v>479246.54000000004</v>
      </c>
      <c r="N36" s="47">
        <v>426462.30000000005</v>
      </c>
    </row>
    <row r="37" spans="1:14" s="42" customFormat="1" ht="60" x14ac:dyDescent="0.2">
      <c r="A37" s="93" t="s">
        <v>178</v>
      </c>
      <c r="C37" s="94"/>
      <c r="D37" s="94"/>
      <c r="E37" s="94"/>
      <c r="F37" s="94"/>
      <c r="G37" s="94"/>
      <c r="H37" s="94"/>
      <c r="I37" s="94"/>
      <c r="J37" s="94"/>
      <c r="K37" s="94"/>
      <c r="L37" s="94"/>
      <c r="M37" s="94"/>
      <c r="N37" s="94"/>
    </row>
    <row r="38" spans="1:14" ht="30" x14ac:dyDescent="0.2">
      <c r="A38" s="4" t="s">
        <v>168</v>
      </c>
    </row>
    <row r="39" spans="1:14" ht="15.75" thickBot="1" x14ac:dyDescent="0.3"/>
    <row r="40" spans="1:14" x14ac:dyDescent="0.2">
      <c r="A40" s="1" t="s">
        <v>180</v>
      </c>
      <c r="C40" s="48">
        <v>44592</v>
      </c>
      <c r="D40" s="48">
        <v>44620</v>
      </c>
      <c r="E40" s="48">
        <v>44651</v>
      </c>
      <c r="F40" s="48">
        <v>44681</v>
      </c>
      <c r="G40" s="48">
        <v>44712</v>
      </c>
      <c r="H40" s="48">
        <v>44742</v>
      </c>
      <c r="I40" s="48">
        <v>44773</v>
      </c>
      <c r="J40" s="48">
        <v>44804</v>
      </c>
      <c r="K40" s="48">
        <v>44834</v>
      </c>
      <c r="L40" s="48">
        <v>44865</v>
      </c>
      <c r="M40" s="48">
        <v>44895</v>
      </c>
      <c r="N40" s="48">
        <v>44926</v>
      </c>
    </row>
    <row r="41" spans="1:14" ht="15.75" thickBot="1" x14ac:dyDescent="0.25">
      <c r="A41" s="2" t="s">
        <v>4</v>
      </c>
      <c r="C41" s="52">
        <v>307680</v>
      </c>
      <c r="D41" s="47">
        <v>48455</v>
      </c>
      <c r="E41" s="47">
        <v>26342</v>
      </c>
      <c r="F41" s="47">
        <v>14914.94</v>
      </c>
      <c r="G41" s="47">
        <v>15756.879999999997</v>
      </c>
      <c r="H41" s="50">
        <v>15663.819999999998</v>
      </c>
      <c r="I41" s="52">
        <v>15323.48</v>
      </c>
      <c r="J41" s="47">
        <v>15801.34</v>
      </c>
      <c r="K41" s="47">
        <v>12143.16</v>
      </c>
      <c r="L41" s="47">
        <v>9396.0199999999986</v>
      </c>
      <c r="M41" s="47">
        <v>8887.2699999999986</v>
      </c>
      <c r="N41" s="47">
        <v>8035.55</v>
      </c>
    </row>
    <row r="42" spans="1:14" s="42" customFormat="1" ht="45" x14ac:dyDescent="0.2">
      <c r="A42" s="93" t="s">
        <v>181</v>
      </c>
      <c r="C42" s="94"/>
      <c r="D42" s="94"/>
      <c r="E42" s="94"/>
      <c r="F42" s="94"/>
      <c r="G42" s="94"/>
      <c r="H42" s="94"/>
      <c r="I42" s="94"/>
      <c r="J42" s="94"/>
      <c r="K42" s="94"/>
      <c r="L42" s="94"/>
      <c r="M42" s="94"/>
      <c r="N42" s="94"/>
    </row>
    <row r="43" spans="1:14" ht="30" x14ac:dyDescent="0.2">
      <c r="A43" s="4" t="s">
        <v>168</v>
      </c>
    </row>
    <row r="44" spans="1:14" ht="15.75" thickBot="1" x14ac:dyDescent="0.3"/>
    <row r="45" spans="1:14" x14ac:dyDescent="0.2">
      <c r="A45" s="1" t="s">
        <v>182</v>
      </c>
      <c r="C45" s="48">
        <v>44592</v>
      </c>
      <c r="D45" s="48">
        <v>44620</v>
      </c>
      <c r="E45" s="48">
        <v>44651</v>
      </c>
      <c r="F45" s="48">
        <v>44681</v>
      </c>
      <c r="G45" s="48">
        <v>44712</v>
      </c>
      <c r="H45" s="48">
        <v>44742</v>
      </c>
      <c r="I45" s="48">
        <v>44773</v>
      </c>
      <c r="J45" s="48">
        <v>44804</v>
      </c>
      <c r="K45" s="48">
        <v>44834</v>
      </c>
      <c r="L45" s="48">
        <v>44865</v>
      </c>
      <c r="M45" s="48">
        <v>44895</v>
      </c>
      <c r="N45" s="48">
        <v>44926</v>
      </c>
    </row>
    <row r="46" spans="1:14" ht="15.75" thickBot="1" x14ac:dyDescent="0.25">
      <c r="A46" s="2" t="s">
        <v>4</v>
      </c>
      <c r="C46" s="54">
        <v>15349343</v>
      </c>
      <c r="D46" s="127">
        <v>15414871</v>
      </c>
      <c r="E46" s="47">
        <v>13998136</v>
      </c>
      <c r="F46" s="47">
        <v>11004996.73</v>
      </c>
      <c r="G46" s="47">
        <v>11873410.68</v>
      </c>
      <c r="H46" s="50">
        <v>10287248.59</v>
      </c>
      <c r="I46" s="52">
        <v>10296568.33</v>
      </c>
      <c r="J46" s="47">
        <v>11272048.529999997</v>
      </c>
      <c r="K46" s="47">
        <v>10428502.009999998</v>
      </c>
      <c r="L46" s="47">
        <v>10319138.100000001</v>
      </c>
      <c r="M46" s="47">
        <v>9927386.1799999997</v>
      </c>
      <c r="N46" s="47">
        <v>10825032.379999999</v>
      </c>
    </row>
    <row r="47" spans="1:14" x14ac:dyDescent="0.2">
      <c r="A47" s="4" t="s">
        <v>183</v>
      </c>
      <c r="N47" s="51"/>
    </row>
    <row r="48" spans="1:14" s="42" customFormat="1" ht="30" x14ac:dyDescent="0.2">
      <c r="A48" s="93" t="s">
        <v>168</v>
      </c>
      <c r="C48" s="94"/>
      <c r="D48" s="94"/>
      <c r="E48" s="94"/>
      <c r="F48" s="94"/>
      <c r="G48" s="94"/>
      <c r="H48" s="94"/>
      <c r="I48" s="94"/>
      <c r="J48" s="94"/>
      <c r="K48" s="94"/>
      <c r="L48" s="94"/>
      <c r="M48" s="94"/>
      <c r="N48" s="94"/>
    </row>
    <row r="49" spans="1:14" ht="15.75" thickBot="1" x14ac:dyDescent="0.3"/>
    <row r="50" spans="1:14" x14ac:dyDescent="0.2">
      <c r="A50" s="1" t="s">
        <v>184</v>
      </c>
      <c r="C50" s="48">
        <v>44592</v>
      </c>
      <c r="D50" s="48">
        <v>44620</v>
      </c>
      <c r="E50" s="48">
        <v>44651</v>
      </c>
      <c r="F50" s="48">
        <v>44681</v>
      </c>
      <c r="G50" s="48">
        <v>44712</v>
      </c>
      <c r="H50" s="48">
        <v>44742</v>
      </c>
      <c r="I50" s="48">
        <v>44773</v>
      </c>
      <c r="J50" s="48">
        <v>44804</v>
      </c>
      <c r="K50" s="48">
        <v>44834</v>
      </c>
      <c r="L50" s="48">
        <v>44865</v>
      </c>
      <c r="M50" s="48">
        <v>44895</v>
      </c>
      <c r="N50" s="48">
        <v>44926</v>
      </c>
    </row>
    <row r="51" spans="1:14" ht="15.75" thickBot="1" x14ac:dyDescent="0.25">
      <c r="A51" s="2" t="s">
        <v>4</v>
      </c>
      <c r="C51" s="54">
        <v>935788</v>
      </c>
      <c r="D51" s="127">
        <v>807834</v>
      </c>
      <c r="E51" s="47">
        <v>811336</v>
      </c>
      <c r="F51" s="47">
        <v>778506.81999999983</v>
      </c>
      <c r="G51" s="47">
        <v>780499.79999999993</v>
      </c>
      <c r="H51" s="50">
        <v>742670.72000000009</v>
      </c>
      <c r="I51" s="52">
        <v>991289.57</v>
      </c>
      <c r="J51" s="47">
        <v>894077.6100000001</v>
      </c>
      <c r="K51" s="47">
        <v>820277.89</v>
      </c>
      <c r="L51" s="47">
        <v>865987.66</v>
      </c>
      <c r="M51" s="47">
        <v>866106.98999999987</v>
      </c>
      <c r="N51" s="47">
        <v>1077234.57</v>
      </c>
    </row>
    <row r="52" spans="1:14" s="42" customFormat="1" ht="45" x14ac:dyDescent="0.2">
      <c r="A52" s="93" t="s">
        <v>185</v>
      </c>
      <c r="C52" s="94"/>
      <c r="D52" s="94"/>
      <c r="E52" s="94"/>
      <c r="F52" s="94"/>
      <c r="G52" s="94"/>
      <c r="H52" s="94"/>
      <c r="I52" s="94"/>
      <c r="J52" s="94"/>
      <c r="K52" s="94"/>
      <c r="L52" s="94"/>
      <c r="M52" s="94"/>
      <c r="N52" s="94"/>
    </row>
    <row r="53" spans="1:14" ht="30" x14ac:dyDescent="0.2">
      <c r="A53" s="23" t="s">
        <v>168</v>
      </c>
    </row>
    <row r="54" spans="1:14" ht="15.75" thickBot="1" x14ac:dyDescent="0.3"/>
    <row r="55" spans="1:14" x14ac:dyDescent="0.2">
      <c r="A55" s="1" t="s">
        <v>186</v>
      </c>
      <c r="C55" s="48">
        <v>44592</v>
      </c>
      <c r="D55" s="48">
        <v>44620</v>
      </c>
      <c r="E55" s="48">
        <v>44651</v>
      </c>
      <c r="F55" s="48">
        <v>44681</v>
      </c>
      <c r="G55" s="48">
        <v>44712</v>
      </c>
      <c r="H55" s="48">
        <v>44742</v>
      </c>
      <c r="I55" s="48">
        <v>44773</v>
      </c>
      <c r="J55" s="48">
        <v>44804</v>
      </c>
      <c r="K55" s="48">
        <v>44834</v>
      </c>
      <c r="L55" s="48">
        <v>44865</v>
      </c>
      <c r="M55" s="48">
        <v>44895</v>
      </c>
      <c r="N55" s="48">
        <v>44926</v>
      </c>
    </row>
    <row r="56" spans="1:14" ht="15.75" thickBot="1" x14ac:dyDescent="0.25">
      <c r="A56" s="2" t="s">
        <v>4</v>
      </c>
      <c r="C56" s="52">
        <v>1611</v>
      </c>
      <c r="D56" s="47">
        <v>0</v>
      </c>
      <c r="E56" s="47">
        <v>0</v>
      </c>
      <c r="F56" s="47">
        <v>2451.2900390625</v>
      </c>
      <c r="G56" s="47">
        <v>1879.75</v>
      </c>
      <c r="H56" s="50">
        <v>0</v>
      </c>
      <c r="I56" s="52">
        <v>1331.88</v>
      </c>
      <c r="J56" s="47">
        <v>0</v>
      </c>
      <c r="K56" s="47">
        <v>0</v>
      </c>
      <c r="L56" s="47">
        <v>0</v>
      </c>
      <c r="M56" s="47">
        <v>0</v>
      </c>
      <c r="N56" s="47"/>
    </row>
    <row r="57" spans="1:14" x14ac:dyDescent="0.2">
      <c r="A57" s="4" t="s">
        <v>187</v>
      </c>
    </row>
    <row r="58" spans="1:14" s="42" customFormat="1" ht="30" x14ac:dyDescent="0.2">
      <c r="A58" s="93" t="s">
        <v>168</v>
      </c>
      <c r="C58" s="94"/>
      <c r="D58" s="94"/>
      <c r="E58" s="94"/>
      <c r="F58" s="94"/>
      <c r="G58" s="94"/>
      <c r="H58" s="94"/>
      <c r="I58" s="94"/>
      <c r="J58" s="94"/>
      <c r="K58" s="94"/>
      <c r="L58" s="94"/>
      <c r="M58" s="94"/>
      <c r="N58" s="94"/>
    </row>
    <row r="59" spans="1:14" ht="15.75" thickBot="1" x14ac:dyDescent="0.3"/>
    <row r="60" spans="1:14" x14ac:dyDescent="0.2">
      <c r="A60" s="1" t="s">
        <v>188</v>
      </c>
      <c r="C60" s="48">
        <v>44592</v>
      </c>
      <c r="D60" s="48">
        <v>44620</v>
      </c>
      <c r="E60" s="48">
        <v>44651</v>
      </c>
      <c r="F60" s="48">
        <v>44681</v>
      </c>
      <c r="G60" s="48">
        <v>44712</v>
      </c>
      <c r="H60" s="48">
        <v>44742</v>
      </c>
      <c r="I60" s="48">
        <v>44773</v>
      </c>
      <c r="J60" s="48">
        <v>44804</v>
      </c>
      <c r="K60" s="48">
        <v>44834</v>
      </c>
      <c r="L60" s="48">
        <v>44865</v>
      </c>
      <c r="M60" s="48">
        <v>44895</v>
      </c>
      <c r="N60" s="48">
        <v>44926</v>
      </c>
    </row>
    <row r="61" spans="1:14" ht="15.75" thickBot="1" x14ac:dyDescent="0.25">
      <c r="A61" s="2" t="s">
        <v>4</v>
      </c>
      <c r="C61" s="52">
        <v>3574737</v>
      </c>
      <c r="D61" s="47">
        <v>0</v>
      </c>
      <c r="E61" s="47">
        <v>9213322</v>
      </c>
      <c r="F61" s="47">
        <v>0</v>
      </c>
      <c r="G61" s="47">
        <v>0</v>
      </c>
      <c r="H61" s="50">
        <v>0</v>
      </c>
      <c r="I61" s="52">
        <v>0</v>
      </c>
      <c r="J61" s="47">
        <v>0</v>
      </c>
      <c r="K61" s="47">
        <v>0</v>
      </c>
      <c r="L61" s="47">
        <v>0</v>
      </c>
      <c r="M61" s="47">
        <v>0</v>
      </c>
      <c r="N61" s="47"/>
    </row>
    <row r="62" spans="1:14" ht="30" x14ac:dyDescent="0.2">
      <c r="A62" s="4" t="s">
        <v>189</v>
      </c>
    </row>
    <row r="63" spans="1:14" s="42" customFormat="1" ht="30" x14ac:dyDescent="0.2">
      <c r="A63" s="93" t="s">
        <v>168</v>
      </c>
      <c r="C63" s="94"/>
      <c r="D63" s="94"/>
      <c r="E63" s="94"/>
      <c r="F63" s="94"/>
      <c r="G63" s="94"/>
      <c r="H63" s="94"/>
      <c r="I63" s="94"/>
      <c r="J63" s="94"/>
      <c r="K63" s="94"/>
      <c r="L63" s="94"/>
      <c r="M63" s="94"/>
      <c r="N63" s="94"/>
    </row>
    <row r="64" spans="1:14" ht="15.75" thickBot="1" x14ac:dyDescent="0.3"/>
    <row r="65" spans="1:14" x14ac:dyDescent="0.2">
      <c r="A65" s="1" t="s">
        <v>190</v>
      </c>
      <c r="C65" s="48">
        <v>44592</v>
      </c>
      <c r="D65" s="48">
        <v>44620</v>
      </c>
      <c r="E65" s="48">
        <v>44651</v>
      </c>
      <c r="F65" s="48">
        <v>44681</v>
      </c>
      <c r="G65" s="48">
        <v>44712</v>
      </c>
      <c r="H65" s="48">
        <v>44742</v>
      </c>
      <c r="I65" s="48">
        <v>44773</v>
      </c>
      <c r="J65" s="48">
        <v>44804</v>
      </c>
      <c r="K65" s="48">
        <v>44834</v>
      </c>
      <c r="L65" s="48">
        <v>44865</v>
      </c>
      <c r="M65" s="48">
        <v>44895</v>
      </c>
      <c r="N65" s="48">
        <v>44926</v>
      </c>
    </row>
    <row r="66" spans="1:14" ht="15.75" thickBot="1" x14ac:dyDescent="0.25">
      <c r="A66" s="2" t="s">
        <v>4</v>
      </c>
      <c r="C66" s="52">
        <v>0</v>
      </c>
      <c r="D66" s="47">
        <v>0</v>
      </c>
      <c r="E66" s="47">
        <v>0</v>
      </c>
      <c r="F66" s="47">
        <v>0</v>
      </c>
      <c r="G66" s="47">
        <v>0</v>
      </c>
      <c r="H66" s="47">
        <v>0</v>
      </c>
      <c r="I66" s="47">
        <v>0</v>
      </c>
      <c r="J66" s="47">
        <v>0</v>
      </c>
      <c r="K66" s="47">
        <v>0</v>
      </c>
      <c r="L66" s="47">
        <v>0</v>
      </c>
      <c r="M66" s="47">
        <v>0</v>
      </c>
      <c r="N66" s="47"/>
    </row>
    <row r="67" spans="1:14" ht="45" x14ac:dyDescent="0.2">
      <c r="A67" s="4" t="s">
        <v>191</v>
      </c>
    </row>
    <row r="68" spans="1:14" ht="30" x14ac:dyDescent="0.2">
      <c r="A68" s="4" t="s">
        <v>168</v>
      </c>
    </row>
    <row r="69" spans="1:14" ht="15.75" thickBot="1" x14ac:dyDescent="0.3"/>
    <row r="70" spans="1:14" x14ac:dyDescent="0.2">
      <c r="A70" s="1" t="s">
        <v>192</v>
      </c>
      <c r="C70" s="48">
        <v>44592</v>
      </c>
      <c r="D70" s="48">
        <v>44620</v>
      </c>
      <c r="E70" s="48">
        <v>44651</v>
      </c>
      <c r="F70" s="48">
        <v>44681</v>
      </c>
      <c r="G70" s="48">
        <v>44712</v>
      </c>
      <c r="H70" s="48">
        <v>44742</v>
      </c>
      <c r="I70" s="48">
        <v>44773</v>
      </c>
      <c r="J70" s="48">
        <v>44804</v>
      </c>
      <c r="K70" s="48">
        <v>44834</v>
      </c>
      <c r="L70" s="48">
        <v>44865</v>
      </c>
      <c r="M70" s="48">
        <v>44895</v>
      </c>
      <c r="N70" s="48">
        <v>44926</v>
      </c>
    </row>
    <row r="71" spans="1:14" ht="15.75" thickBot="1" x14ac:dyDescent="0.25">
      <c r="A71" s="2" t="s">
        <v>4</v>
      </c>
      <c r="C71" s="52">
        <v>0</v>
      </c>
      <c r="D71" s="47">
        <v>0</v>
      </c>
      <c r="E71" s="47">
        <v>0</v>
      </c>
      <c r="F71" s="47">
        <v>0</v>
      </c>
      <c r="G71" s="47">
        <v>0</v>
      </c>
      <c r="H71" s="47">
        <v>0</v>
      </c>
      <c r="I71" s="47">
        <v>0</v>
      </c>
      <c r="J71" s="47">
        <v>0</v>
      </c>
      <c r="K71" s="47">
        <v>0</v>
      </c>
      <c r="L71" s="47">
        <v>0</v>
      </c>
      <c r="M71" s="47">
        <v>0</v>
      </c>
      <c r="N71" s="47"/>
    </row>
    <row r="72" spans="1:14" ht="60" x14ac:dyDescent="0.2">
      <c r="A72" s="4" t="s">
        <v>193</v>
      </c>
    </row>
    <row r="73" spans="1:14" ht="30" x14ac:dyDescent="0.2">
      <c r="A73" s="4" t="s">
        <v>168</v>
      </c>
    </row>
    <row r="74" spans="1:14" ht="15.75" thickBot="1" x14ac:dyDescent="0.3"/>
    <row r="75" spans="1:14" x14ac:dyDescent="0.2">
      <c r="A75" s="1" t="s">
        <v>194</v>
      </c>
      <c r="C75" s="48">
        <v>44592</v>
      </c>
      <c r="D75" s="48">
        <v>44620</v>
      </c>
      <c r="E75" s="48">
        <v>44651</v>
      </c>
      <c r="F75" s="48">
        <v>44681</v>
      </c>
      <c r="G75" s="48">
        <v>44712</v>
      </c>
      <c r="H75" s="48">
        <v>44742</v>
      </c>
      <c r="I75" s="48">
        <v>44773</v>
      </c>
      <c r="J75" s="48">
        <v>44804</v>
      </c>
      <c r="K75" s="48">
        <v>44834</v>
      </c>
      <c r="L75" s="48">
        <v>44865</v>
      </c>
      <c r="M75" s="48">
        <v>44895</v>
      </c>
      <c r="N75" s="48">
        <v>44926</v>
      </c>
    </row>
    <row r="76" spans="1:14" ht="15.75" thickBot="1" x14ac:dyDescent="0.25">
      <c r="A76" s="2" t="s">
        <v>4</v>
      </c>
      <c r="C76" s="52">
        <v>6275681</v>
      </c>
      <c r="D76" s="47">
        <v>6140662</v>
      </c>
      <c r="E76" s="47">
        <v>6446614</v>
      </c>
      <c r="F76" s="47">
        <v>6855684.0700000003</v>
      </c>
      <c r="G76" s="47">
        <v>7660680.0300000003</v>
      </c>
      <c r="H76" s="50">
        <v>7079534.8200000003</v>
      </c>
      <c r="I76" s="52">
        <v>7824402.8300000001</v>
      </c>
      <c r="J76" s="47">
        <v>7147005.6000000006</v>
      </c>
      <c r="K76" s="47">
        <v>6989587.5600000005</v>
      </c>
      <c r="L76" s="47">
        <v>7211592.2700000005</v>
      </c>
      <c r="M76" s="47">
        <v>9598229.0099999998</v>
      </c>
      <c r="N76" s="47">
        <f>28299245.72+0.22</f>
        <v>28299245.939999998</v>
      </c>
    </row>
    <row r="77" spans="1:14" s="42" customFormat="1" ht="30" x14ac:dyDescent="0.2">
      <c r="A77" s="93" t="s">
        <v>195</v>
      </c>
      <c r="C77" s="94"/>
      <c r="D77" s="94"/>
      <c r="E77" s="94"/>
      <c r="F77" s="94"/>
      <c r="G77" s="94"/>
      <c r="H77" s="94"/>
      <c r="I77" s="94"/>
      <c r="J77" s="94"/>
      <c r="K77" s="94"/>
      <c r="L77" s="94"/>
      <c r="M77" s="94"/>
      <c r="N77" s="94"/>
    </row>
    <row r="78" spans="1:14" ht="30" x14ac:dyDescent="0.2">
      <c r="A78" s="4" t="s">
        <v>168</v>
      </c>
    </row>
    <row r="79" spans="1:14" ht="15.75" thickBot="1" x14ac:dyDescent="0.3"/>
    <row r="80" spans="1:14" ht="45" x14ac:dyDescent="0.2">
      <c r="A80" s="25" t="s">
        <v>196</v>
      </c>
      <c r="C80" s="48">
        <v>44592</v>
      </c>
      <c r="D80" s="48">
        <v>44620</v>
      </c>
      <c r="E80" s="48">
        <v>44651</v>
      </c>
      <c r="F80" s="48">
        <v>44681</v>
      </c>
      <c r="G80" s="48">
        <v>44712</v>
      </c>
      <c r="H80" s="48">
        <v>44742</v>
      </c>
      <c r="I80" s="48">
        <v>44773</v>
      </c>
      <c r="J80" s="48">
        <v>44804</v>
      </c>
      <c r="K80" s="48">
        <v>44834</v>
      </c>
      <c r="L80" s="48">
        <v>44865</v>
      </c>
      <c r="M80" s="48">
        <v>44895</v>
      </c>
      <c r="N80" s="48">
        <v>44926</v>
      </c>
    </row>
    <row r="81" spans="1:14" ht="15.75" thickBot="1" x14ac:dyDescent="0.25">
      <c r="A81" s="19" t="s">
        <v>197</v>
      </c>
      <c r="C81" s="54">
        <f>+C6+C12+C18+C24+C30+C36+C41+C46+C51+C56+C61+C76</f>
        <v>55499091</v>
      </c>
      <c r="D81" s="54">
        <f>+D6+D12+D18+D24+D30+D36+D41+D46+D51+D56+D61+D66+D71+D76</f>
        <v>44866692</v>
      </c>
      <c r="E81" s="54">
        <f t="shared" ref="E81:N81" si="0">+E6+E12+E18+E24+E30+E36+E41+E46+E51+E56+E61+E66+E71+E76</f>
        <v>53097067</v>
      </c>
      <c r="F81" s="54">
        <f t="shared" si="0"/>
        <v>41500347.017275393</v>
      </c>
      <c r="G81" s="54">
        <f t="shared" si="0"/>
        <v>47812797.891171873</v>
      </c>
      <c r="H81" s="54">
        <f t="shared" si="0"/>
        <v>44823499.325505368</v>
      </c>
      <c r="I81" s="54">
        <f t="shared" si="0"/>
        <v>48420065.57</v>
      </c>
      <c r="J81" s="54">
        <f t="shared" si="0"/>
        <v>46777568.982470699</v>
      </c>
      <c r="K81" s="54">
        <f t="shared" si="0"/>
        <v>43169082.348576665</v>
      </c>
      <c r="L81" s="54">
        <f t="shared" si="0"/>
        <v>43364290.135742195</v>
      </c>
      <c r="M81" s="54">
        <f t="shared" si="0"/>
        <v>47603452.589934081</v>
      </c>
      <c r="N81" s="54">
        <f t="shared" si="0"/>
        <v>67327073.729999989</v>
      </c>
    </row>
    <row r="82" spans="1:14" ht="45" x14ac:dyDescent="0.2">
      <c r="A82" s="23" t="s">
        <v>198</v>
      </c>
      <c r="I82" s="53" t="s">
        <v>179</v>
      </c>
      <c r="N82" s="53"/>
    </row>
    <row r="83" spans="1:14" ht="15.75" thickBot="1" x14ac:dyDescent="0.3"/>
    <row r="84" spans="1:14" x14ac:dyDescent="0.2">
      <c r="A84" s="1" t="s">
        <v>199</v>
      </c>
      <c r="C84" s="48">
        <v>44592</v>
      </c>
      <c r="D84" s="48">
        <v>44620</v>
      </c>
      <c r="E84" s="48">
        <v>44651</v>
      </c>
      <c r="F84" s="48">
        <v>44681</v>
      </c>
      <c r="G84" s="48">
        <v>44712</v>
      </c>
      <c r="H84" s="48">
        <v>44742</v>
      </c>
      <c r="I84" s="48">
        <v>44773</v>
      </c>
      <c r="J84" s="48">
        <v>44804</v>
      </c>
      <c r="K84" s="48">
        <v>44834</v>
      </c>
      <c r="L84" s="48">
        <v>44865</v>
      </c>
      <c r="M84" s="48">
        <v>44895</v>
      </c>
      <c r="N84" s="48">
        <v>44926</v>
      </c>
    </row>
    <row r="85" spans="1:14" ht="15.75" thickBot="1" x14ac:dyDescent="0.25">
      <c r="A85" s="2" t="s">
        <v>4</v>
      </c>
      <c r="C85" s="52">
        <v>0</v>
      </c>
      <c r="D85" s="52">
        <v>0</v>
      </c>
      <c r="E85" s="52">
        <v>0</v>
      </c>
      <c r="F85" s="52">
        <v>0</v>
      </c>
      <c r="G85" s="52">
        <v>0</v>
      </c>
      <c r="H85" s="52">
        <v>0</v>
      </c>
      <c r="I85" s="52">
        <v>0</v>
      </c>
      <c r="J85" s="47">
        <v>206211.51</v>
      </c>
      <c r="K85" s="47">
        <v>0</v>
      </c>
      <c r="L85" s="47">
        <v>780853.84</v>
      </c>
      <c r="M85" s="47">
        <v>17881259.170000002</v>
      </c>
      <c r="N85" s="47">
        <f>6370215+54362</f>
        <v>6424577</v>
      </c>
    </row>
    <row r="86" spans="1:14" ht="30" x14ac:dyDescent="0.2">
      <c r="A86" s="4" t="s">
        <v>200</v>
      </c>
      <c r="N86" s="51"/>
    </row>
    <row r="87" spans="1:14" x14ac:dyDescent="0.2">
      <c r="A87" s="4" t="s">
        <v>201</v>
      </c>
    </row>
    <row r="88" spans="1:14" ht="30" x14ac:dyDescent="0.2">
      <c r="A88" s="4" t="s">
        <v>202</v>
      </c>
    </row>
    <row r="89" spans="1:14" ht="15.75" thickBot="1" x14ac:dyDescent="0.3"/>
    <row r="90" spans="1:14" x14ac:dyDescent="0.2">
      <c r="A90" s="1" t="s">
        <v>203</v>
      </c>
      <c r="C90" s="48">
        <v>44592</v>
      </c>
      <c r="D90" s="48">
        <v>44620</v>
      </c>
      <c r="E90" s="48">
        <v>44651</v>
      </c>
      <c r="F90" s="48">
        <v>44681</v>
      </c>
      <c r="G90" s="48">
        <v>44712</v>
      </c>
      <c r="H90" s="48">
        <v>44742</v>
      </c>
      <c r="I90" s="48">
        <v>44773</v>
      </c>
      <c r="J90" s="48">
        <v>44804</v>
      </c>
      <c r="K90" s="48">
        <v>44834</v>
      </c>
      <c r="L90" s="48">
        <v>44865</v>
      </c>
      <c r="M90" s="48">
        <v>44895</v>
      </c>
      <c r="N90" s="48">
        <v>44926</v>
      </c>
    </row>
    <row r="91" spans="1:14" ht="15.75" thickBot="1" x14ac:dyDescent="0.25">
      <c r="A91" s="2" t="s">
        <v>4</v>
      </c>
      <c r="C91" s="52">
        <v>0</v>
      </c>
      <c r="D91" s="47">
        <v>0</v>
      </c>
      <c r="E91" s="47">
        <v>0</v>
      </c>
      <c r="F91" s="47">
        <v>0</v>
      </c>
      <c r="G91" s="47">
        <v>0</v>
      </c>
      <c r="H91" s="47">
        <v>0</v>
      </c>
      <c r="I91" s="47">
        <v>0</v>
      </c>
      <c r="J91" s="47">
        <v>0</v>
      </c>
      <c r="K91" s="47">
        <v>0</v>
      </c>
      <c r="L91" s="47">
        <v>0</v>
      </c>
      <c r="M91" s="47">
        <v>4246795.0599999996</v>
      </c>
      <c r="N91" s="47">
        <v>15216002.6</v>
      </c>
    </row>
    <row r="92" spans="1:14" ht="30" x14ac:dyDescent="0.2">
      <c r="A92" s="4" t="s">
        <v>204</v>
      </c>
      <c r="N92" s="51"/>
    </row>
    <row r="93" spans="1:14" x14ac:dyDescent="0.2">
      <c r="A93" s="4" t="s">
        <v>205</v>
      </c>
    </row>
    <row r="94" spans="1:14" ht="30" x14ac:dyDescent="0.2">
      <c r="A94" s="4" t="s">
        <v>206</v>
      </c>
    </row>
    <row r="95" spans="1:14" ht="15.75" thickBot="1" x14ac:dyDescent="0.3"/>
    <row r="96" spans="1:14" x14ac:dyDescent="0.2">
      <c r="A96" s="1" t="s">
        <v>207</v>
      </c>
      <c r="C96" s="48">
        <v>44592</v>
      </c>
      <c r="D96" s="48">
        <v>44620</v>
      </c>
      <c r="E96" s="48">
        <v>44651</v>
      </c>
      <c r="F96" s="48">
        <v>44681</v>
      </c>
      <c r="G96" s="48">
        <v>44712</v>
      </c>
      <c r="H96" s="48">
        <v>44742</v>
      </c>
      <c r="I96" s="48">
        <v>44773</v>
      </c>
      <c r="J96" s="48">
        <v>44804</v>
      </c>
      <c r="K96" s="48">
        <v>44834</v>
      </c>
      <c r="L96" s="48">
        <v>44865</v>
      </c>
      <c r="M96" s="48">
        <v>44895</v>
      </c>
      <c r="N96" s="48">
        <v>44926</v>
      </c>
    </row>
    <row r="97" spans="1:14" ht="15.75" thickBot="1" x14ac:dyDescent="0.25">
      <c r="A97" s="2" t="s">
        <v>4</v>
      </c>
      <c r="C97" s="52">
        <v>0</v>
      </c>
      <c r="D97" s="47">
        <v>0</v>
      </c>
      <c r="E97" s="47">
        <v>0</v>
      </c>
      <c r="F97" s="47">
        <v>0</v>
      </c>
      <c r="G97" s="47">
        <v>0</v>
      </c>
      <c r="H97" s="47">
        <v>0</v>
      </c>
      <c r="I97" s="47">
        <v>0</v>
      </c>
      <c r="J97" s="47">
        <v>0</v>
      </c>
      <c r="K97" s="47">
        <v>0</v>
      </c>
      <c r="L97" s="47">
        <v>0</v>
      </c>
      <c r="M97" s="47">
        <v>14205483.869999999</v>
      </c>
      <c r="N97" s="47">
        <v>30559142.629999995</v>
      </c>
    </row>
    <row r="98" spans="1:14" ht="30" x14ac:dyDescent="0.2">
      <c r="A98" s="23" t="s">
        <v>208</v>
      </c>
      <c r="N98" s="51"/>
    </row>
    <row r="99" spans="1:14" x14ac:dyDescent="0.2">
      <c r="A99" s="23" t="s">
        <v>205</v>
      </c>
    </row>
    <row r="100" spans="1:14" ht="30" x14ac:dyDescent="0.2">
      <c r="A100" s="23" t="s">
        <v>206</v>
      </c>
    </row>
    <row r="101" spans="1:14" ht="15.75" thickBot="1" x14ac:dyDescent="0.3"/>
    <row r="102" spans="1:14" x14ac:dyDescent="0.2">
      <c r="A102" s="1" t="s">
        <v>209</v>
      </c>
      <c r="C102" s="48">
        <v>44592</v>
      </c>
      <c r="D102" s="48">
        <v>44620</v>
      </c>
      <c r="E102" s="48">
        <v>44651</v>
      </c>
      <c r="F102" s="48">
        <v>44681</v>
      </c>
      <c r="G102" s="48">
        <v>44712</v>
      </c>
      <c r="H102" s="48">
        <v>44742</v>
      </c>
      <c r="I102" s="48">
        <v>44773</v>
      </c>
      <c r="J102" s="48">
        <v>44804</v>
      </c>
      <c r="K102" s="48">
        <v>44834</v>
      </c>
      <c r="L102" s="48">
        <v>44865</v>
      </c>
      <c r="M102" s="48">
        <v>44895</v>
      </c>
      <c r="N102" s="48">
        <v>44926</v>
      </c>
    </row>
    <row r="103" spans="1:14" ht="15.75" thickBot="1" x14ac:dyDescent="0.25">
      <c r="A103" s="2" t="s">
        <v>4</v>
      </c>
      <c r="C103" s="52">
        <v>283891</v>
      </c>
      <c r="D103" s="47">
        <v>0</v>
      </c>
      <c r="E103" s="47">
        <v>505105655</v>
      </c>
      <c r="F103" s="47">
        <v>0</v>
      </c>
      <c r="G103" s="47">
        <v>0</v>
      </c>
      <c r="H103" s="50">
        <v>0</v>
      </c>
      <c r="I103" s="52">
        <v>0</v>
      </c>
      <c r="J103" s="47">
        <v>-4234.8999999999996</v>
      </c>
      <c r="K103" s="47">
        <v>0</v>
      </c>
      <c r="L103" s="47">
        <v>0</v>
      </c>
      <c r="M103" s="47">
        <v>0</v>
      </c>
      <c r="N103" s="47">
        <v>-5932763.7199999997</v>
      </c>
    </row>
    <row r="104" spans="1:14" s="42" customFormat="1" ht="30" x14ac:dyDescent="0.2">
      <c r="A104" s="93" t="s">
        <v>210</v>
      </c>
      <c r="C104" s="94" t="s">
        <v>179</v>
      </c>
      <c r="D104" s="94"/>
      <c r="E104" s="94"/>
      <c r="F104" s="94"/>
      <c r="G104" s="94"/>
      <c r="H104" s="94"/>
      <c r="I104" s="94"/>
      <c r="J104" s="94"/>
      <c r="K104" s="94"/>
      <c r="L104" s="94"/>
      <c r="M104" s="94"/>
      <c r="N104" s="94"/>
    </row>
    <row r="105" spans="1:14" ht="30" x14ac:dyDescent="0.2">
      <c r="A105" s="23" t="s">
        <v>168</v>
      </c>
    </row>
    <row r="106" spans="1:14" ht="15.75" thickBot="1" x14ac:dyDescent="0.3"/>
    <row r="107" spans="1:14" x14ac:dyDescent="0.25">
      <c r="A107" s="26" t="s">
        <v>211</v>
      </c>
      <c r="C107" s="48">
        <v>44592</v>
      </c>
      <c r="D107" s="48">
        <v>44620</v>
      </c>
      <c r="E107" s="48">
        <v>44651</v>
      </c>
      <c r="F107" s="48">
        <v>44681</v>
      </c>
      <c r="G107" s="48">
        <v>44712</v>
      </c>
      <c r="H107" s="48">
        <v>44742</v>
      </c>
      <c r="I107" s="48">
        <v>44773</v>
      </c>
      <c r="J107" s="48">
        <v>44804</v>
      </c>
      <c r="K107" s="48">
        <v>44834</v>
      </c>
      <c r="L107" s="48">
        <v>44865</v>
      </c>
      <c r="M107" s="48">
        <v>44895</v>
      </c>
      <c r="N107" s="48">
        <v>44926</v>
      </c>
    </row>
    <row r="108" spans="1:14" ht="15.75" thickBot="1" x14ac:dyDescent="0.25">
      <c r="A108" s="25" t="s">
        <v>212</v>
      </c>
      <c r="C108" s="54">
        <f>+C81+C85+C91+C97+C103</f>
        <v>55782982</v>
      </c>
      <c r="D108" s="54">
        <f>+D81+D85+D91+D97+D103</f>
        <v>44866692</v>
      </c>
      <c r="E108" s="54">
        <f t="shared" ref="E108:H108" si="1">+E81+E85+E91+E97+E103</f>
        <v>558202722</v>
      </c>
      <c r="F108" s="54">
        <f t="shared" si="1"/>
        <v>41500347.017275393</v>
      </c>
      <c r="G108" s="54">
        <f t="shared" si="1"/>
        <v>47812797.891171873</v>
      </c>
      <c r="H108" s="54">
        <f t="shared" si="1"/>
        <v>44823499.325505368</v>
      </c>
      <c r="I108" s="52">
        <v>0</v>
      </c>
      <c r="J108" s="54">
        <f t="shared" ref="J108:N108" si="2">+J81+J85+J91+J97+J103</f>
        <v>46979545.592470698</v>
      </c>
      <c r="K108" s="54">
        <f t="shared" si="2"/>
        <v>43169082.348576665</v>
      </c>
      <c r="L108" s="54">
        <f t="shared" si="2"/>
        <v>44145143.975742199</v>
      </c>
      <c r="M108" s="54">
        <f t="shared" si="2"/>
        <v>83936990.68993409</v>
      </c>
      <c r="N108" s="54">
        <f t="shared" si="2"/>
        <v>113594032.23999998</v>
      </c>
    </row>
    <row r="109" spans="1:14" ht="45" x14ac:dyDescent="0.2">
      <c r="A109" s="23" t="s">
        <v>213</v>
      </c>
      <c r="N109" s="53"/>
    </row>
    <row r="110" spans="1:14" ht="15.75" thickBot="1" x14ac:dyDescent="0.3"/>
    <row r="111" spans="1:14" x14ac:dyDescent="0.2">
      <c r="A111" s="1" t="s">
        <v>214</v>
      </c>
      <c r="C111" s="48">
        <v>44592</v>
      </c>
      <c r="D111" s="48">
        <v>44620</v>
      </c>
      <c r="E111" s="48">
        <v>44651</v>
      </c>
      <c r="F111" s="48">
        <v>44681</v>
      </c>
      <c r="G111" s="48">
        <v>44712</v>
      </c>
      <c r="H111" s="48">
        <v>44742</v>
      </c>
      <c r="I111" s="48">
        <v>44773</v>
      </c>
      <c r="J111" s="48">
        <v>44804</v>
      </c>
      <c r="K111" s="48">
        <v>44834</v>
      </c>
      <c r="L111" s="48">
        <v>44865</v>
      </c>
      <c r="M111" s="48">
        <v>44895</v>
      </c>
      <c r="N111" s="48">
        <v>44926</v>
      </c>
    </row>
    <row r="112" spans="1:14" ht="15.75" thickBot="1" x14ac:dyDescent="0.25">
      <c r="A112" s="2" t="s">
        <v>4</v>
      </c>
      <c r="C112" s="52">
        <v>14593032.210000001</v>
      </c>
      <c r="D112" s="52">
        <v>10251672.010000002</v>
      </c>
      <c r="E112" s="52">
        <v>10965258.840000002</v>
      </c>
      <c r="F112" s="52">
        <v>11261248.879999999</v>
      </c>
      <c r="G112" s="52">
        <v>17268679.654999997</v>
      </c>
      <c r="H112" s="52">
        <v>14253521.840000002</v>
      </c>
      <c r="I112" s="52">
        <v>19985253.810000002</v>
      </c>
      <c r="J112" s="52">
        <v>13410588.955</v>
      </c>
      <c r="K112" s="47">
        <v>14000574.48</v>
      </c>
      <c r="L112" s="52">
        <v>18986487.239999998</v>
      </c>
      <c r="M112" s="52">
        <v>14305350.550000001</v>
      </c>
      <c r="N112" s="52">
        <v>22251241.949999999</v>
      </c>
    </row>
    <row r="113" spans="1:14" s="42" customFormat="1" ht="60" x14ac:dyDescent="0.2">
      <c r="A113" s="93" t="s">
        <v>215</v>
      </c>
      <c r="C113" s="94"/>
      <c r="D113" s="94"/>
      <c r="E113" s="94"/>
      <c r="F113" s="94"/>
      <c r="G113" s="94"/>
      <c r="H113" s="94"/>
      <c r="I113" s="94"/>
      <c r="J113" s="94"/>
      <c r="K113" s="94"/>
      <c r="L113" s="94"/>
      <c r="M113" s="94"/>
      <c r="N113" s="94"/>
    </row>
    <row r="114" spans="1:14" ht="30" x14ac:dyDescent="0.2">
      <c r="A114" s="23" t="s">
        <v>216</v>
      </c>
    </row>
    <row r="115" spans="1:14" ht="15.75" thickBot="1" x14ac:dyDescent="0.3"/>
    <row r="116" spans="1:14" x14ac:dyDescent="0.2">
      <c r="A116" s="1" t="s">
        <v>217</v>
      </c>
      <c r="C116" s="48">
        <v>44592</v>
      </c>
      <c r="D116" s="48">
        <v>44620</v>
      </c>
      <c r="E116" s="48">
        <v>44651</v>
      </c>
      <c r="F116" s="48">
        <v>44681</v>
      </c>
      <c r="G116" s="48">
        <v>44712</v>
      </c>
      <c r="H116" s="48">
        <v>44742</v>
      </c>
      <c r="I116" s="48">
        <v>44773</v>
      </c>
      <c r="J116" s="48">
        <v>44804</v>
      </c>
      <c r="K116" s="48">
        <v>44834</v>
      </c>
      <c r="L116" s="48">
        <v>44865</v>
      </c>
      <c r="M116" s="48">
        <v>44895</v>
      </c>
      <c r="N116" s="48">
        <v>44926</v>
      </c>
    </row>
    <row r="117" spans="1:14" ht="15.75" thickBot="1" x14ac:dyDescent="0.25">
      <c r="A117" s="2" t="s">
        <v>4</v>
      </c>
      <c r="C117" s="52">
        <v>3963839.05</v>
      </c>
      <c r="D117" s="47">
        <v>3828952.3999999994</v>
      </c>
      <c r="E117" s="47">
        <v>4935455.1900000004</v>
      </c>
      <c r="F117" s="47">
        <v>2789082.5399999996</v>
      </c>
      <c r="G117" s="47">
        <v>4315837.585</v>
      </c>
      <c r="H117" s="47">
        <v>5159476.1100000003</v>
      </c>
      <c r="I117" s="47">
        <v>4714646.6900000004</v>
      </c>
      <c r="J117" s="47">
        <v>5784216.0449999999</v>
      </c>
      <c r="K117" s="47">
        <v>5730217.4100000001</v>
      </c>
      <c r="L117" s="47">
        <v>4468299.8000000007</v>
      </c>
      <c r="M117" s="47">
        <v>4311204.4399999995</v>
      </c>
      <c r="N117" s="47">
        <v>10306074.300000001</v>
      </c>
    </row>
    <row r="118" spans="1:14" s="42" customFormat="1" ht="60" x14ac:dyDescent="0.2">
      <c r="A118" s="93" t="s">
        <v>218</v>
      </c>
      <c r="C118" s="94"/>
      <c r="D118" s="94"/>
      <c r="E118" s="94"/>
      <c r="F118" s="94"/>
      <c r="G118" s="94"/>
      <c r="H118" s="94"/>
      <c r="I118" s="94"/>
      <c r="J118" s="94"/>
      <c r="K118" s="94"/>
      <c r="L118" s="94"/>
      <c r="M118" s="94"/>
      <c r="N118" s="94"/>
    </row>
    <row r="119" spans="1:14" ht="30" x14ac:dyDescent="0.2">
      <c r="A119" s="23" t="s">
        <v>216</v>
      </c>
    </row>
    <row r="120" spans="1:14" ht="15.75" thickBot="1" x14ac:dyDescent="0.3"/>
    <row r="121" spans="1:14" x14ac:dyDescent="0.2">
      <c r="A121" s="1" t="s">
        <v>219</v>
      </c>
      <c r="C121" s="48">
        <v>44592</v>
      </c>
      <c r="D121" s="48">
        <v>44620</v>
      </c>
      <c r="E121" s="48">
        <v>44651</v>
      </c>
      <c r="F121" s="48">
        <v>44681</v>
      </c>
      <c r="G121" s="48">
        <v>44712</v>
      </c>
      <c r="H121" s="48">
        <v>44742</v>
      </c>
      <c r="I121" s="48">
        <v>44773</v>
      </c>
      <c r="J121" s="48">
        <v>44804</v>
      </c>
      <c r="K121" s="48">
        <v>44834</v>
      </c>
      <c r="L121" s="48">
        <v>44865</v>
      </c>
      <c r="M121" s="48">
        <v>44895</v>
      </c>
      <c r="N121" s="48">
        <v>44926</v>
      </c>
    </row>
    <row r="122" spans="1:14" ht="15.75" thickBot="1" x14ac:dyDescent="0.25">
      <c r="A122" s="2" t="s">
        <v>4</v>
      </c>
      <c r="C122" s="52">
        <v>2337083.66</v>
      </c>
      <c r="D122" s="47">
        <v>2425465.75</v>
      </c>
      <c r="E122" s="47">
        <v>2689181.18</v>
      </c>
      <c r="F122" s="47">
        <v>2060510.08</v>
      </c>
      <c r="G122" s="47">
        <v>3184535.4900000007</v>
      </c>
      <c r="H122" s="47">
        <v>3132007.5</v>
      </c>
      <c r="I122" s="47">
        <v>2924065.38</v>
      </c>
      <c r="J122" s="47">
        <v>3042057.9</v>
      </c>
      <c r="K122" s="47">
        <v>3434865.94</v>
      </c>
      <c r="L122" s="47">
        <v>2678342.67</v>
      </c>
      <c r="M122" s="47">
        <v>3127251.0300000003</v>
      </c>
      <c r="N122" s="47">
        <v>3672673.69</v>
      </c>
    </row>
    <row r="123" spans="1:14" s="42" customFormat="1" ht="60" x14ac:dyDescent="0.2">
      <c r="A123" s="93" t="s">
        <v>220</v>
      </c>
      <c r="C123" s="94"/>
      <c r="D123" s="94"/>
      <c r="E123" s="94"/>
      <c r="F123" s="94"/>
      <c r="G123" s="94"/>
      <c r="H123" s="94"/>
      <c r="I123" s="94"/>
      <c r="J123" s="94"/>
      <c r="K123" s="94"/>
      <c r="L123" s="94"/>
      <c r="M123" s="94"/>
      <c r="N123" s="94"/>
    </row>
    <row r="124" spans="1:14" ht="30" x14ac:dyDescent="0.2">
      <c r="A124" s="4" t="s">
        <v>216</v>
      </c>
    </row>
    <row r="125" spans="1:14" ht="15.75" thickBot="1" x14ac:dyDescent="0.3"/>
    <row r="126" spans="1:14" x14ac:dyDescent="0.2">
      <c r="A126" s="1" t="s">
        <v>221</v>
      </c>
      <c r="C126" s="48">
        <v>44592</v>
      </c>
      <c r="D126" s="48">
        <v>44620</v>
      </c>
      <c r="E126" s="48">
        <v>44651</v>
      </c>
      <c r="F126" s="48">
        <v>44681</v>
      </c>
      <c r="G126" s="48">
        <v>44712</v>
      </c>
      <c r="H126" s="48">
        <v>44742</v>
      </c>
      <c r="I126" s="48">
        <v>44773</v>
      </c>
      <c r="J126" s="48">
        <v>44804</v>
      </c>
      <c r="K126" s="48">
        <v>44834</v>
      </c>
      <c r="L126" s="48">
        <v>44865</v>
      </c>
      <c r="M126" s="48">
        <v>44895</v>
      </c>
      <c r="N126" s="48">
        <v>44926</v>
      </c>
    </row>
    <row r="127" spans="1:14" ht="15.75" thickBot="1" x14ac:dyDescent="0.25">
      <c r="A127" s="2" t="s">
        <v>4</v>
      </c>
      <c r="C127" s="52">
        <v>7283941.3699999992</v>
      </c>
      <c r="D127" s="47">
        <v>5886243.8900000006</v>
      </c>
      <c r="E127" s="47">
        <v>6739128.3000000007</v>
      </c>
      <c r="F127" s="47">
        <v>8600271.8399999999</v>
      </c>
      <c r="G127" s="47">
        <f>10781469.07-9799.91</f>
        <v>10771669.16</v>
      </c>
      <c r="H127" s="47">
        <v>13215246.41</v>
      </c>
      <c r="I127" s="47">
        <v>10698612.199999999</v>
      </c>
      <c r="J127" s="47">
        <v>10326036.939999999</v>
      </c>
      <c r="K127" s="47">
        <v>12301304.200000001</v>
      </c>
      <c r="L127" s="47">
        <v>11359257.020000001</v>
      </c>
      <c r="M127" s="47">
        <v>10929216.67</v>
      </c>
      <c r="N127" s="47">
        <v>24600423.739999998</v>
      </c>
    </row>
    <row r="128" spans="1:14" ht="30" x14ac:dyDescent="0.2">
      <c r="A128" s="23" t="s">
        <v>222</v>
      </c>
      <c r="N128" s="51"/>
    </row>
    <row r="129" spans="1:14" s="42" customFormat="1" ht="30" x14ac:dyDescent="0.2">
      <c r="A129" s="93" t="s">
        <v>216</v>
      </c>
      <c r="C129" s="94"/>
      <c r="D129" s="94"/>
      <c r="E129" s="94"/>
      <c r="F129" s="94"/>
      <c r="G129" s="94"/>
      <c r="H129" s="94"/>
      <c r="I129" s="94"/>
      <c r="J129" s="94"/>
      <c r="K129" s="94"/>
      <c r="L129" s="94"/>
      <c r="M129" s="94"/>
      <c r="N129" s="94"/>
    </row>
    <row r="130" spans="1:14" ht="15.75" thickBot="1" x14ac:dyDescent="0.3"/>
    <row r="131" spans="1:14" x14ac:dyDescent="0.2">
      <c r="A131" s="1" t="s">
        <v>223</v>
      </c>
      <c r="C131" s="48">
        <v>44592</v>
      </c>
      <c r="D131" s="48">
        <v>44620</v>
      </c>
      <c r="E131" s="48">
        <v>44651</v>
      </c>
      <c r="F131" s="48">
        <v>44681</v>
      </c>
      <c r="G131" s="48">
        <v>44712</v>
      </c>
      <c r="H131" s="48">
        <v>44742</v>
      </c>
      <c r="I131" s="48">
        <v>44773</v>
      </c>
      <c r="J131" s="48">
        <v>44804</v>
      </c>
      <c r="K131" s="48">
        <v>44834</v>
      </c>
      <c r="L131" s="48">
        <v>44865</v>
      </c>
      <c r="M131" s="48">
        <v>44895</v>
      </c>
      <c r="N131" s="48">
        <v>44926</v>
      </c>
    </row>
    <row r="132" spans="1:14" ht="15.75" thickBot="1" x14ac:dyDescent="0.25">
      <c r="A132" s="2" t="s">
        <v>4</v>
      </c>
      <c r="C132" s="52">
        <v>4569904.5300000012</v>
      </c>
      <c r="D132" s="47">
        <v>2383235.5700000003</v>
      </c>
      <c r="E132" s="47">
        <v>1711196.77</v>
      </c>
      <c r="F132" s="47">
        <v>7942005.700000003</v>
      </c>
      <c r="G132" s="47">
        <v>1932089.4600000009</v>
      </c>
      <c r="H132" s="50">
        <v>1895126.8999999985</v>
      </c>
      <c r="I132" s="52">
        <v>2150713.9499999955</v>
      </c>
      <c r="J132" s="47">
        <v>2009732.0100000054</v>
      </c>
      <c r="K132" s="47">
        <v>1710066.14</v>
      </c>
      <c r="L132" s="47">
        <v>8255959.799999997</v>
      </c>
      <c r="M132" s="47">
        <v>1771364.1699999981</v>
      </c>
      <c r="N132" s="47">
        <v>1749594.9600000083</v>
      </c>
    </row>
    <row r="133" spans="1:14" ht="45" x14ac:dyDescent="0.2">
      <c r="A133" s="4" t="s">
        <v>224</v>
      </c>
      <c r="N133" s="51"/>
    </row>
    <row r="134" spans="1:14" s="42" customFormat="1" ht="30" x14ac:dyDescent="0.2">
      <c r="A134" s="93" t="s">
        <v>216</v>
      </c>
      <c r="C134" s="94"/>
      <c r="D134" s="94"/>
      <c r="E134" s="94"/>
      <c r="F134" s="94"/>
      <c r="G134" s="94"/>
      <c r="H134" s="94"/>
      <c r="I134" s="94"/>
      <c r="J134" s="94"/>
      <c r="K134" s="94"/>
      <c r="L134" s="94"/>
      <c r="M134" s="94"/>
      <c r="N134" s="94"/>
    </row>
    <row r="135" spans="1:14" ht="15.75" thickBot="1" x14ac:dyDescent="0.3"/>
    <row r="136" spans="1:14" x14ac:dyDescent="0.2">
      <c r="A136" s="1" t="s">
        <v>225</v>
      </c>
      <c r="C136" s="48">
        <v>44592</v>
      </c>
      <c r="D136" s="48">
        <v>44620</v>
      </c>
      <c r="E136" s="48">
        <v>44651</v>
      </c>
      <c r="F136" s="48">
        <v>44681</v>
      </c>
      <c r="G136" s="48">
        <v>44712</v>
      </c>
      <c r="H136" s="48">
        <v>44742</v>
      </c>
      <c r="I136" s="48">
        <v>44773</v>
      </c>
      <c r="J136" s="48">
        <v>44804</v>
      </c>
      <c r="K136" s="48">
        <v>44834</v>
      </c>
      <c r="L136" s="48">
        <v>44865</v>
      </c>
      <c r="M136" s="48">
        <v>44895</v>
      </c>
      <c r="N136" s="48">
        <v>44926</v>
      </c>
    </row>
    <row r="137" spans="1:14" ht="15.75" thickBot="1" x14ac:dyDescent="0.25">
      <c r="A137" s="2" t="s">
        <v>4</v>
      </c>
      <c r="C137" s="52">
        <v>3876031.05</v>
      </c>
      <c r="D137" s="47">
        <v>5344335.51</v>
      </c>
      <c r="E137" s="47">
        <v>5118244.59</v>
      </c>
      <c r="F137" s="47">
        <v>0</v>
      </c>
      <c r="G137" s="47">
        <v>10388791.779999999</v>
      </c>
      <c r="H137" s="47">
        <v>5836269.3300000001</v>
      </c>
      <c r="I137" s="47">
        <v>6099516.5800000001</v>
      </c>
      <c r="J137" s="47">
        <v>5624709.4500000002</v>
      </c>
      <c r="K137" s="47">
        <v>5542078.6699999999</v>
      </c>
      <c r="L137" s="47">
        <v>5865917.4000000004</v>
      </c>
      <c r="M137" s="47">
        <v>5664361.1500000004</v>
      </c>
      <c r="N137" s="47">
        <v>5920248.6500000004</v>
      </c>
    </row>
    <row r="138" spans="1:14" ht="30" x14ac:dyDescent="0.2">
      <c r="A138" s="23" t="s">
        <v>226</v>
      </c>
      <c r="N138" s="51"/>
    </row>
    <row r="139" spans="1:14" s="42" customFormat="1" ht="30" x14ac:dyDescent="0.2">
      <c r="A139" s="93" t="s">
        <v>216</v>
      </c>
      <c r="C139" s="94"/>
      <c r="D139" s="94"/>
      <c r="E139" s="94"/>
      <c r="F139" s="94"/>
      <c r="G139" s="94"/>
      <c r="H139" s="94"/>
      <c r="I139" s="94"/>
      <c r="J139" s="94"/>
      <c r="K139" s="94"/>
      <c r="L139" s="94"/>
      <c r="M139" s="94"/>
      <c r="N139" s="94"/>
    </row>
    <row r="140" spans="1:14" ht="30" x14ac:dyDescent="0.2">
      <c r="A140" s="27" t="s">
        <v>227</v>
      </c>
    </row>
    <row r="141" spans="1:14" ht="15.75" thickBot="1" x14ac:dyDescent="0.3"/>
    <row r="142" spans="1:14" x14ac:dyDescent="0.2">
      <c r="A142" s="1" t="s">
        <v>228</v>
      </c>
      <c r="C142" s="48">
        <v>44592</v>
      </c>
      <c r="D142" s="48">
        <v>44620</v>
      </c>
      <c r="E142" s="48">
        <v>44651</v>
      </c>
      <c r="F142" s="48">
        <v>44681</v>
      </c>
      <c r="G142" s="48">
        <v>44712</v>
      </c>
      <c r="H142" s="48">
        <v>44742</v>
      </c>
      <c r="I142" s="48">
        <v>44773</v>
      </c>
      <c r="J142" s="48">
        <v>44804</v>
      </c>
      <c r="K142" s="48">
        <v>44834</v>
      </c>
      <c r="L142" s="48">
        <v>44865</v>
      </c>
      <c r="M142" s="48">
        <v>44895</v>
      </c>
      <c r="N142" s="48">
        <v>44926</v>
      </c>
    </row>
    <row r="143" spans="1:14" ht="15.75" thickBot="1" x14ac:dyDescent="0.25">
      <c r="A143" s="2" t="s">
        <v>4</v>
      </c>
      <c r="C143" s="52">
        <v>651083.72</v>
      </c>
      <c r="D143" s="47">
        <v>678818.53</v>
      </c>
      <c r="E143" s="47">
        <v>575324.17000000004</v>
      </c>
      <c r="F143" s="47">
        <v>0</v>
      </c>
      <c r="G143" s="47">
        <v>1334742.19</v>
      </c>
      <c r="H143" s="47">
        <v>708006.08</v>
      </c>
      <c r="I143" s="47">
        <v>701884.63</v>
      </c>
      <c r="J143" s="47">
        <v>639345.89</v>
      </c>
      <c r="K143" s="47">
        <v>700754.69</v>
      </c>
      <c r="L143" s="47">
        <v>595500.88</v>
      </c>
      <c r="M143" s="47">
        <v>708075.35</v>
      </c>
      <c r="N143" s="47">
        <v>506505.22</v>
      </c>
    </row>
    <row r="144" spans="1:14" s="42" customFormat="1" ht="45" x14ac:dyDescent="0.2">
      <c r="A144" s="93" t="s">
        <v>229</v>
      </c>
      <c r="C144" s="94"/>
      <c r="D144" s="94"/>
      <c r="E144" s="94"/>
      <c r="F144" s="94"/>
      <c r="G144" s="94"/>
      <c r="H144" s="94"/>
      <c r="I144" s="94"/>
      <c r="J144" s="94"/>
      <c r="K144" s="94"/>
      <c r="L144" s="94"/>
      <c r="M144" s="94"/>
      <c r="N144" s="94"/>
    </row>
    <row r="145" spans="1:14" ht="30" x14ac:dyDescent="0.2">
      <c r="A145" s="4" t="s">
        <v>230</v>
      </c>
    </row>
    <row r="146" spans="1:14" ht="30" x14ac:dyDescent="0.2">
      <c r="A146" s="4" t="s">
        <v>216</v>
      </c>
    </row>
    <row r="147" spans="1:14" ht="30" x14ac:dyDescent="0.2">
      <c r="A147" s="5" t="s">
        <v>231</v>
      </c>
    </row>
    <row r="148" spans="1:14" ht="15.75" thickBot="1" x14ac:dyDescent="0.3"/>
    <row r="149" spans="1:14" x14ac:dyDescent="0.2">
      <c r="A149" s="1" t="s">
        <v>232</v>
      </c>
      <c r="C149" s="48">
        <v>44592</v>
      </c>
      <c r="D149" s="48">
        <v>44620</v>
      </c>
      <c r="E149" s="48">
        <v>44651</v>
      </c>
      <c r="F149" s="48">
        <v>44681</v>
      </c>
      <c r="G149" s="48">
        <v>44712</v>
      </c>
      <c r="H149" s="48">
        <v>44742</v>
      </c>
      <c r="I149" s="48">
        <v>44773</v>
      </c>
      <c r="J149" s="48">
        <v>44804</v>
      </c>
      <c r="K149" s="48">
        <v>44834</v>
      </c>
      <c r="L149" s="48">
        <v>44865</v>
      </c>
      <c r="M149" s="48">
        <v>44895</v>
      </c>
      <c r="N149" s="48">
        <v>44926</v>
      </c>
    </row>
    <row r="150" spans="1:14" ht="15.75" thickBot="1" x14ac:dyDescent="0.25">
      <c r="A150" s="2" t="s">
        <v>4</v>
      </c>
      <c r="C150" s="52">
        <v>208773.65</v>
      </c>
      <c r="D150" s="47">
        <v>204653.53</v>
      </c>
      <c r="E150" s="47">
        <v>201769.77</v>
      </c>
      <c r="F150" s="47">
        <v>0</v>
      </c>
      <c r="G150" s="47">
        <v>408180.97</v>
      </c>
      <c r="H150" s="47">
        <v>260332.05</v>
      </c>
      <c r="I150" s="47">
        <v>318693.08</v>
      </c>
      <c r="J150" s="47">
        <v>482193.13</v>
      </c>
      <c r="K150" s="47">
        <v>496873.14</v>
      </c>
      <c r="L150" s="47">
        <v>437762.63</v>
      </c>
      <c r="M150" s="47">
        <v>298152.01</v>
      </c>
      <c r="N150" s="47">
        <v>246736.16</v>
      </c>
    </row>
    <row r="151" spans="1:14" s="42" customFormat="1" ht="45" x14ac:dyDescent="0.2">
      <c r="A151" s="93" t="s">
        <v>233</v>
      </c>
      <c r="C151" s="94"/>
      <c r="D151" s="94"/>
      <c r="E151" s="94"/>
      <c r="F151" s="94"/>
      <c r="G151" s="94"/>
      <c r="H151" s="94"/>
      <c r="I151" s="94"/>
      <c r="J151" s="94"/>
      <c r="K151" s="94"/>
      <c r="L151" s="94"/>
      <c r="M151" s="94"/>
      <c r="N151" s="94"/>
    </row>
    <row r="152" spans="1:14" ht="30" x14ac:dyDescent="0.2">
      <c r="A152" s="4" t="s">
        <v>234</v>
      </c>
    </row>
    <row r="153" spans="1:14" ht="30" x14ac:dyDescent="0.2">
      <c r="A153" s="4" t="s">
        <v>216</v>
      </c>
    </row>
    <row r="154" spans="1:14" ht="30" x14ac:dyDescent="0.2">
      <c r="A154" s="5" t="s">
        <v>235</v>
      </c>
    </row>
    <row r="155" spans="1:14" ht="15.75" thickBot="1" x14ac:dyDescent="0.3"/>
    <row r="156" spans="1:14" x14ac:dyDescent="0.2">
      <c r="A156" s="1" t="s">
        <v>236</v>
      </c>
      <c r="C156" s="48">
        <v>44592</v>
      </c>
      <c r="D156" s="48">
        <v>44620</v>
      </c>
      <c r="E156" s="48">
        <v>44651</v>
      </c>
      <c r="F156" s="48">
        <v>44681</v>
      </c>
      <c r="G156" s="48">
        <v>44712</v>
      </c>
      <c r="H156" s="48">
        <v>44742</v>
      </c>
      <c r="I156" s="48">
        <v>44773</v>
      </c>
      <c r="J156" s="48">
        <v>44804</v>
      </c>
      <c r="K156" s="48">
        <v>44834</v>
      </c>
      <c r="L156" s="48">
        <v>44865</v>
      </c>
      <c r="M156" s="48">
        <v>44895</v>
      </c>
      <c r="N156" s="48">
        <v>44926</v>
      </c>
    </row>
    <row r="157" spans="1:14" ht="15.75" thickBot="1" x14ac:dyDescent="0.25">
      <c r="A157" s="2" t="s">
        <v>4</v>
      </c>
      <c r="C157" s="52">
        <v>6126331.7699999996</v>
      </c>
      <c r="D157" s="47">
        <v>6479558.8899999987</v>
      </c>
      <c r="E157" s="47">
        <v>6420007.3499999987</v>
      </c>
      <c r="F157" s="47">
        <v>7628603.4899999993</v>
      </c>
      <c r="G157" s="47">
        <v>7653368.3199999994</v>
      </c>
      <c r="H157" s="47">
        <v>11351307.279999999</v>
      </c>
      <c r="I157" s="47">
        <v>6956259.7300000004</v>
      </c>
      <c r="J157" s="47">
        <v>6464087.4099999992</v>
      </c>
      <c r="K157" s="47">
        <v>6652887.25</v>
      </c>
      <c r="L157" s="47">
        <v>6431310.0800000001</v>
      </c>
      <c r="M157" s="47">
        <v>7432081.5700000003</v>
      </c>
      <c r="N157" s="47">
        <v>22648738.700000003</v>
      </c>
    </row>
    <row r="158" spans="1:14" s="42" customFormat="1" ht="60" x14ac:dyDescent="0.2">
      <c r="A158" s="93" t="s">
        <v>237</v>
      </c>
      <c r="C158" s="94"/>
      <c r="D158" s="94"/>
      <c r="E158" s="94"/>
      <c r="F158" s="94"/>
      <c r="G158" s="94"/>
      <c r="H158" s="94"/>
      <c r="I158" s="94"/>
      <c r="J158" s="94"/>
      <c r="K158" s="94"/>
      <c r="L158" s="94"/>
      <c r="M158" s="94"/>
      <c r="N158" s="94"/>
    </row>
    <row r="159" spans="1:14" ht="30" x14ac:dyDescent="0.2">
      <c r="A159" s="4" t="s">
        <v>216</v>
      </c>
    </row>
    <row r="160" spans="1:14" ht="15.75" thickBot="1" x14ac:dyDescent="0.3"/>
    <row r="161" spans="1:14" x14ac:dyDescent="0.2">
      <c r="A161" s="1" t="s">
        <v>260</v>
      </c>
      <c r="C161" s="48">
        <v>44592</v>
      </c>
      <c r="D161" s="48">
        <v>44620</v>
      </c>
      <c r="E161" s="48">
        <v>44651</v>
      </c>
      <c r="F161" s="48">
        <v>44681</v>
      </c>
      <c r="G161" s="48">
        <v>44712</v>
      </c>
      <c r="H161" s="48">
        <v>44742</v>
      </c>
      <c r="I161" s="48">
        <v>44773</v>
      </c>
      <c r="J161" s="48">
        <v>44804</v>
      </c>
      <c r="K161" s="48">
        <v>44834</v>
      </c>
      <c r="L161" s="48">
        <v>44865</v>
      </c>
      <c r="M161" s="48">
        <v>44895</v>
      </c>
      <c r="N161" s="48">
        <v>44926</v>
      </c>
    </row>
    <row r="162" spans="1:14" ht="15.75" thickBot="1" x14ac:dyDescent="0.25">
      <c r="A162" s="2" t="s">
        <v>4</v>
      </c>
      <c r="C162" s="52">
        <v>2188922.9700000002</v>
      </c>
      <c r="D162" s="47">
        <v>952814.02</v>
      </c>
      <c r="E162" s="47">
        <v>2141868.5099999998</v>
      </c>
      <c r="F162" s="47">
        <v>942781.14</v>
      </c>
      <c r="G162" s="47">
        <v>2181332.1100000008</v>
      </c>
      <c r="H162" s="47">
        <v>940278.61999999988</v>
      </c>
      <c r="I162" s="47">
        <v>2157581.46</v>
      </c>
      <c r="J162" s="47">
        <v>937236.4</v>
      </c>
      <c r="K162" s="47">
        <v>2239690.7400000002</v>
      </c>
      <c r="L162" s="47">
        <v>912463.27</v>
      </c>
      <c r="M162" s="47">
        <v>2194478.2799999998</v>
      </c>
      <c r="N162" s="47">
        <v>1084751.5900000001</v>
      </c>
    </row>
    <row r="163" spans="1:14" s="42" customFormat="1" ht="45" x14ac:dyDescent="0.2">
      <c r="A163" s="93" t="s">
        <v>238</v>
      </c>
      <c r="C163" s="94"/>
      <c r="D163" s="94"/>
      <c r="E163" s="94"/>
      <c r="F163" s="94"/>
      <c r="G163" s="94"/>
      <c r="H163" s="94"/>
      <c r="I163" s="94"/>
      <c r="J163" s="94"/>
      <c r="K163" s="94"/>
      <c r="L163" s="94"/>
      <c r="M163" s="94"/>
      <c r="N163" s="94"/>
    </row>
    <row r="164" spans="1:14" ht="30" x14ac:dyDescent="0.2">
      <c r="A164" s="4" t="s">
        <v>216</v>
      </c>
    </row>
    <row r="165" spans="1:14" ht="15.75" thickBot="1" x14ac:dyDescent="0.3"/>
    <row r="166" spans="1:14" x14ac:dyDescent="0.2">
      <c r="A166" s="1" t="s">
        <v>239</v>
      </c>
      <c r="C166" s="48">
        <v>44592</v>
      </c>
      <c r="D166" s="48">
        <v>44620</v>
      </c>
      <c r="E166" s="48">
        <v>44651</v>
      </c>
      <c r="F166" s="48">
        <v>44681</v>
      </c>
      <c r="G166" s="48">
        <v>44712</v>
      </c>
      <c r="H166" s="48">
        <v>44742</v>
      </c>
      <c r="I166" s="48">
        <v>44773</v>
      </c>
      <c r="J166" s="48">
        <v>44804</v>
      </c>
      <c r="K166" s="48">
        <v>44834</v>
      </c>
      <c r="L166" s="48">
        <v>44865</v>
      </c>
      <c r="M166" s="48">
        <v>44895</v>
      </c>
      <c r="N166" s="48">
        <v>44926</v>
      </c>
    </row>
    <row r="167" spans="1:14" ht="15.75" thickBot="1" x14ac:dyDescent="0.25">
      <c r="A167" s="2" t="s">
        <v>4</v>
      </c>
      <c r="C167" s="52">
        <v>5219994</v>
      </c>
      <c r="D167" s="47">
        <v>0</v>
      </c>
      <c r="E167" s="47">
        <v>0</v>
      </c>
      <c r="F167" s="47">
        <v>6007571</v>
      </c>
      <c r="G167" s="47">
        <v>0</v>
      </c>
      <c r="H167" s="47">
        <v>0</v>
      </c>
      <c r="I167" s="47">
        <v>6520323</v>
      </c>
      <c r="J167" s="47">
        <v>0</v>
      </c>
      <c r="K167" s="47">
        <v>0</v>
      </c>
      <c r="L167" s="47">
        <v>6370215</v>
      </c>
      <c r="M167" s="47">
        <v>0</v>
      </c>
      <c r="N167" s="47">
        <v>0</v>
      </c>
    </row>
    <row r="168" spans="1:14" ht="30" x14ac:dyDescent="0.2">
      <c r="A168" s="2" t="s">
        <v>240</v>
      </c>
    </row>
    <row r="169" spans="1:14" s="42" customFormat="1" ht="30" x14ac:dyDescent="0.2">
      <c r="A169" s="93" t="s">
        <v>241</v>
      </c>
      <c r="C169" s="94"/>
      <c r="D169" s="94"/>
      <c r="E169" s="94"/>
      <c r="F169" s="94"/>
      <c r="G169" s="94"/>
      <c r="H169" s="94"/>
      <c r="I169" s="94"/>
      <c r="J169" s="94"/>
      <c r="K169" s="94"/>
      <c r="L169" s="94"/>
      <c r="M169" s="94"/>
      <c r="N169" s="94"/>
    </row>
    <row r="170" spans="1:14" ht="30" x14ac:dyDescent="0.2">
      <c r="A170" s="4" t="s">
        <v>216</v>
      </c>
    </row>
    <row r="171" spans="1:14" x14ac:dyDescent="0.2">
      <c r="A171" s="5" t="s">
        <v>242</v>
      </c>
    </row>
    <row r="172" spans="1:14" ht="15.75" thickBot="1" x14ac:dyDescent="0.3"/>
    <row r="173" spans="1:14" x14ac:dyDescent="0.2">
      <c r="A173" s="1" t="s">
        <v>243</v>
      </c>
      <c r="C173" s="48">
        <v>44592</v>
      </c>
      <c r="D173" s="48">
        <v>44620</v>
      </c>
      <c r="E173" s="48">
        <v>44651</v>
      </c>
      <c r="F173" s="48">
        <v>44681</v>
      </c>
      <c r="G173" s="48">
        <v>44712</v>
      </c>
      <c r="H173" s="48">
        <v>44742</v>
      </c>
      <c r="I173" s="48">
        <v>44773</v>
      </c>
      <c r="J173" s="48">
        <v>44804</v>
      </c>
      <c r="K173" s="48">
        <v>44834</v>
      </c>
      <c r="L173" s="48">
        <v>44865</v>
      </c>
      <c r="M173" s="48">
        <v>44895</v>
      </c>
      <c r="N173" s="48">
        <v>44926</v>
      </c>
    </row>
    <row r="174" spans="1:14" ht="15.75" thickBot="1" x14ac:dyDescent="0.25">
      <c r="A174" s="2" t="s">
        <v>4</v>
      </c>
      <c r="C174" s="52">
        <v>50355</v>
      </c>
      <c r="D174" s="47">
        <v>0</v>
      </c>
      <c r="E174" s="47">
        <v>0</v>
      </c>
      <c r="F174" s="47">
        <v>115536</v>
      </c>
      <c r="G174" s="47">
        <v>0</v>
      </c>
      <c r="H174" s="47">
        <v>0</v>
      </c>
      <c r="I174" s="47">
        <v>76886</v>
      </c>
      <c r="J174" s="47">
        <v>0</v>
      </c>
      <c r="K174" s="47">
        <v>0</v>
      </c>
      <c r="L174" s="47">
        <v>66519</v>
      </c>
      <c r="M174" s="47">
        <v>0</v>
      </c>
      <c r="N174" s="47">
        <v>0</v>
      </c>
    </row>
    <row r="175" spans="1:14" ht="30" x14ac:dyDescent="0.2">
      <c r="A175" s="2" t="s">
        <v>244</v>
      </c>
    </row>
    <row r="176" spans="1:14" s="42" customFormat="1" ht="30" x14ac:dyDescent="0.2">
      <c r="A176" s="93" t="s">
        <v>245</v>
      </c>
      <c r="C176" s="94"/>
      <c r="D176" s="94"/>
      <c r="E176" s="94"/>
      <c r="F176" s="94"/>
      <c r="G176" s="94"/>
      <c r="H176" s="94"/>
      <c r="I176" s="94"/>
      <c r="J176" s="94"/>
      <c r="K176" s="94"/>
      <c r="L176" s="94"/>
      <c r="M176" s="94"/>
      <c r="N176" s="94"/>
    </row>
    <row r="177" spans="1:14" ht="30" x14ac:dyDescent="0.2">
      <c r="A177" s="4" t="s">
        <v>216</v>
      </c>
    </row>
    <row r="178" spans="1:14" x14ac:dyDescent="0.2">
      <c r="A178" s="5" t="s">
        <v>246</v>
      </c>
    </row>
    <row r="180" spans="1:14" ht="15.75" thickBot="1" x14ac:dyDescent="0.3">
      <c r="G180" s="46"/>
    </row>
    <row r="181" spans="1:14" x14ac:dyDescent="0.2">
      <c r="A181" s="29" t="s">
        <v>247</v>
      </c>
      <c r="C181" s="48">
        <v>44592</v>
      </c>
      <c r="D181" s="48">
        <v>44620</v>
      </c>
      <c r="E181" s="48">
        <v>44651</v>
      </c>
      <c r="F181" s="48">
        <v>44681</v>
      </c>
      <c r="G181" s="48">
        <v>44712</v>
      </c>
      <c r="H181" s="48">
        <v>44742</v>
      </c>
      <c r="I181" s="48">
        <v>44773</v>
      </c>
      <c r="J181" s="48">
        <v>44804</v>
      </c>
      <c r="K181" s="48">
        <v>44834</v>
      </c>
      <c r="L181" s="48">
        <v>44865</v>
      </c>
      <c r="M181" s="48">
        <v>44895</v>
      </c>
      <c r="N181" s="48">
        <v>44926</v>
      </c>
    </row>
    <row r="182" spans="1:14" ht="15.75" thickBot="1" x14ac:dyDescent="0.25">
      <c r="A182" s="6" t="s">
        <v>248</v>
      </c>
      <c r="C182" s="52">
        <v>30410717.16</v>
      </c>
      <c r="D182" s="47">
        <v>22350103.870000001</v>
      </c>
      <c r="E182" s="47">
        <v>24317079.84</v>
      </c>
      <c r="F182" s="47">
        <f>24469501.96-F187-F192-F197-F203</f>
        <v>13738074.020000001</v>
      </c>
      <c r="G182" s="47">
        <f>34288275.86-G187-G192-G197-G203</f>
        <v>-13844509.839999996</v>
      </c>
      <c r="H182" s="47">
        <f>34523371.26-H187-H192-H197-H203</f>
        <v>-30139840.339999944</v>
      </c>
      <c r="I182" s="47">
        <f>37549226.65-I187-I192-I197-I203</f>
        <v>-31101839.600000031</v>
      </c>
      <c r="J182" s="47">
        <f>31530573.95-J187-J192-J197-J203</f>
        <v>25279447.359999999</v>
      </c>
      <c r="K182" s="47">
        <f>33742162.23-K187-K192-K197-K203</f>
        <v>-21408753.610000007</v>
      </c>
      <c r="L182" s="47">
        <f>36633269.86-L187-L192-L197-L203</f>
        <v>32036907.010000005</v>
      </c>
      <c r="M182" s="47">
        <v>31317135.829999998</v>
      </c>
      <c r="N182" s="47">
        <v>58907334.950000003</v>
      </c>
    </row>
    <row r="183" spans="1:14" s="42" customFormat="1" ht="45" x14ac:dyDescent="0.2">
      <c r="A183" s="93" t="s">
        <v>249</v>
      </c>
      <c r="C183" s="94"/>
      <c r="D183" s="94"/>
      <c r="E183" s="94"/>
      <c r="F183" s="94"/>
      <c r="G183" s="94"/>
      <c r="H183" s="94"/>
      <c r="I183" s="94"/>
      <c r="J183" s="94"/>
      <c r="K183" s="94"/>
      <c r="L183" s="94"/>
      <c r="M183" s="94"/>
      <c r="N183" s="94"/>
    </row>
    <row r="184" spans="1:14" ht="45" x14ac:dyDescent="0.2">
      <c r="A184" s="4" t="s">
        <v>511</v>
      </c>
    </row>
    <row r="185" spans="1:14" ht="15.75" thickBot="1" x14ac:dyDescent="0.3"/>
    <row r="186" spans="1:14" x14ac:dyDescent="0.2">
      <c r="A186" s="1" t="s">
        <v>250</v>
      </c>
      <c r="C186" s="48">
        <v>44592</v>
      </c>
      <c r="D186" s="48">
        <v>44620</v>
      </c>
      <c r="E186" s="48">
        <v>44651</v>
      </c>
      <c r="F186" s="48">
        <v>44681</v>
      </c>
      <c r="G186" s="48">
        <v>44712</v>
      </c>
      <c r="H186" s="48">
        <v>44742</v>
      </c>
      <c r="I186" s="48">
        <v>44773</v>
      </c>
      <c r="J186" s="48">
        <v>44804</v>
      </c>
      <c r="K186" s="48">
        <v>44834</v>
      </c>
      <c r="L186" s="48">
        <v>44865</v>
      </c>
      <c r="M186" s="48">
        <v>44895</v>
      </c>
      <c r="N186" s="48">
        <v>44926</v>
      </c>
    </row>
    <row r="187" spans="1:14" ht="15.75" thickBot="1" x14ac:dyDescent="0.25">
      <c r="A187" s="2" t="s">
        <v>4</v>
      </c>
      <c r="C187" s="52">
        <v>0</v>
      </c>
      <c r="D187" s="47">
        <v>0</v>
      </c>
      <c r="E187" s="47">
        <v>16741439.083207484</v>
      </c>
      <c r="F187" s="47">
        <v>0</v>
      </c>
      <c r="G187" s="47">
        <v>0</v>
      </c>
      <c r="H187" s="47">
        <v>0</v>
      </c>
      <c r="I187" s="47">
        <v>0</v>
      </c>
      <c r="J187" s="47">
        <v>0</v>
      </c>
      <c r="K187" s="47">
        <v>0</v>
      </c>
      <c r="L187" s="47"/>
      <c r="M187" s="47"/>
      <c r="N187" s="47">
        <v>674777.93779999763</v>
      </c>
    </row>
    <row r="188" spans="1:14" s="42" customFormat="1" ht="30" x14ac:dyDescent="0.2">
      <c r="A188" s="93" t="s">
        <v>251</v>
      </c>
      <c r="C188" s="94"/>
      <c r="D188" s="94"/>
      <c r="E188" s="94"/>
      <c r="F188" s="94"/>
      <c r="G188" s="94"/>
      <c r="H188" s="94"/>
      <c r="I188" s="94"/>
      <c r="J188" s="94"/>
      <c r="K188" s="94"/>
      <c r="L188" s="94"/>
      <c r="M188" s="94"/>
      <c r="N188" s="94"/>
    </row>
    <row r="189" spans="1:14" ht="30" x14ac:dyDescent="0.2">
      <c r="A189" s="4" t="s">
        <v>216</v>
      </c>
    </row>
    <row r="190" spans="1:14" ht="15.75" thickBot="1" x14ac:dyDescent="0.3"/>
    <row r="191" spans="1:14" x14ac:dyDescent="0.2">
      <c r="A191" s="1" t="s">
        <v>252</v>
      </c>
      <c r="C191" s="48">
        <v>44592</v>
      </c>
      <c r="D191" s="48">
        <v>44620</v>
      </c>
      <c r="E191" s="48">
        <v>44651</v>
      </c>
      <c r="F191" s="48">
        <v>44681</v>
      </c>
      <c r="G191" s="48">
        <v>44712</v>
      </c>
      <c r="H191" s="48">
        <v>44742</v>
      </c>
      <c r="I191" s="48">
        <v>44773</v>
      </c>
      <c r="J191" s="48">
        <v>44804</v>
      </c>
      <c r="K191" s="48">
        <v>44834</v>
      </c>
      <c r="L191" s="48">
        <v>44865</v>
      </c>
      <c r="M191" s="48">
        <v>44895</v>
      </c>
      <c r="N191" s="48">
        <v>44926</v>
      </c>
    </row>
    <row r="192" spans="1:14" ht="15.75" thickBot="1" x14ac:dyDescent="0.25">
      <c r="A192" s="2" t="s">
        <v>4</v>
      </c>
      <c r="C192" s="52">
        <v>0</v>
      </c>
      <c r="D192" s="47">
        <v>0</v>
      </c>
      <c r="E192" s="47">
        <v>2280232.4177999999</v>
      </c>
      <c r="F192" s="47">
        <v>0</v>
      </c>
      <c r="G192" s="47">
        <v>0</v>
      </c>
      <c r="H192" s="47">
        <v>0</v>
      </c>
      <c r="I192" s="47">
        <v>0</v>
      </c>
      <c r="J192" s="47">
        <v>0</v>
      </c>
      <c r="K192" s="47">
        <v>0</v>
      </c>
      <c r="L192" s="47"/>
      <c r="M192" s="47"/>
      <c r="N192" s="47">
        <v>2823860.9522000002</v>
      </c>
    </row>
    <row r="193" spans="1:14" ht="30" x14ac:dyDescent="0.2">
      <c r="A193" s="4" t="s">
        <v>253</v>
      </c>
    </row>
    <row r="194" spans="1:14" s="42" customFormat="1" ht="30" x14ac:dyDescent="0.2">
      <c r="A194" s="93" t="s">
        <v>216</v>
      </c>
      <c r="C194" s="94"/>
      <c r="D194" s="94"/>
      <c r="E194" s="94"/>
      <c r="F194" s="94"/>
      <c r="G194" s="94"/>
      <c r="H194" s="94"/>
      <c r="I194" s="94"/>
      <c r="J194" s="94"/>
      <c r="K194" s="94"/>
      <c r="L194" s="94"/>
      <c r="M194" s="94"/>
      <c r="N194" s="94"/>
    </row>
    <row r="195" spans="1:14" ht="15.75" thickBot="1" x14ac:dyDescent="0.3"/>
    <row r="196" spans="1:14" x14ac:dyDescent="0.2">
      <c r="A196" s="1" t="s">
        <v>254</v>
      </c>
      <c r="C196" s="48">
        <v>44592</v>
      </c>
      <c r="D196" s="48">
        <v>44620</v>
      </c>
      <c r="E196" s="48">
        <v>44651</v>
      </c>
      <c r="F196" s="48">
        <v>44681</v>
      </c>
      <c r="G196" s="48">
        <v>44712</v>
      </c>
      <c r="H196" s="48">
        <v>44742</v>
      </c>
      <c r="I196" s="48">
        <v>44773</v>
      </c>
      <c r="J196" s="48">
        <v>44804</v>
      </c>
      <c r="K196" s="48">
        <v>44834</v>
      </c>
      <c r="L196" s="48">
        <v>44865</v>
      </c>
      <c r="M196" s="48">
        <v>44895</v>
      </c>
      <c r="N196" s="48">
        <v>44926</v>
      </c>
    </row>
    <row r="197" spans="1:14" ht="15.75" thickBot="1" x14ac:dyDescent="0.25">
      <c r="A197" s="2" t="s">
        <v>4</v>
      </c>
      <c r="C197" s="52">
        <v>0</v>
      </c>
      <c r="D197" s="47">
        <v>0</v>
      </c>
      <c r="E197" s="47">
        <v>6006414.30899252</v>
      </c>
      <c r="F197" s="47">
        <v>10731427.939999999</v>
      </c>
      <c r="G197" s="47">
        <v>48132785.699999996</v>
      </c>
      <c r="H197" s="50">
        <v>64663211.599999942</v>
      </c>
      <c r="I197" s="52">
        <v>68651066.25000003</v>
      </c>
      <c r="J197" s="47">
        <v>6251126.5899999999</v>
      </c>
      <c r="K197" s="47">
        <v>55150915.840000004</v>
      </c>
      <c r="L197" s="47">
        <v>4596362.849999994</v>
      </c>
      <c r="M197" s="47">
        <v>6818209.3600000143</v>
      </c>
      <c r="N197" s="47">
        <v>72280444.50999999</v>
      </c>
    </row>
    <row r="198" spans="1:14" ht="30" x14ac:dyDescent="0.2">
      <c r="A198" s="4" t="s">
        <v>255</v>
      </c>
      <c r="F198" s="51"/>
      <c r="G198" s="51"/>
      <c r="H198" s="51"/>
      <c r="I198" s="51"/>
      <c r="N198" s="51"/>
    </row>
    <row r="199" spans="1:14" s="42" customFormat="1" ht="30" x14ac:dyDescent="0.2">
      <c r="A199" s="93" t="s">
        <v>216</v>
      </c>
      <c r="C199" s="94"/>
      <c r="D199" s="94"/>
      <c r="E199" s="94"/>
      <c r="F199" s="94"/>
      <c r="G199" s="94"/>
      <c r="H199" s="94"/>
      <c r="I199" s="94"/>
      <c r="J199" s="94"/>
      <c r="K199" s="94"/>
      <c r="L199" s="94"/>
      <c r="M199" s="94"/>
      <c r="N199" s="94"/>
    </row>
    <row r="201" spans="1:14" ht="15.75" thickBot="1" x14ac:dyDescent="0.3"/>
    <row r="202" spans="1:14" x14ac:dyDescent="0.2">
      <c r="A202" s="1" t="s">
        <v>256</v>
      </c>
      <c r="C202" s="48">
        <v>44592</v>
      </c>
      <c r="D202" s="48">
        <v>44620</v>
      </c>
      <c r="E202" s="48">
        <v>44651</v>
      </c>
      <c r="F202" s="48">
        <v>44681</v>
      </c>
      <c r="G202" s="48">
        <v>44712</v>
      </c>
      <c r="H202" s="48">
        <v>44742</v>
      </c>
      <c r="I202" s="48">
        <v>44773</v>
      </c>
      <c r="J202" s="48">
        <v>44804</v>
      </c>
      <c r="K202" s="48">
        <v>44834</v>
      </c>
      <c r="L202" s="48">
        <v>44865</v>
      </c>
      <c r="M202" s="48">
        <v>44895</v>
      </c>
      <c r="N202" s="48">
        <v>44926</v>
      </c>
    </row>
    <row r="203" spans="1:14" ht="15.75" thickBot="1" x14ac:dyDescent="0.25">
      <c r="A203" s="2" t="s">
        <v>4</v>
      </c>
      <c r="C203" s="52">
        <v>0</v>
      </c>
      <c r="D203" s="47">
        <v>0</v>
      </c>
      <c r="E203" s="47">
        <v>0</v>
      </c>
      <c r="F203" s="47">
        <v>0</v>
      </c>
      <c r="G203" s="47">
        <v>0</v>
      </c>
      <c r="H203" s="50">
        <v>0</v>
      </c>
      <c r="I203" s="52">
        <v>0</v>
      </c>
      <c r="J203" s="47">
        <v>0</v>
      </c>
      <c r="K203" s="47">
        <v>0</v>
      </c>
      <c r="L203" s="47">
        <v>0</v>
      </c>
      <c r="M203" s="47">
        <v>0</v>
      </c>
      <c r="N203" s="47">
        <v>1700000</v>
      </c>
    </row>
    <row r="204" spans="1:14" ht="30" x14ac:dyDescent="0.2">
      <c r="A204" s="4" t="s">
        <v>257</v>
      </c>
    </row>
    <row r="205" spans="1:14" ht="30" x14ac:dyDescent="0.2">
      <c r="A205" s="4" t="s">
        <v>216</v>
      </c>
    </row>
    <row r="207" spans="1:14" ht="15.75" thickBot="1" x14ac:dyDescent="0.3"/>
    <row r="208" spans="1:14" ht="30" x14ac:dyDescent="0.2">
      <c r="A208" s="25" t="s">
        <v>258</v>
      </c>
      <c r="C208" s="48">
        <v>44592</v>
      </c>
      <c r="D208" s="48">
        <v>44620</v>
      </c>
      <c r="E208" s="48">
        <v>44651</v>
      </c>
      <c r="F208" s="48">
        <v>44681</v>
      </c>
      <c r="G208" s="48">
        <v>44712</v>
      </c>
      <c r="H208" s="48">
        <v>44742</v>
      </c>
      <c r="I208" s="48">
        <v>44773</v>
      </c>
      <c r="J208" s="48">
        <v>44804</v>
      </c>
      <c r="K208" s="48">
        <v>44834</v>
      </c>
      <c r="L208" s="48">
        <v>44865</v>
      </c>
      <c r="M208" s="48">
        <v>44895</v>
      </c>
      <c r="N208" s="48">
        <v>44926</v>
      </c>
    </row>
    <row r="209" spans="1:14" ht="15.75" thickBot="1" x14ac:dyDescent="0.25">
      <c r="A209" s="25" t="s">
        <v>259</v>
      </c>
      <c r="C209" s="52">
        <v>30410717.16</v>
      </c>
      <c r="D209" s="47">
        <v>22350103.870000001</v>
      </c>
      <c r="E209" s="47">
        <f t="shared" ref="E209:N209" si="3">+E203+E197+E192+E187+E182</f>
        <v>49345165.650000006</v>
      </c>
      <c r="F209" s="47">
        <f t="shared" si="3"/>
        <v>24469501.960000001</v>
      </c>
      <c r="G209" s="47">
        <f t="shared" si="3"/>
        <v>34288275.859999999</v>
      </c>
      <c r="H209" s="47">
        <f t="shared" si="3"/>
        <v>34523371.259999998</v>
      </c>
      <c r="I209" s="47">
        <f t="shared" si="3"/>
        <v>37549226.649999999</v>
      </c>
      <c r="J209" s="47">
        <f t="shared" si="3"/>
        <v>31530573.949999999</v>
      </c>
      <c r="K209" s="47">
        <f t="shared" si="3"/>
        <v>33742162.229999997</v>
      </c>
      <c r="L209" s="47">
        <f t="shared" si="3"/>
        <v>36633269.859999999</v>
      </c>
      <c r="M209" s="47">
        <f t="shared" si="3"/>
        <v>38135345.190000013</v>
      </c>
      <c r="N209" s="47">
        <f t="shared" si="3"/>
        <v>136386418.34999996</v>
      </c>
    </row>
    <row r="211" spans="1:14" s="42" customFormat="1" x14ac:dyDescent="0.2">
      <c r="A211" s="93"/>
      <c r="C211" s="94"/>
      <c r="D211" s="94"/>
      <c r="E211" s="94"/>
      <c r="F211" s="94"/>
      <c r="G211" s="94"/>
      <c r="H211" s="94"/>
      <c r="I211" s="94"/>
      <c r="J211" s="94"/>
      <c r="K211" s="94"/>
      <c r="L211" s="94"/>
      <c r="M211" s="94"/>
      <c r="N211" s="94"/>
    </row>
    <row r="212" spans="1:14" x14ac:dyDescent="0.2">
      <c r="A212" s="7" t="s">
        <v>0</v>
      </c>
      <c r="C212" s="167"/>
      <c r="D212" s="168"/>
      <c r="E212" s="168"/>
      <c r="F212" s="168"/>
      <c r="G212" s="168"/>
      <c r="H212" s="169"/>
    </row>
    <row r="213" spans="1:14" ht="45" x14ac:dyDescent="0.2">
      <c r="A213" s="8" t="s">
        <v>1</v>
      </c>
      <c r="C213" s="170"/>
      <c r="D213" s="171"/>
      <c r="E213" s="171"/>
      <c r="F213" s="171"/>
      <c r="G213" s="171"/>
      <c r="H213" s="172"/>
    </row>
  </sheetData>
  <mergeCells count="1">
    <mergeCell ref="C212:H2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vt:lpstr>
      <vt:lpstr>PTAR</vt:lpstr>
      <vt:lpstr>COMERCIAL 2022</vt:lpstr>
      <vt:lpstr>RH</vt:lpstr>
      <vt:lpstr>FINANZAS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2022-02-08T20:28:03Z</cp:lastPrinted>
  <dcterms:created xsi:type="dcterms:W3CDTF">2022-01-31T15:37:01Z</dcterms:created>
  <dcterms:modified xsi:type="dcterms:W3CDTF">2023-01-26T16:32:43Z</dcterms:modified>
</cp:coreProperties>
</file>