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0_Estadisticas\Respuesta Folio 110196500070824\"/>
    </mc:Choice>
  </mc:AlternateContent>
  <bookViews>
    <workbookView xWindow="0" yWindow="0" windowWidth="28800" windowHeight="12300" tabRatio="649" activeTab="5"/>
  </bookViews>
  <sheets>
    <sheet name="CJ" sheetId="14" r:id="rId1"/>
    <sheet name="AGUA_OPERACIÓN" sheetId="8" r:id="rId2"/>
    <sheet name="PTAR" sheetId="11" r:id="rId3"/>
    <sheet name="COMERCIAL" sheetId="18" r:id="rId4"/>
    <sheet name="RH" sheetId="13" r:id="rId5"/>
    <sheet name="FINANZAS" sheetId="12" r:id="rId6"/>
  </sheets>
  <definedNames>
    <definedName name="_xlnm._FilterDatabase" localSheetId="1" hidden="1">AGUA_OPERACIÓN!$A$4:$O$4</definedName>
    <definedName name="_xlnm._FilterDatabase" localSheetId="2" hidden="1">PTAR!$A$1:$O$40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75" i="18" l="1"/>
  <c r="P275" i="18" l="1"/>
  <c r="P325" i="18"/>
  <c r="O102" i="18"/>
  <c r="P34" i="18"/>
  <c r="O73" i="18"/>
  <c r="P61" i="18"/>
  <c r="P174" i="18" l="1"/>
  <c r="O294" i="8"/>
  <c r="D257" i="18" l="1"/>
  <c r="P281" i="18"/>
  <c r="D73" i="18" l="1"/>
  <c r="P144" i="18"/>
  <c r="P77" i="18"/>
  <c r="O174" i="8" l="1"/>
  <c r="O43" i="18" l="1"/>
  <c r="G43" i="18"/>
  <c r="I43" i="18"/>
  <c r="K43" i="18"/>
  <c r="M43" i="18"/>
  <c r="E43" i="18"/>
  <c r="N7" i="12" l="1"/>
  <c r="O393" i="18"/>
  <c r="O389" i="18"/>
  <c r="O385" i="18"/>
  <c r="O381" i="18"/>
  <c r="O377" i="18"/>
  <c r="O331" i="18"/>
  <c r="O326" i="18"/>
  <c r="O321" i="18"/>
  <c r="O316" i="18"/>
  <c r="O310" i="18"/>
  <c r="O301" i="18"/>
  <c r="O296" i="18"/>
  <c r="O289" i="18"/>
  <c r="O283" i="18"/>
  <c r="O277" i="18"/>
  <c r="O271" i="18"/>
  <c r="O266" i="18"/>
  <c r="O226" i="18"/>
  <c r="O222" i="18"/>
  <c r="O218" i="18"/>
  <c r="O214" i="18"/>
  <c r="O210" i="18"/>
  <c r="O206" i="18"/>
  <c r="O202" i="18"/>
  <c r="O198" i="18"/>
  <c r="O194" i="18"/>
  <c r="O190" i="18"/>
  <c r="O186" i="18"/>
  <c r="O182" i="18"/>
  <c r="O178" i="18"/>
  <c r="O174" i="18"/>
  <c r="O170" i="18"/>
  <c r="N295" i="8" l="1"/>
  <c r="N290" i="8"/>
  <c r="L290" i="8"/>
  <c r="N284" i="8"/>
  <c r="N271" i="8"/>
  <c r="N257" i="8"/>
  <c r="N249" i="8"/>
  <c r="N244" i="8"/>
  <c r="N137" i="8"/>
  <c r="O103" i="12" l="1"/>
  <c r="L7" i="12"/>
  <c r="N369" i="18" l="1"/>
  <c r="M366" i="18" l="1"/>
  <c r="M362" i="18"/>
  <c r="M358" i="18"/>
  <c r="M354" i="18"/>
  <c r="M350" i="18"/>
  <c r="M331" i="18"/>
  <c r="M326" i="18"/>
  <c r="M321" i="18"/>
  <c r="M316" i="18"/>
  <c r="M296" i="18"/>
  <c r="M301" i="18"/>
  <c r="M310" i="18"/>
  <c r="M289" i="18"/>
  <c r="M283" i="18"/>
  <c r="M277" i="18"/>
  <c r="M271" i="18"/>
  <c r="M266" i="18"/>
  <c r="M226" i="18"/>
  <c r="M222" i="18"/>
  <c r="M218" i="18"/>
  <c r="M214" i="18"/>
  <c r="M210" i="18"/>
  <c r="M206" i="18"/>
  <c r="M202" i="18"/>
  <c r="M198" i="18"/>
  <c r="M194" i="18"/>
  <c r="M190" i="18"/>
  <c r="M186" i="18"/>
  <c r="M182" i="18"/>
  <c r="M178" i="18"/>
  <c r="M174" i="18"/>
  <c r="M170" i="18"/>
  <c r="L295" i="8"/>
  <c r="J290" i="8"/>
  <c r="L284" i="8"/>
  <c r="L271" i="8"/>
  <c r="L257" i="8"/>
  <c r="L249" i="8"/>
  <c r="L244" i="8"/>
  <c r="L137" i="8"/>
  <c r="J7" i="12" l="1"/>
  <c r="K393" i="18"/>
  <c r="K389" i="18"/>
  <c r="K385" i="18"/>
  <c r="K381" i="18"/>
  <c r="K377" i="18"/>
  <c r="K331" i="18"/>
  <c r="K326" i="18"/>
  <c r="K321" i="18"/>
  <c r="K316" i="18"/>
  <c r="K310" i="18"/>
  <c r="K301" i="18"/>
  <c r="K296" i="18"/>
  <c r="K289" i="18"/>
  <c r="K283" i="18"/>
  <c r="K277" i="18"/>
  <c r="K271" i="18"/>
  <c r="K266" i="18"/>
  <c r="K226" i="18"/>
  <c r="K222" i="18"/>
  <c r="K218" i="18"/>
  <c r="K214" i="18"/>
  <c r="K210" i="18"/>
  <c r="K206" i="18"/>
  <c r="K202" i="18"/>
  <c r="K198" i="18"/>
  <c r="K194" i="18"/>
  <c r="K190" i="18"/>
  <c r="K186" i="18"/>
  <c r="K182" i="18"/>
  <c r="K178" i="18"/>
  <c r="K174" i="18"/>
  <c r="K170" i="18"/>
  <c r="J295" i="8"/>
  <c r="J284" i="8"/>
  <c r="J271" i="8"/>
  <c r="J257" i="8"/>
  <c r="J249" i="8"/>
  <c r="J244" i="8"/>
  <c r="J137" i="8"/>
  <c r="H7" i="12"/>
  <c r="I393" i="18"/>
  <c r="I389" i="18"/>
  <c r="I385" i="18"/>
  <c r="I381" i="18"/>
  <c r="I377" i="18"/>
  <c r="I331" i="18"/>
  <c r="I326" i="18"/>
  <c r="I321" i="18"/>
  <c r="I316" i="18"/>
  <c r="I310" i="18"/>
  <c r="I301" i="18"/>
  <c r="I296" i="18"/>
  <c r="I289" i="18"/>
  <c r="I283" i="18"/>
  <c r="I277" i="18"/>
  <c r="I271" i="18"/>
  <c r="I266" i="18"/>
  <c r="I226" i="18"/>
  <c r="I222" i="18"/>
  <c r="I218" i="18"/>
  <c r="I214" i="18"/>
  <c r="I210" i="18"/>
  <c r="I206" i="18"/>
  <c r="I202" i="18"/>
  <c r="I198" i="18"/>
  <c r="I194" i="18"/>
  <c r="I190" i="18"/>
  <c r="I186" i="18"/>
  <c r="I182" i="18"/>
  <c r="I178" i="18"/>
  <c r="I174" i="18"/>
  <c r="I170" i="18"/>
  <c r="H295" i="8"/>
  <c r="H290" i="8"/>
  <c r="F290" i="8"/>
  <c r="H284" i="8"/>
  <c r="H271" i="8"/>
  <c r="H257" i="8"/>
  <c r="H249" i="8"/>
  <c r="H244" i="8"/>
  <c r="H137" i="8"/>
  <c r="F7" i="12" l="1"/>
  <c r="G331" i="18" l="1"/>
  <c r="G326" i="18"/>
  <c r="G321" i="18"/>
  <c r="G316" i="18"/>
  <c r="G310" i="18"/>
  <c r="G301" i="18"/>
  <c r="G296" i="18"/>
  <c r="G289" i="18"/>
  <c r="G283" i="18"/>
  <c r="G277" i="18"/>
  <c r="G271" i="18"/>
  <c r="G266" i="18"/>
  <c r="G226" i="18"/>
  <c r="G222" i="18"/>
  <c r="G218" i="18"/>
  <c r="G214" i="18"/>
  <c r="G210" i="18"/>
  <c r="G206" i="18"/>
  <c r="G202" i="18"/>
  <c r="G198" i="18"/>
  <c r="G194" i="18"/>
  <c r="G190" i="18"/>
  <c r="G186" i="18"/>
  <c r="G182" i="18"/>
  <c r="G178" i="18"/>
  <c r="G174" i="18"/>
  <c r="G170" i="18"/>
  <c r="F295" i="8"/>
  <c r="F284" i="8"/>
  <c r="F271" i="8"/>
  <c r="F257" i="8"/>
  <c r="F249" i="8"/>
  <c r="F244" i="8"/>
  <c r="F137" i="8"/>
  <c r="D81" i="12"/>
  <c r="D7" i="12" l="1"/>
  <c r="E393" i="18"/>
  <c r="E389" i="18"/>
  <c r="E385" i="18"/>
  <c r="E381" i="18"/>
  <c r="E377" i="18"/>
  <c r="E331" i="18"/>
  <c r="E321" i="18"/>
  <c r="E326" i="18"/>
  <c r="E316" i="18"/>
  <c r="E310" i="18"/>
  <c r="E301" i="18"/>
  <c r="E296" i="18"/>
  <c r="E289" i="18"/>
  <c r="E283" i="18"/>
  <c r="E277" i="18"/>
  <c r="E271" i="18"/>
  <c r="E266" i="18"/>
  <c r="E226" i="18"/>
  <c r="E222" i="18"/>
  <c r="E218" i="18"/>
  <c r="E214" i="18"/>
  <c r="E210" i="18"/>
  <c r="E206" i="18"/>
  <c r="E202" i="18"/>
  <c r="E198" i="18"/>
  <c r="E194" i="18"/>
  <c r="E190" i="18"/>
  <c r="E186" i="18"/>
  <c r="E182" i="18"/>
  <c r="E178" i="18"/>
  <c r="E174" i="18"/>
  <c r="E170" i="18"/>
  <c r="E25" i="18" l="1"/>
  <c r="F25" i="18"/>
  <c r="G25" i="18"/>
  <c r="H25" i="18"/>
  <c r="I25" i="18"/>
  <c r="J25" i="18"/>
  <c r="K25" i="18"/>
  <c r="L25" i="18"/>
  <c r="M25" i="18"/>
  <c r="N25" i="18"/>
  <c r="O25" i="18"/>
  <c r="D25" i="18"/>
  <c r="O337" i="18"/>
  <c r="N337" i="18"/>
  <c r="O338" i="18" s="1"/>
  <c r="M337" i="18"/>
  <c r="L337" i="18"/>
  <c r="M338" i="18" s="1"/>
  <c r="K337" i="18"/>
  <c r="J337" i="18"/>
  <c r="K338" i="18" s="1"/>
  <c r="I337" i="18"/>
  <c r="H337" i="18"/>
  <c r="I338" i="18" s="1"/>
  <c r="G337" i="18"/>
  <c r="F337" i="18"/>
  <c r="G338" i="18" s="1"/>
  <c r="E337" i="18"/>
  <c r="D337" i="18"/>
  <c r="E338" i="18" s="1"/>
  <c r="P337" i="18" l="1"/>
  <c r="O396" i="18"/>
  <c r="N396" i="18"/>
  <c r="M396" i="18"/>
  <c r="L396" i="18"/>
  <c r="K396" i="18"/>
  <c r="J396" i="18"/>
  <c r="I396" i="18"/>
  <c r="H396" i="18"/>
  <c r="G396" i="18"/>
  <c r="F396" i="18"/>
  <c r="E396" i="18"/>
  <c r="D396" i="18"/>
  <c r="P392" i="18"/>
  <c r="P388" i="18"/>
  <c r="P384" i="18"/>
  <c r="P380" i="18"/>
  <c r="P376" i="18"/>
  <c r="O369" i="18"/>
  <c r="M369" i="18"/>
  <c r="L369" i="18"/>
  <c r="K369" i="18"/>
  <c r="J369" i="18"/>
  <c r="I369" i="18"/>
  <c r="H369" i="18"/>
  <c r="G369" i="18"/>
  <c r="F369" i="18"/>
  <c r="E369" i="18"/>
  <c r="D369" i="18"/>
  <c r="P329" i="18"/>
  <c r="P324" i="18"/>
  <c r="P319" i="18"/>
  <c r="P314" i="18"/>
  <c r="P309" i="18"/>
  <c r="O305" i="18"/>
  <c r="O334" i="18" s="1"/>
  <c r="N305" i="18"/>
  <c r="N334" i="18" s="1"/>
  <c r="M305" i="18"/>
  <c r="M334" i="18" s="1"/>
  <c r="L305" i="18"/>
  <c r="L334" i="18" s="1"/>
  <c r="K305" i="18"/>
  <c r="K334" i="18" s="1"/>
  <c r="J305" i="18"/>
  <c r="J334" i="18" s="1"/>
  <c r="I305" i="18"/>
  <c r="I334" i="18" s="1"/>
  <c r="H305" i="18"/>
  <c r="G305" i="18"/>
  <c r="G334" i="18" s="1"/>
  <c r="F305" i="18"/>
  <c r="E305" i="18"/>
  <c r="E334" i="18" s="1"/>
  <c r="D305" i="18"/>
  <c r="E306" i="18" s="1"/>
  <c r="P299" i="18"/>
  <c r="P294" i="18"/>
  <c r="P287" i="18"/>
  <c r="P269" i="18"/>
  <c r="P265" i="18"/>
  <c r="O261" i="18"/>
  <c r="N261" i="18"/>
  <c r="M261" i="18"/>
  <c r="L261" i="18"/>
  <c r="K261" i="18"/>
  <c r="J261" i="18"/>
  <c r="I261" i="18"/>
  <c r="H261" i="18"/>
  <c r="G261" i="18"/>
  <c r="F261" i="18"/>
  <c r="E261" i="18"/>
  <c r="D261" i="18"/>
  <c r="E262" i="18" s="1"/>
  <c r="O257" i="18"/>
  <c r="N257" i="18"/>
  <c r="M257" i="18"/>
  <c r="L257" i="18"/>
  <c r="K257" i="18"/>
  <c r="J257" i="18"/>
  <c r="I257" i="18"/>
  <c r="H257" i="18"/>
  <c r="G257" i="18"/>
  <c r="F257" i="18"/>
  <c r="E257" i="18"/>
  <c r="E258" i="18" s="1"/>
  <c r="O253" i="18"/>
  <c r="N253" i="18"/>
  <c r="M253" i="18"/>
  <c r="L253" i="18"/>
  <c r="K253" i="18"/>
  <c r="J253" i="18"/>
  <c r="I253" i="18"/>
  <c r="H253" i="18"/>
  <c r="G253" i="18"/>
  <c r="F253" i="18"/>
  <c r="E253" i="18"/>
  <c r="D253" i="18"/>
  <c r="E254" i="18" s="1"/>
  <c r="O245" i="18"/>
  <c r="N245" i="18"/>
  <c r="M245" i="18"/>
  <c r="L245" i="18"/>
  <c r="K245" i="18"/>
  <c r="J245" i="18"/>
  <c r="I245" i="18"/>
  <c r="H245" i="18"/>
  <c r="G245" i="18"/>
  <c r="F245" i="18"/>
  <c r="E245" i="18"/>
  <c r="D245" i="18"/>
  <c r="E246" i="18" s="1"/>
  <c r="O241" i="18"/>
  <c r="N241" i="18"/>
  <c r="M241" i="18"/>
  <c r="L241" i="18"/>
  <c r="K241" i="18"/>
  <c r="J241" i="18"/>
  <c r="I241" i="18"/>
  <c r="H241" i="18"/>
  <c r="G241" i="18"/>
  <c r="F241" i="18"/>
  <c r="E241" i="18"/>
  <c r="D241" i="18"/>
  <c r="E242" i="18" s="1"/>
  <c r="O237" i="18"/>
  <c r="N237" i="18"/>
  <c r="M237" i="18"/>
  <c r="L237" i="18"/>
  <c r="K237" i="18"/>
  <c r="J237" i="18"/>
  <c r="I237" i="18"/>
  <c r="H237" i="18"/>
  <c r="G237" i="18"/>
  <c r="F237" i="18"/>
  <c r="E237" i="18"/>
  <c r="D237" i="18"/>
  <c r="E238" i="18" s="1"/>
  <c r="O233" i="18"/>
  <c r="N233" i="18"/>
  <c r="M233" i="18"/>
  <c r="L233" i="18"/>
  <c r="K233" i="18"/>
  <c r="J233" i="18"/>
  <c r="I233" i="18"/>
  <c r="H233" i="18"/>
  <c r="G233" i="18"/>
  <c r="F233" i="18"/>
  <c r="E233" i="18"/>
  <c r="D233" i="18"/>
  <c r="E234" i="18" s="1"/>
  <c r="O229" i="18"/>
  <c r="N229" i="18"/>
  <c r="M229" i="18"/>
  <c r="L229" i="18"/>
  <c r="M230" i="18" s="1"/>
  <c r="K229" i="18"/>
  <c r="J229" i="18"/>
  <c r="I229" i="18"/>
  <c r="H229" i="18"/>
  <c r="I230" i="18" s="1"/>
  <c r="G229" i="18"/>
  <c r="F229" i="18"/>
  <c r="E229" i="18"/>
  <c r="D229" i="18"/>
  <c r="E230" i="18" s="1"/>
  <c r="P225" i="18"/>
  <c r="P221" i="18"/>
  <c r="P217" i="18"/>
  <c r="P213" i="18"/>
  <c r="P209" i="18"/>
  <c r="P205" i="18"/>
  <c r="P201" i="18"/>
  <c r="P197" i="18"/>
  <c r="P193" i="18"/>
  <c r="P189" i="18"/>
  <c r="P185" i="18"/>
  <c r="P181" i="18"/>
  <c r="P177" i="18"/>
  <c r="P173" i="18"/>
  <c r="P169" i="18"/>
  <c r="O164" i="18"/>
  <c r="N164" i="18"/>
  <c r="M164" i="18"/>
  <c r="L164" i="18"/>
  <c r="K164" i="18"/>
  <c r="J164" i="18"/>
  <c r="I164" i="18"/>
  <c r="H164" i="18"/>
  <c r="G164" i="18"/>
  <c r="F164" i="18"/>
  <c r="E164" i="18"/>
  <c r="D164" i="18"/>
  <c r="O137" i="18"/>
  <c r="N137" i="18"/>
  <c r="M137" i="18"/>
  <c r="L137" i="18"/>
  <c r="K137" i="18"/>
  <c r="J137" i="18"/>
  <c r="I137" i="18"/>
  <c r="H137" i="18"/>
  <c r="G137" i="18"/>
  <c r="F137" i="18"/>
  <c r="E137" i="18"/>
  <c r="D137" i="18"/>
  <c r="N102" i="18"/>
  <c r="M102" i="18"/>
  <c r="L102" i="18"/>
  <c r="K102" i="18"/>
  <c r="J102" i="18"/>
  <c r="I102" i="18"/>
  <c r="H102" i="18"/>
  <c r="G102" i="18"/>
  <c r="F102" i="18"/>
  <c r="E102" i="18"/>
  <c r="D102" i="18"/>
  <c r="P73" i="18"/>
  <c r="N73" i="18"/>
  <c r="M73" i="18"/>
  <c r="L73" i="18"/>
  <c r="K73" i="18"/>
  <c r="J73" i="18"/>
  <c r="I73" i="18"/>
  <c r="H73" i="18"/>
  <c r="G73" i="18"/>
  <c r="F73" i="18"/>
  <c r="E73" i="18"/>
  <c r="E263" i="18" l="1"/>
  <c r="F334" i="18"/>
  <c r="G306" i="18"/>
  <c r="J249" i="18"/>
  <c r="K230" i="18"/>
  <c r="P164" i="18"/>
  <c r="P229" i="18"/>
  <c r="H334" i="18"/>
  <c r="I306" i="18"/>
  <c r="Q309" i="18"/>
  <c r="P241" i="18"/>
  <c r="F249" i="18"/>
  <c r="G230" i="18"/>
  <c r="N249" i="18"/>
  <c r="P257" i="18"/>
  <c r="P261" i="18"/>
  <c r="P245" i="18"/>
  <c r="E249" i="18"/>
  <c r="I249" i="18"/>
  <c r="M249" i="18"/>
  <c r="P396" i="18"/>
  <c r="P233" i="18"/>
  <c r="P237" i="18"/>
  <c r="D249" i="18"/>
  <c r="H249" i="18"/>
  <c r="L249" i="18"/>
  <c r="G249" i="18"/>
  <c r="K249" i="18"/>
  <c r="O249" i="18"/>
  <c r="P305" i="18"/>
  <c r="P334" i="18" s="1"/>
  <c r="P249" i="18"/>
  <c r="P253" i="18"/>
  <c r="D334" i="18"/>
  <c r="E335" i="18" s="1"/>
  <c r="E250" i="18" l="1"/>
  <c r="C295" i="8"/>
  <c r="C290" i="8"/>
  <c r="C284" i="8"/>
  <c r="C271" i="8"/>
  <c r="C257" i="8"/>
  <c r="C244" i="8"/>
  <c r="C249" i="8"/>
  <c r="C137" i="8"/>
  <c r="C30" i="13" l="1"/>
  <c r="N30" i="13"/>
  <c r="M30" i="13"/>
  <c r="L30" i="13"/>
  <c r="K30" i="13"/>
  <c r="J30" i="13"/>
  <c r="I30" i="13"/>
  <c r="H30" i="13"/>
  <c r="G30" i="13"/>
  <c r="F30" i="13"/>
  <c r="E30" i="13"/>
  <c r="D30" i="13"/>
  <c r="N209" i="12" l="1"/>
  <c r="M209" i="12"/>
  <c r="L209" i="12"/>
  <c r="K209" i="12"/>
  <c r="J209" i="12"/>
  <c r="I209" i="12"/>
  <c r="H209" i="12"/>
  <c r="G209" i="12"/>
  <c r="F209" i="12"/>
  <c r="E209" i="12"/>
  <c r="D209" i="12"/>
  <c r="C209" i="12"/>
  <c r="O203" i="12"/>
  <c r="O197" i="12"/>
  <c r="O192" i="12"/>
  <c r="O187" i="12"/>
  <c r="O183" i="12"/>
  <c r="O174" i="12"/>
  <c r="O167" i="12"/>
  <c r="O162" i="12"/>
  <c r="O157" i="12"/>
  <c r="O150" i="12"/>
  <c r="O143" i="12"/>
  <c r="O137" i="12"/>
  <c r="O132" i="12"/>
  <c r="O127" i="12"/>
  <c r="O122" i="12"/>
  <c r="O117" i="12"/>
  <c r="O112" i="12"/>
  <c r="O209" i="12" l="1"/>
  <c r="O97" i="12"/>
  <c r="O91" i="12"/>
  <c r="M85" i="12"/>
  <c r="N81" i="12"/>
  <c r="N108" i="12" s="1"/>
  <c r="M81" i="12"/>
  <c r="L81" i="12"/>
  <c r="L108" i="12" s="1"/>
  <c r="K81" i="12"/>
  <c r="J81" i="12"/>
  <c r="J108" i="12" s="1"/>
  <c r="I81" i="12"/>
  <c r="I108" i="12" s="1"/>
  <c r="H81" i="12"/>
  <c r="H108" i="12" s="1"/>
  <c r="G81" i="12"/>
  <c r="F81" i="12"/>
  <c r="F108" i="12" s="1"/>
  <c r="E81" i="12"/>
  <c r="E108" i="12" s="1"/>
  <c r="D108" i="12"/>
  <c r="C81" i="12"/>
  <c r="C108" i="12" s="1"/>
  <c r="O76" i="12"/>
  <c r="O71" i="12"/>
  <c r="O66" i="12"/>
  <c r="O61" i="12"/>
  <c r="O56" i="12"/>
  <c r="O51" i="12"/>
  <c r="O46" i="12"/>
  <c r="O41" i="12"/>
  <c r="O36" i="12"/>
  <c r="O30" i="12"/>
  <c r="O24" i="12"/>
  <c r="O18" i="12"/>
  <c r="O12" i="12"/>
  <c r="O6" i="12"/>
  <c r="G108" i="12" l="1"/>
  <c r="K108" i="12"/>
  <c r="O85" i="12"/>
  <c r="M108" i="12"/>
  <c r="O81" i="12"/>
  <c r="O108" i="12" l="1"/>
  <c r="O35" i="11"/>
  <c r="O29" i="11"/>
  <c r="O24" i="11"/>
  <c r="N11" i="11"/>
  <c r="M11" i="11"/>
  <c r="L11" i="11"/>
  <c r="K11" i="11"/>
  <c r="J11" i="11"/>
  <c r="I11" i="11"/>
  <c r="H11" i="11"/>
  <c r="G11" i="11"/>
  <c r="F11" i="11"/>
  <c r="E11" i="11"/>
  <c r="D11" i="11"/>
  <c r="C11" i="11"/>
  <c r="O4" i="11"/>
  <c r="O11" i="11" l="1"/>
  <c r="O270" i="8"/>
  <c r="O256" i="8"/>
  <c r="O248" i="8"/>
  <c r="O250" i="8" s="1"/>
  <c r="O242" i="8"/>
  <c r="O142" i="8"/>
  <c r="O136" i="8"/>
  <c r="O124" i="8"/>
  <c r="O116" i="8"/>
  <c r="O282" i="8" l="1"/>
</calcChain>
</file>

<file path=xl/comments1.xml><?xml version="1.0" encoding="utf-8"?>
<comments xmlns="http://schemas.openxmlformats.org/spreadsheetml/2006/main">
  <authors>
    <author>Yaneth Viridiana Estrada Martinez</author>
  </authors>
  <commentList>
    <comment ref="E164" authorId="0" shapeId="0">
      <text>
        <r>
          <rPr>
            <b/>
            <sz val="9"/>
            <color indexed="81"/>
            <rFont val="Tahoma"/>
            <family val="2"/>
          </rPr>
          <t>El total de descargar sanitarias si cudar en el sistema</t>
        </r>
      </text>
    </comment>
  </commentList>
</comments>
</file>

<file path=xl/sharedStrings.xml><?xml version="1.0" encoding="utf-8"?>
<sst xmlns="http://schemas.openxmlformats.org/spreadsheetml/2006/main" count="1073" uniqueCount="640">
  <si>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</si>
  <si>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</si>
  <si>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</si>
  <si>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</si>
  <si>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</si>
  <si>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</si>
  <si>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</si>
  <si>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</si>
  <si>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</si>
  <si>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</si>
  <si>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</si>
  <si>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</si>
  <si>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</si>
  <si>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</si>
  <si>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</si>
  <si>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</si>
  <si>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</si>
  <si>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</si>
  <si>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</si>
  <si>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</si>
  <si>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</si>
  <si>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Obras de captación totales instaladas en el municipio que cuentan con macro medidor:</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</si>
  <si>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</si>
  <si>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</si>
  <si>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</si>
  <si>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El total de obras de captación que cuentan con macromedidor funcionando es:</t>
  </si>
  <si>
    <t>El dato capturado para el total de obras de captación que cuentan con macromedidor es: </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</si>
  <si>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</si>
  <si>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</si>
  <si>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</si>
  <si>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</si>
  <si>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</si>
  <si>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</si>
  <si>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</si>
  <si>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</si>
  <si>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</si>
  <si>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</si>
  <si>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</si>
  <si>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</si>
  <si>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</si>
  <si>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</si>
  <si>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</si>
  <si>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</si>
  <si>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</si>
  <si>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</si>
  <si>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</si>
  <si>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</si>
  <si>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</si>
  <si>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</si>
  <si>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</si>
  <si>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</si>
  <si>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</si>
  <si>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</si>
  <si>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</si>
  <si>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</si>
  <si>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</si>
  <si>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</si>
  <si>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</si>
  <si>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</si>
  <si>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</si>
  <si>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</si>
  <si>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</si>
  <si>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</si>
  <si>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</si>
  <si>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</si>
  <si>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</si>
  <si>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</si>
  <si>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t>TOTAL ANUAL</t>
  </si>
  <si>
    <t>1. Volumen asignado por CONAGUA (m3):</t>
  </si>
  <si>
    <t>4. Volumen de extracción autorizado por CONAGUA en fuentes subterráneas (m3):</t>
  </si>
  <si>
    <t>5. Volumen de extracción autorizado por CONAGUA en fuentes superficiales (m3):</t>
  </si>
  <si>
    <t>m3.</t>
  </si>
  <si>
    <t>UR-Responsable</t>
  </si>
  <si>
    <t>Gerencia Agua</t>
  </si>
  <si>
    <t>Agua</t>
  </si>
  <si>
    <t>Drenaje</t>
  </si>
  <si>
    <t>Si el valor NO cambia en la serie repita el valor en cada mes.</t>
  </si>
  <si>
    <t>Periodo de captura: anual o cada que cambie./Si el valor no cambió en la anualidad, indique en la celda DIC el registro al cierre del año.</t>
  </si>
  <si>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</si>
  <si>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</si>
  <si>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</si>
  <si>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</si>
  <si>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</si>
  <si>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</si>
  <si>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</si>
  <si>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</si>
  <si>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</si>
  <si>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</si>
  <si>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</si>
  <si>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</si>
  <si>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</si>
  <si>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</si>
  <si>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</si>
  <si>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</si>
  <si>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</si>
  <si>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</si>
  <si>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</si>
  <si>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</si>
  <si>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</si>
  <si>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</si>
  <si>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</si>
  <si>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</si>
  <si>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</si>
  <si>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</si>
  <si>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</si>
  <si>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</si>
  <si>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hipoclorito desodio y gas cloro</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</si>
  <si>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</si>
  <si>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</si>
  <si>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</si>
  <si>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</si>
  <si>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</si>
  <si>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</si>
  <si>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</si>
  <si>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</si>
  <si>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</si>
  <si>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</si>
  <si>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</si>
  <si>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</si>
  <si>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</si>
  <si>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</si>
  <si>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</si>
  <si>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t>Kilowatts por hora consumidos por la operación de la  planta de tratamiento.</t>
  </si>
  <si>
    <t>Datos Financieros</t>
  </si>
  <si>
    <t>El siguiente grupo consta de preguntas relativas a dimensionar la capacidad financiera del Organismo Operador.</t>
  </si>
  <si>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</si>
  <si>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</si>
  <si>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t>Monto  recaudado por concepto de recolección de las aguas residuales en la red de drenaje sanitario exclusivamente, no se incluyen los rezagos, recargos y multas cobrados en el período.</t>
  </si>
  <si>
    <t>Monto  recaudado por concepto de tratar las aguas residuales en las plantas de tratamiento, no se incluyen los rezagos, recargos y multas cobrados en el período.</t>
  </si>
  <si>
    <t>Monto  recaudado  por la venta del agua residual tratada.</t>
  </si>
  <si>
    <t>Monto recaudado por el Organismo Operador por la integración al sistema de unidades habitacionales, comerciales, mixtas, públicas y parques industriales de nueva creación, así como los derechos de incorporación individuales.</t>
  </si>
  <si>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</si>
  <si>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</si>
  <si>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t>Monto recaudado por la prestación de los siguientes servicios: duplicado de recibo, cambio de titular, carta de factibilidad, expedición de constancia, cancelación de contrato de servicios de agua potable, etc.</t>
  </si>
  <si>
    <t>Monto recaudado por concepto de los servicios prestados no pagados a tiempo.</t>
  </si>
  <si>
    <t>Monto recaudado que se integrará de los siguientes conceptos: contratos, materiales e instalación de ramal para agua potable y para descarga de agua residual, suministro e instalación de medidores de agua y cuadros de medición.</t>
  </si>
  <si>
    <t>Monto  recaudado  por concepto de suministro de agua en pipas.</t>
  </si>
  <si>
    <t>Monto que la Secretaría de Hacienda y Crédito Público  reembolso al Organismo Operador por los saldos a favor de IVA.</t>
  </si>
  <si>
    <t>Monto asignado por la Comisión Nacional del Agua para la realización de acciones de mejoramiento de eficiencia y de infraestructura hidráulica,  una vez cubiertos los derechos por el uso o aprovechamiento   de aguas nacionales.</t>
  </si>
  <si>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</si>
  <si>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t>Monto recaudado por concepto de: venta de materiales, productos financieros,  gastos de cobranza, multas, sanciones y cualquier otro ingreso no clasificado en otro apartado.</t>
  </si>
  <si>
    <t>Pesos</t>
  </si>
  <si>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</si>
  <si>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</si>
  <si>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</si>
  <si>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</si>
  <si>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</si>
  <si>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</si>
  <si>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t>Recursos provenientes del Municipio destinados a coadyuvar en el fortalecimiento del Organismo Operador.</t>
  </si>
  <si>
    <t>Recursos provenientes de remanentes de ejercicios anteriores, destinados a coadyuvar en el fortalecimiento del Organismo Operador.</t>
  </si>
  <si>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</si>
  <si>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</si>
  <si>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</si>
  <si>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</si>
  <si>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t>Monto que pago el Organismo Operador por concepto de servicios generales y administrativos.</t>
  </si>
  <si>
    <t>Monto pagado por asesorías recibidas, servicios de difusión e impresión de documentos, impuestos y derechos, intereses bancarios, viáticos, gastos de representación y cualquier otro gasto no clasificado en otro apartado.</t>
  </si>
  <si>
    <t>Monto pagado por el uso de energía eléctrica necesaria para la operación de los equipos de bombeo.</t>
  </si>
  <si>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</si>
  <si>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</si>
  <si>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</si>
  <si>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</si>
  <si>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</si>
  <si>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</si>
  <si>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t> El importe registrado debe estar contenido en el dato de la pregunta Otros gastos por lo que no puede ser mayor a su importe.</t>
  </si>
  <si>
    <t>Pago que hace el Organismo Operador a la CONAGUA por el uso o aprovechamiento del agua.</t>
  </si>
  <si>
    <t> Los gastos por derechos de extracción y derechos de descarga no pueden exceder el importe de otros gastos (pregunta 26).</t>
  </si>
  <si>
    <t>Pago que hace el Organismo Operador a la CONAGUA por las descargas de aguas residuales fuera de norma a cuerpos receptores federales.</t>
  </si>
  <si>
    <t>Monto que el Organismo Operador pago para prestar, operar, mantener y administrar los servicios de agua, drenaje y tratamiento.  No se incluyen los gastos cubiertos con recursos federales, estatales, municipales y remanentes.</t>
  </si>
  <si>
    <t>Monto que el Organismo Operador pago con recurso federal para prestar, operar, mantener y administrar los servicios de agua, drenaje y tratamiento.</t>
  </si>
  <si>
    <t>Monto que el Organismo Operador pago con recurso estatal para prestar, operar, mantener y administrar los servicios de agua, drenaje y tratamiento.</t>
  </si>
  <si>
    <t>Monto que el Organismo Operador pago con recurso de remanentes para prestar, operar, mantener y administrar los servicios de agua, drenaje y tratamiento.</t>
  </si>
  <si>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</si>
  <si>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</si>
  <si>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t>14. Otros ingresos : En el mes de noviembre se realiza la reclasificación del concepto Convenio de Apoyo Recuperable, realizando una reducción en Otros Ingresos y una amplicación en Remanentes de otros ingresos propios de ejercicios anteriores por el monto de $ 93,118,068, por tal motivo el concepto de Otros Ingresos refleja saldo negativo.                                                                                                                                               18. Remanentes : incluyen ingresos propios de ejercicios anteriores y aportaciones y convenios de ejercicios anteriores.</t>
  </si>
  <si>
    <t>Datos Administrativos</t>
  </si>
  <si>
    <t>La siguiente serie de preguntas tiene como finalidad conocer la gestión de recursos humanos en su relación con las diversas unidades administrativas del organismo operador.</t>
  </si>
  <si>
    <t>Número de trabajadores cuyas labores están orientadas a la administración y comercialización de los servicios. No se incluyen a los integrantes del Consejo. </t>
  </si>
  <si>
    <t>Número de trabajadores cuyas labores están orientadas hacia la operación  y mantenimiento del servicio de agua potable, se incluye el personal de oficina relacionado con las actividades mencionadas. </t>
  </si>
  <si>
    <t>Empleados en el área de drenaje sanitario</t>
  </si>
  <si>
    <t>Número de trabajadores cuyas labores estén orientadas  a la operación y mantenimiento de la planta de tratamiento, se incluye al personal de oficina relacionado con las actividades mencionadas. </t>
  </si>
  <si>
    <t>Número de trabajadores cuyas labores están orientadas a definir las metas a cumplir por el Organismo Operador y la definición de las actividades y recursos para alcanzar el objetivo. </t>
  </si>
  <si>
    <t>Número total de trabajadores del organismo operador, cualquiera que sea su régimen de contratación siempre y cuando trabajen en labores normales para la prestación de los servicios.  </t>
  </si>
  <si>
    <t>Número de trabajadores a los cuales se capacitó y evaluó con la finalidad de obtener un reconocimiento formal que avale su conocimiento, experiencia y desempeño en el Organismo Operador. (Ya están incluidos en las clasificaciones anteriores)</t>
  </si>
  <si>
    <t>El número de trabajadores certificados puede tener variaciones.</t>
  </si>
  <si>
    <t>SIOO 2021</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</si>
  <si>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</si>
  <si>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</si>
  <si>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</si>
  <si>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</si>
  <si>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</si>
  <si>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</si>
  <si>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</si>
  <si>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C.P. PEDRO ALAMILLA SOTO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</si>
  <si>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</si>
  <si>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</si>
  <si>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</si>
  <si>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</si>
  <si>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</si>
  <si>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</si>
  <si>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</si>
  <si>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ING. YANETH VIRIDIANA ESTRADA MARTÍNEZ</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</si>
  <si>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</si>
  <si>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</si>
  <si>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</si>
  <si>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</si>
  <si>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</si>
  <si>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</si>
  <si>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</si>
  <si>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</si>
  <si>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</si>
  <si>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</si>
  <si>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</si>
  <si>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Teléfono: 462 6069100 Ext. 103</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</si>
  <si>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</si>
  <si>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</si>
  <si>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</si>
  <si>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yestrada@japami.gob.mx</t>
  </si>
  <si>
    <t>9. Registre el RFC del organismo operador.</t>
  </si>
  <si>
    <t>JAP841102C29</t>
  </si>
  <si>
    <t>¿Cómo lo obtenemos? Cédula Fiscal (SAT), Alta Registro Patronal (IMSS).</t>
  </si>
  <si>
    <t>Periodo de captura: Anual o cada que cambie</t>
  </si>
  <si>
    <t>Datos Comerciales</t>
  </si>
  <si>
    <t>Gerencia Comercial</t>
  </si>
  <si>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</si>
  <si>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</si>
  <si>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t>Señale el número de habitantes que radican dentro del municipio y son beneficiarios de los servicios que presta el organismo operador.</t>
  </si>
  <si>
    <t>Número de tomas que reciben el servicio de agua las 24 horas del día. </t>
  </si>
  <si>
    <t>Número de tomas en las que el servicio de agua no es continuo. </t>
  </si>
  <si>
    <t>¿Cómo lo obtenemos?  Sistemas Comerciales - Operativos.</t>
  </si>
  <si>
    <t>Total de tomas:</t>
  </si>
  <si>
    <t>Total de tomas con servicio continuo y/o tandeado que operan en el municipio.</t>
  </si>
  <si>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</si>
  <si>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</si>
  <si>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</si>
  <si>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</si>
  <si>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t>Son aquellas conectadas a los predios que llevan a cabo una actividad económica y donde no usan el agua como un insumo directo del bien que comercializan. Serán las que actualmente están activas, se incluyen las de localidades rurales integradas al sistema.  </t>
  </si>
  <si>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</si>
  <si>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</si>
  <si>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</si>
  <si>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</si>
  <si>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</si>
  <si>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</si>
  <si>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</si>
  <si>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</si>
  <si>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</si>
  <si>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</si>
  <si>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</si>
  <si>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</si>
  <si>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</si>
  <si>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</si>
  <si>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</si>
  <si>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</si>
  <si>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</si>
  <si>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</si>
  <si>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</si>
  <si>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</si>
  <si>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</si>
  <si>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</si>
  <si>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</si>
  <si>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</si>
  <si>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</si>
  <si>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</si>
  <si>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</si>
  <si>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</si>
  <si>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</si>
  <si>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t>Son el total de tomas activas incluyendo  las de las localidades rurale integradas al sistema, que cuentan con un micro medidor  de consumos en buenas condiciones de operación y del cual se factura el consumo que registra.</t>
  </si>
  <si>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</si>
  <si>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</si>
  <si>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</si>
  <si>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</si>
  <si>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</si>
  <si>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</si>
  <si>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</si>
  <si>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</si>
  <si>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</si>
  <si>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</si>
  <si>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</si>
  <si>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</si>
  <si>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</si>
  <si>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t>Importe total de las facturas y/o recibos elaborados en el periodo que se reporta de los usuarios domésticos, correspondientes al servicio de agua.  No se incluyen rezagos, recargos y multas.</t>
  </si>
  <si>
    <t>Importe total de las facturas y/o recibos elaborados en el periodo que se reporta de los usuarios domésticos, correspondientes al servicio de drenaje.  No se incluyen rezagos, recargos y multas.</t>
  </si>
  <si>
    <t>Importe total de las facturas y/o recibos elaborados en el periodo que se reporta de los usuarios domésticos, correspondientes al servicio de tratamiento.  No se incluyen rezagos, recargos y multas.</t>
  </si>
  <si>
    <t>Importe total de las facturas y/o recibos elaborados en el periodo que se reporta de los usuarios comerciales, correspondientes al servicio de agua.  No se incluyen rezagos, recargos y multas.</t>
  </si>
  <si>
    <t>Importe total de las facturas y/o recibos elaborados en el periodo que se reporta de los usuarios comerciales, correspondientes al servicio de drenaje.  No se incluyen rezagos, recargos y multas.</t>
  </si>
  <si>
    <t>Importe total de las facturas y/o recibos elaborados en el periodo que se reporta de los usuarios comerciales, correspondientes al servicio de tratamiento.  No se incluyen rezagos, recargos y multas.</t>
  </si>
  <si>
    <t>Importe total de las facturas y/o recibos elaborados en el periodo que se reporta de los usuarios industriales, correspondientes al servicio de agua.  No se incluyen rezagos, recargos y multas.</t>
  </si>
  <si>
    <t>Importe total de las facturas y/o recibos elaborados en el periodo que se reporta de los usuarios industriales, correspondientes al servicio de drenaje.  No se incluyen rezagos, recargos y multas.</t>
  </si>
  <si>
    <t>Importe total de las facturas y/o recibos elaborados en el periodo que se reporta de los usuarios industriales, correspondientes al servicio de tratamiento.  No se incluyen rezagos, recargos y multas.</t>
  </si>
  <si>
    <t>Importe total de las facturas y/o recibos elaborados en el periodo que se reporta de los usuarios mixtos, correspondientes al servicio de agua.  No se incluyen rezagos, recargos y multas.</t>
  </si>
  <si>
    <t>Importe total de las facturas y/o recibos elaborados en el periodo que se reporta de los usuarios mixtos, correspondientes al servicio de drenaje.  No se incluyen rezagos, recargos y multas.</t>
  </si>
  <si>
    <t>Importe total de las facturas y/o recibos elaborados en el periodo que se reporta de los usuarios mixtos, correspondientes al servicio de tratamiento.  No se incluyen rezagos, recargos y multas.</t>
  </si>
  <si>
    <t>Importe total de las facturas y/o recibos elaborados en el periodo que se reporta de los usuarios públicos, correspondientes al servicio de agua.  No se incluyen rezagos, recargos y multas.</t>
  </si>
  <si>
    <t>Importe total de las facturas y/o recibos elaborados en el periodo que se reporta de los usuarios  públicos, correspondientes al servicio de drenaje.  No se incluyen rezagos, recargos y multas.</t>
  </si>
  <si>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</si>
  <si>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</si>
  <si>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</si>
  <si>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</si>
  <si>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</si>
  <si>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</si>
  <si>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</si>
  <si>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</si>
  <si>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</si>
  <si>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</si>
  <si>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</si>
  <si>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</si>
  <si>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</si>
  <si>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</si>
  <si>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</si>
  <si>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</si>
  <si>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</si>
  <si>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</si>
  <si>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</si>
  <si>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</si>
  <si>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t>Total de reclamos y avisos de los usuarios correspondientes al periodo que se reporta debidas a fallas en el servicio, falta de agua, volúmenes y montos facturados, mala atención por parte de los trabajadores del Organismo Operador, fugas, entre otros.</t>
  </si>
  <si>
    <t> El número de reportes atendidos no puede ser mayor al número de reportes recibidos.</t>
  </si>
  <si>
    <t>Total de reclamos y avisos de los usuarios resueltos en el periodo que se reporta relacionados con los reportes emitidos por los usuarios.</t>
  </si>
  <si>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</si>
  <si>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</si>
  <si>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</si>
  <si>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</si>
  <si>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</si>
  <si>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</si>
  <si>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</si>
  <si>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</si>
  <si>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t> no puede ser mayor al volumen extraído total medido.</t>
  </si>
  <si>
    <t>Volumen de agua distribuido, medido y registrado por los lecturistas a las tomas mixtas .</t>
  </si>
  <si>
    <t>Volumen de agua distribuido, medido y registrado por los lecturistas a las tomas públicas..</t>
  </si>
  <si>
    <t>Volumen facturado medido total:</t>
  </si>
  <si>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</si>
  <si>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</si>
  <si>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</si>
  <si>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t>Volumen consumido por los usuarios comerciales que no cuentan con un micro medidor o no opera correctamente. Se puede estimar de la misma forma en que se estima el volumen consumido estimado doméstico. </t>
  </si>
  <si>
    <t>Volumen consumido por los usuarios industriales que no cuentan con un micro medidor o no opera correctamente. Se puede estimar de la misma forma en que se estima el volumen consumido estimado doméstico. </t>
  </si>
  <si>
    <t>Volumen consumido por los usuarios mixtos que no cuenta con un micro medidor o no opera correctamente. Se puede estimar de la misma forma en que se estima el volumen consumido estimado doméstico.</t>
  </si>
  <si>
    <t>Volumen consumido por los usuarios publicos que no cuenta con un micro medidor o no opera correctamente. Se puede estimar de la misma forma en que se estima el volumen consumido estimado doméstico.</t>
  </si>
  <si>
    <t>El volumen facturado  total estimado y medido es:</t>
  </si>
  <si>
    <t>Cantidad de agua que se distribuyó a la población mediante pipas. </t>
  </si>
  <si>
    <t>Cantidad total de usuarios que no han cubierto su pago a la fecha de su vencimiento, serán los que su deuda esta incluida en la cartera vencida. </t>
  </si>
  <si>
    <t>Es el número de usuarios que pagan su factura y/o recibo en tiempo.</t>
  </si>
  <si>
    <t>Monto constituido contablemente por las facturas y/o recibos que no han sido pagados por los usuarios domésticos a la fecha de su vencimiento. </t>
  </si>
  <si>
    <t>Monto constituido contablementelas por las facturas y/o recibos que no han sido pagados por los usuarios comerciales a la fecha de su vencimiento. </t>
  </si>
  <si>
    <t>Monto constituido contablemente por las facturas y/o recibos que no han sido pagados por los usuarios industriales a la fecha de su vencimiento. </t>
  </si>
  <si>
    <t>Monto constituido contablemente por las facturas y/o recibos que no han sido pagados por los usuarios mixtos a la fecha de su vencimiento. </t>
  </si>
  <si>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</si>
  <si>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</si>
  <si>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</si>
  <si>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</si>
  <si>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t>Volumen de agua registrado en los recibos que los usuarios domésticos pagaron en el periodo, incluye los ajustes realizados en los consumos por quejas recibidas, entre otros. </t>
  </si>
  <si>
    <t>Volumen de agua registrado en los recibos que los usuarios comerciales pagaron en el periodo,  incluye los ajustes realizados en los consumos por quejas recibidas, entre otros.</t>
  </si>
  <si>
    <t>Volumen de agua registrado en los recibos que los usuarios industriales pagaron en el periodo,  incluye los ajustes realizados en los consumos por quejas recibidas, entre otros.</t>
  </si>
  <si>
    <t>Volumen de agua registrado en los recibos que los usuarios mixtos pagaron en el periodo,  incluye los ajustes realizados en los consumos por quejas recibidas, entre otros.</t>
  </si>
  <si>
    <t>Volumen de agua registrado en los recibos que los usuarios públicos pagaron en el periodo,  incluye los ajustes realizados en los consumos por quejas recibidas, entre otros.</t>
  </si>
  <si>
    <t>Volumen de agua registrado en los recibos que todos los usuarios pagaron en el periodo,  incluye los ajustes realizados en los consumos por quejas recibidas, entre otros.</t>
  </si>
  <si>
    <t>El Volumen total cobrado no puede ser mayor al Volumen facturado total: m3.</t>
  </si>
  <si>
    <t>se redondeó a……554</t>
  </si>
  <si>
    <t>se redondeó a …612</t>
  </si>
  <si>
    <t>se redenodeó a 908</t>
  </si>
  <si>
    <t>se redondeó a 161</t>
  </si>
  <si>
    <t>se redondeó a 049</t>
  </si>
  <si>
    <t>se redondeó a 247</t>
  </si>
  <si>
    <t>se redondeó a 145</t>
  </si>
  <si>
    <t>se redondeó a 351</t>
  </si>
  <si>
    <t>Se redondeó a 285</t>
  </si>
  <si>
    <t>se redondeó a 702</t>
  </si>
  <si>
    <t>Se redondeó a 848</t>
  </si>
  <si>
    <t>Se redondeó a 474</t>
  </si>
  <si>
    <t>se redondeó a 253</t>
  </si>
  <si>
    <t>se redondeó a 389</t>
  </si>
  <si>
    <t>se redondeó a 195</t>
  </si>
  <si>
    <t>Se redondeó a 768</t>
  </si>
  <si>
    <t>se redondeó a 458</t>
  </si>
  <si>
    <t>se redondeó a 871</t>
  </si>
  <si>
    <t>SE REDONDPE A 598</t>
  </si>
  <si>
    <t>se redondeó a 620</t>
  </si>
  <si>
    <t>se dedondeó a 208</t>
  </si>
  <si>
    <t>se redondeó a 004</t>
  </si>
  <si>
    <t>se redondeó a 381</t>
  </si>
  <si>
    <t>se redondeó a 199</t>
  </si>
  <si>
    <t>se redondeó a 464</t>
  </si>
  <si>
    <t>se redondeó a 692</t>
  </si>
  <si>
    <t>se redondeó a 048</t>
  </si>
  <si>
    <t>se redondeó a 318</t>
  </si>
  <si>
    <t>se redondeó a 284</t>
  </si>
  <si>
    <t>se redondeó a 138</t>
  </si>
  <si>
    <t>se redondeó  a 954</t>
  </si>
  <si>
    <t>se redondeó a 648</t>
  </si>
  <si>
    <t>se redondeó a 283</t>
  </si>
  <si>
    <t>se redondeó a 749</t>
  </si>
  <si>
    <t>se redondeó a 119</t>
  </si>
  <si>
    <t>se redondeó a 761</t>
  </si>
  <si>
    <t>se redondeó a 584</t>
  </si>
  <si>
    <t>se redondeó a 248</t>
  </si>
  <si>
    <t>se redondeó a 847</t>
  </si>
  <si>
    <t>se reodndeó a 194</t>
  </si>
  <si>
    <t>se redondeó a 769</t>
  </si>
  <si>
    <t>se redondeó a 920</t>
  </si>
  <si>
    <t>se redondeó a 430</t>
  </si>
  <si>
    <t>se redondeó a 349</t>
  </si>
  <si>
    <t>se redondeó a 577</t>
  </si>
  <si>
    <t>se redondeó a 431</t>
  </si>
  <si>
    <t>se redondeó a 931</t>
  </si>
  <si>
    <t>se redondeó a 036</t>
  </si>
  <si>
    <t>se redondeó a 044</t>
  </si>
  <si>
    <t>se redondeó a 182</t>
  </si>
  <si>
    <t>se redondeó a 494</t>
  </si>
  <si>
    <t>se redondó a 097</t>
  </si>
  <si>
    <t>se redondeó a 878</t>
  </si>
  <si>
    <t>se redondeo a 189</t>
  </si>
  <si>
    <t>se redondeó a 416</t>
  </si>
  <si>
    <t>se redondeó a 896</t>
  </si>
  <si>
    <t>se redondeó a 940</t>
  </si>
  <si>
    <t>se redondeó a 473</t>
  </si>
  <si>
    <t>se redondeo a 589</t>
  </si>
  <si>
    <t>se redondeó a 656</t>
  </si>
  <si>
    <t>se redondeó a 598</t>
  </si>
  <si>
    <t>se redondeó a 264</t>
  </si>
  <si>
    <t>se reodndeó a 068</t>
  </si>
  <si>
    <t>se redondeó a 191</t>
  </si>
  <si>
    <t>se redondeó a 323</t>
  </si>
  <si>
    <t>se redondeó a 024</t>
  </si>
  <si>
    <t>se redondeó a 095</t>
  </si>
  <si>
    <t>se redondeó a 335</t>
  </si>
  <si>
    <t>se redondeó a 766</t>
  </si>
  <si>
    <t>se redondeó a 234</t>
  </si>
  <si>
    <t>se redondeó a 302</t>
  </si>
  <si>
    <t>se redondeó a 854</t>
  </si>
  <si>
    <t>se redondeó a 745</t>
  </si>
  <si>
    <t>se redondeó a 681</t>
  </si>
  <si>
    <t>se redondeó a 068</t>
  </si>
  <si>
    <t>se redondeó a 948</t>
  </si>
  <si>
    <t>se redondeó a 665</t>
  </si>
  <si>
    <t>se redondeó a 963</t>
  </si>
  <si>
    <t>se redondeó a 539</t>
  </si>
  <si>
    <t>se redondeó a987</t>
  </si>
  <si>
    <t>se redondeó a 678</t>
  </si>
  <si>
    <t>se redondeó a 544</t>
  </si>
  <si>
    <t>se redondeó a 719</t>
  </si>
  <si>
    <t>se redondeó a 490</t>
  </si>
  <si>
    <t>se redondeó a 729</t>
  </si>
  <si>
    <t>se redondeó a 744</t>
  </si>
  <si>
    <t>se redondeó a 670</t>
  </si>
  <si>
    <t>se redondeó a  767</t>
  </si>
  <si>
    <t>se redondeó a 134</t>
  </si>
  <si>
    <t>se redondeó a 585</t>
  </si>
  <si>
    <t>se redondeó a 642</t>
  </si>
  <si>
    <t>se redondeó a 895</t>
  </si>
  <si>
    <t>se redondeó a 714</t>
  </si>
  <si>
    <t>se redondeó a 874</t>
  </si>
  <si>
    <t>se redondeó a 890</t>
  </si>
  <si>
    <t>se redondeó a 106</t>
  </si>
  <si>
    <t>se redondeó a 694</t>
  </si>
  <si>
    <t>se redondeó a 223</t>
  </si>
  <si>
    <t>se redondeó a 172</t>
  </si>
  <si>
    <t>se redondeó a 276</t>
  </si>
  <si>
    <t>se redondeó a 570</t>
  </si>
  <si>
    <t>se redondeó a 821</t>
  </si>
  <si>
    <t>se redondeó a 913</t>
  </si>
  <si>
    <t>se redondeó a 664</t>
  </si>
  <si>
    <t>se redondeó a 739</t>
  </si>
  <si>
    <t>se redondeó a 999</t>
  </si>
  <si>
    <t>se redondeó a 398</t>
  </si>
  <si>
    <t>se redondeó a</t>
  </si>
  <si>
    <t>se redondeó a 116</t>
  </si>
  <si>
    <t>se redondeó a 467</t>
  </si>
  <si>
    <t>se redondeó a 394</t>
  </si>
  <si>
    <t>se redondeó a 122</t>
  </si>
  <si>
    <t>se redondeó a 375</t>
  </si>
  <si>
    <t>ESTE DATO CORRESPONDE AL NUMERAL 5, LO DEL NUMERAL 6 SOLO ES INFORMATIVO</t>
  </si>
  <si>
    <r>
      <t>1. Ingresos por el servicio de agua potable </t>
    </r>
    <r>
      <rPr>
        <b/>
        <sz val="10"/>
        <color rgb="FF000B19"/>
        <rFont val="Calibri"/>
        <family val="2"/>
        <scheme val="minor"/>
      </rPr>
      <t>($)</t>
    </r>
    <r>
      <rPr>
        <sz val="10"/>
        <color rgb="FF000B19"/>
        <rFont val="Calibri"/>
        <family val="2"/>
        <scheme val="minor"/>
      </rPr>
      <t>:</t>
    </r>
  </si>
  <si>
    <r>
      <t>2. Ingresos por el servicio de drenaje sanitario </t>
    </r>
    <r>
      <rPr>
        <b/>
        <sz val="10"/>
        <color rgb="FF000B19"/>
        <rFont val="Calibri"/>
        <family val="2"/>
        <scheme val="minor"/>
      </rPr>
      <t>($)</t>
    </r>
    <r>
      <rPr>
        <sz val="10"/>
        <color rgb="FF000B19"/>
        <rFont val="Calibri"/>
        <family val="2"/>
        <scheme val="minor"/>
      </rPr>
      <t>:</t>
    </r>
  </si>
  <si>
    <r>
      <t>3. Ingresos por el servicio de tratamiento </t>
    </r>
    <r>
      <rPr>
        <b/>
        <sz val="10"/>
        <color rgb="FF000B19"/>
        <rFont val="Calibri"/>
        <family val="2"/>
        <scheme val="minor"/>
      </rPr>
      <t>($)</t>
    </r>
    <r>
      <rPr>
        <sz val="10"/>
        <color rgb="FF000B19"/>
        <rFont val="Calibri"/>
        <family val="2"/>
        <scheme val="minor"/>
      </rPr>
      <t>:</t>
    </r>
  </si>
  <si>
    <r>
      <t>4. Ingresos por la venta de agua tratada </t>
    </r>
    <r>
      <rPr>
        <b/>
        <sz val="10"/>
        <color rgb="FF000B19"/>
        <rFont val="Calibri"/>
        <family val="2"/>
        <scheme val="minor"/>
      </rPr>
      <t>($)</t>
    </r>
    <r>
      <rPr>
        <sz val="10"/>
        <color rgb="FF000B19"/>
        <rFont val="Calibri"/>
        <family val="2"/>
        <scheme val="minor"/>
      </rPr>
      <t>:</t>
    </r>
  </si>
  <si>
    <r>
      <t>5. Ingresos por derechos de incorporación </t>
    </r>
    <r>
      <rPr>
        <b/>
        <sz val="10"/>
        <color rgb="FF000B19"/>
        <rFont val="Calibri"/>
        <family val="2"/>
        <scheme val="minor"/>
      </rPr>
      <t>($)</t>
    </r>
    <r>
      <rPr>
        <sz val="10"/>
        <color rgb="FF000B19"/>
        <rFont val="Calibri"/>
        <family val="2"/>
        <scheme val="minor"/>
      </rPr>
      <t>:</t>
    </r>
  </si>
  <si>
    <r>
      <t>6. Ingresos por servicios operativos </t>
    </r>
    <r>
      <rPr>
        <b/>
        <sz val="10"/>
        <color rgb="FF000B19"/>
        <rFont val="Calibri"/>
        <family val="2"/>
        <scheme val="minor"/>
      </rPr>
      <t>($)</t>
    </r>
    <r>
      <rPr>
        <sz val="10"/>
        <color rgb="FF000B19"/>
        <rFont val="Calibri"/>
        <family val="2"/>
        <scheme val="minor"/>
      </rPr>
      <t>:</t>
    </r>
  </si>
  <si>
    <r>
      <t>7. Ingresos por servicios administrativos </t>
    </r>
    <r>
      <rPr>
        <b/>
        <sz val="10"/>
        <color rgb="FF000B19"/>
        <rFont val="Calibri"/>
        <family val="2"/>
        <scheme val="minor"/>
      </rPr>
      <t>($)</t>
    </r>
    <r>
      <rPr>
        <sz val="10"/>
        <color rgb="FF000B19"/>
        <rFont val="Calibri"/>
        <family val="2"/>
        <scheme val="minor"/>
      </rPr>
      <t>:</t>
    </r>
  </si>
  <si>
    <r>
      <t>8. Ingresos por rezagos </t>
    </r>
    <r>
      <rPr>
        <b/>
        <sz val="10"/>
        <color rgb="FF000B19"/>
        <rFont val="Calibri"/>
        <family val="2"/>
        <scheme val="minor"/>
      </rPr>
      <t>($)</t>
    </r>
    <r>
      <rPr>
        <sz val="10"/>
        <color rgb="FF000B19"/>
        <rFont val="Calibri"/>
        <family val="2"/>
        <scheme val="minor"/>
      </rPr>
      <t>:</t>
    </r>
  </si>
  <si>
    <r>
      <t>9. Ingresos por nuevas conexiones de agua potable y descargas sanitarias </t>
    </r>
    <r>
      <rPr>
        <b/>
        <sz val="10"/>
        <color rgb="FF000B19"/>
        <rFont val="Calibri"/>
        <family val="2"/>
        <scheme val="minor"/>
      </rPr>
      <t>($)</t>
    </r>
    <r>
      <rPr>
        <sz val="10"/>
        <color rgb="FF000B19"/>
        <rFont val="Calibri"/>
        <family val="2"/>
        <scheme val="minor"/>
      </rPr>
      <t>:</t>
    </r>
  </si>
  <si>
    <r>
      <t>10. Ingreso por la venta de agua en pipas </t>
    </r>
    <r>
      <rPr>
        <b/>
        <sz val="10"/>
        <color rgb="FF000B19"/>
        <rFont val="Calibri"/>
        <family val="2"/>
        <scheme val="minor"/>
      </rPr>
      <t>($)</t>
    </r>
    <r>
      <rPr>
        <sz val="10"/>
        <color rgb="FF000B19"/>
        <rFont val="Calibri"/>
        <family val="2"/>
        <scheme val="minor"/>
      </rPr>
      <t>:</t>
    </r>
  </si>
  <si>
    <r>
      <t>11. Ingreso por devolución de IVA </t>
    </r>
    <r>
      <rPr>
        <b/>
        <sz val="10"/>
        <color rgb="FF000B19"/>
        <rFont val="Calibri"/>
        <family val="2"/>
        <scheme val="minor"/>
      </rPr>
      <t>($)</t>
    </r>
    <r>
      <rPr>
        <sz val="10"/>
        <color rgb="FF000B19"/>
        <rFont val="Calibri"/>
        <family val="2"/>
        <scheme val="minor"/>
      </rPr>
      <t>:</t>
    </r>
  </si>
  <si>
    <r>
      <t>12. Ingreso por devolución de derechos de extracción </t>
    </r>
    <r>
      <rPr>
        <b/>
        <sz val="10"/>
        <color rgb="FF000B19"/>
        <rFont val="Calibri"/>
        <family val="2"/>
        <scheme val="minor"/>
      </rPr>
      <t>($)</t>
    </r>
    <r>
      <rPr>
        <sz val="10"/>
        <color rgb="FF000B19"/>
        <rFont val="Calibri"/>
        <family val="2"/>
        <scheme val="minor"/>
      </rPr>
      <t>:</t>
    </r>
  </si>
  <si>
    <r>
      <t>13. Ingreso por  devolución de derechos de descarga </t>
    </r>
    <r>
      <rPr>
        <b/>
        <sz val="10"/>
        <color rgb="FF000B19"/>
        <rFont val="Calibri"/>
        <family val="2"/>
        <scheme val="minor"/>
      </rPr>
      <t>($)</t>
    </r>
    <r>
      <rPr>
        <sz val="10"/>
        <color rgb="FF000B19"/>
        <rFont val="Calibri"/>
        <family val="2"/>
        <scheme val="minor"/>
      </rPr>
      <t>:</t>
    </r>
  </si>
  <si>
    <r>
      <t>14. Otros ingresos </t>
    </r>
    <r>
      <rPr>
        <b/>
        <sz val="10"/>
        <color rgb="FF000B19"/>
        <rFont val="Calibri"/>
        <family val="2"/>
        <scheme val="minor"/>
      </rPr>
      <t>($)</t>
    </r>
    <r>
      <rPr>
        <sz val="10"/>
        <color rgb="FF000B19"/>
        <rFont val="Calibri"/>
        <family val="2"/>
        <scheme val="minor"/>
      </rPr>
      <t>:</t>
    </r>
  </si>
  <si>
    <r>
      <t>La suma de Ingresos propios  totales </t>
    </r>
    <r>
      <rPr>
        <b/>
        <sz val="10"/>
        <color rgb="FF2980B9"/>
        <rFont val="Calibri"/>
        <family val="2"/>
        <scheme val="minor"/>
      </rPr>
      <t>sin considerar aquellos ingresos por remanentes de ejercicios anteriores, aportaciones municipales, estatales o federales</t>
    </r>
    <r>
      <rPr>
        <sz val="10"/>
        <color rgb="FF2980B9"/>
        <rFont val="Calibri"/>
        <family val="2"/>
        <scheme val="minor"/>
      </rPr>
      <t>, es</t>
    </r>
    <r>
      <rPr>
        <b/>
        <sz val="10"/>
        <color rgb="FF2980B9"/>
        <rFont val="Calibri"/>
        <family val="2"/>
        <scheme val="minor"/>
      </rPr>
      <t> </t>
    </r>
    <r>
      <rPr>
        <sz val="10"/>
        <color rgb="FF2980B9"/>
        <rFont val="Calibri"/>
        <family val="2"/>
        <scheme val="minor"/>
      </rPr>
      <t>por:</t>
    </r>
  </si>
  <si>
    <r>
      <t>Monto recaudado por el Organismo Operador, por todos los conceptos de </t>
    </r>
    <r>
      <rPr>
        <b/>
        <sz val="10"/>
        <color rgb="FF328637"/>
        <rFont val="Calibri"/>
        <family val="2"/>
        <scheme val="minor"/>
      </rPr>
      <t>ingresos excepto los ingresos provenientes de la federación, estado, municipios y remanentes de ejercicios anteriores.</t>
    </r>
  </si>
  <si>
    <r>
      <t>15. Ingresos federales </t>
    </r>
    <r>
      <rPr>
        <b/>
        <sz val="10"/>
        <color rgb="FF000B19"/>
        <rFont val="Calibri"/>
        <family val="2"/>
        <scheme val="minor"/>
      </rPr>
      <t>($)</t>
    </r>
    <r>
      <rPr>
        <sz val="10"/>
        <color rgb="FF000B19"/>
        <rFont val="Calibri"/>
        <family val="2"/>
        <scheme val="minor"/>
      </rPr>
      <t>:</t>
    </r>
  </si>
  <si>
    <r>
      <t>16. Ingresos estatales </t>
    </r>
    <r>
      <rPr>
        <b/>
        <sz val="10"/>
        <color rgb="FF000B19"/>
        <rFont val="Calibri"/>
        <family val="2"/>
        <scheme val="minor"/>
      </rPr>
      <t>($)</t>
    </r>
    <r>
      <rPr>
        <sz val="10"/>
        <color rgb="FF000B19"/>
        <rFont val="Calibri"/>
        <family val="2"/>
        <scheme val="minor"/>
      </rPr>
      <t>:</t>
    </r>
  </si>
  <si>
    <r>
      <t>17. Ingresos municipales: </t>
    </r>
    <r>
      <rPr>
        <b/>
        <sz val="10"/>
        <color rgb="FF000B19"/>
        <rFont val="Calibri"/>
        <family val="2"/>
        <scheme val="minor"/>
      </rPr>
      <t>($)</t>
    </r>
    <r>
      <rPr>
        <sz val="10"/>
        <color rgb="FF000B19"/>
        <rFont val="Calibri"/>
        <family val="2"/>
        <scheme val="minor"/>
      </rPr>
      <t>:</t>
    </r>
  </si>
  <si>
    <r>
      <t>18. Remanentes </t>
    </r>
    <r>
      <rPr>
        <b/>
        <sz val="10"/>
        <color rgb="FF000B19"/>
        <rFont val="Calibri"/>
        <family val="2"/>
        <scheme val="minor"/>
      </rPr>
      <t>($)</t>
    </r>
    <r>
      <rPr>
        <sz val="10"/>
        <color rgb="FF000B19"/>
        <rFont val="Calibri"/>
        <family val="2"/>
        <scheme val="minor"/>
      </rPr>
      <t>:</t>
    </r>
  </si>
  <si>
    <r>
      <t>Ingresos totales por contribuciones, aportaciones, convenios federales, estatales y municipales, y remanentes de ejercicios anteriores:</t>
    </r>
    <r>
      <rPr>
        <b/>
        <sz val="10"/>
        <color rgb="FF2980B9"/>
        <rFont val="Calibri"/>
        <family val="2"/>
        <scheme val="minor"/>
      </rPr>
      <t> pesos</t>
    </r>
    <r>
      <rPr>
        <sz val="10"/>
        <color rgb="FF2980B9"/>
        <rFont val="Calibri"/>
        <family val="2"/>
        <scheme val="minor"/>
      </rPr>
      <t>.</t>
    </r>
  </si>
  <si>
    <r>
      <t>la suma de Ingresos totales es por: </t>
    </r>
    <r>
      <rPr>
        <b/>
        <sz val="10"/>
        <color rgb="FF2980B9"/>
        <rFont val="Calibri"/>
        <family val="2"/>
        <scheme val="minor"/>
      </rPr>
      <t> pesos</t>
    </r>
    <r>
      <rPr>
        <sz val="10"/>
        <color rgb="FF2980B9"/>
        <rFont val="Calibri"/>
        <family val="2"/>
        <scheme val="minor"/>
      </rPr>
      <t>.</t>
    </r>
  </si>
  <si>
    <r>
      <t>Monto recaudado por el Organismo Operador, por todos los conceptos de ingresos</t>
    </r>
    <r>
      <rPr>
        <b/>
        <sz val="10"/>
        <color rgb="FF328637"/>
        <rFont val="Calibri"/>
        <family val="2"/>
        <scheme val="minor"/>
      </rPr>
      <t> considerando los ingresos provenientes de la federación, estado, municipios y remanentes de ejercicios anteriores</t>
    </r>
    <r>
      <rPr>
        <sz val="10"/>
        <color rgb="FF328637"/>
        <rFont val="Calibri"/>
        <family val="2"/>
        <scheme val="minor"/>
      </rPr>
      <t>.</t>
    </r>
  </si>
  <si>
    <r>
      <t>19. Gastos de operación del sistema de agua potable </t>
    </r>
    <r>
      <rPr>
        <b/>
        <sz val="10"/>
        <color rgb="FF000B19"/>
        <rFont val="Calibri"/>
        <family val="2"/>
        <scheme val="minor"/>
      </rPr>
      <t>($)</t>
    </r>
    <r>
      <rPr>
        <sz val="10"/>
        <color rgb="FF000B19"/>
        <rFont val="Calibri"/>
        <family val="2"/>
        <scheme val="minor"/>
      </rPr>
      <t>:</t>
    </r>
  </si>
  <si>
    <r>
      <t>20. Gastos de operación del sistema de drenaje sanitario </t>
    </r>
    <r>
      <rPr>
        <b/>
        <sz val="10"/>
        <color rgb="FF000B19"/>
        <rFont val="Calibri"/>
        <family val="2"/>
        <scheme val="minor"/>
      </rPr>
      <t>($)</t>
    </r>
    <r>
      <rPr>
        <sz val="10"/>
        <color rgb="FF000B19"/>
        <rFont val="Calibri"/>
        <family val="2"/>
        <scheme val="minor"/>
      </rPr>
      <t>:</t>
    </r>
  </si>
  <si>
    <r>
      <t>21. Gastos de operación de la planta de tratamiento de aguas residuales </t>
    </r>
    <r>
      <rPr>
        <b/>
        <sz val="10"/>
        <color rgb="FF000B19"/>
        <rFont val="Calibri"/>
        <family val="2"/>
        <scheme val="minor"/>
      </rPr>
      <t>($)</t>
    </r>
    <r>
      <rPr>
        <sz val="10"/>
        <color rgb="FF000B19"/>
        <rFont val="Calibri"/>
        <family val="2"/>
        <scheme val="minor"/>
      </rPr>
      <t>:</t>
    </r>
  </si>
  <si>
    <r>
      <t>22. Gastos de administración </t>
    </r>
    <r>
      <rPr>
        <b/>
        <sz val="10"/>
        <color rgb="FF000B19"/>
        <rFont val="Calibri"/>
        <family val="2"/>
        <scheme val="minor"/>
      </rPr>
      <t>($)</t>
    </r>
    <r>
      <rPr>
        <sz val="10"/>
        <color rgb="FF000B19"/>
        <rFont val="Calibri"/>
        <family val="2"/>
        <scheme val="minor"/>
      </rPr>
      <t>:</t>
    </r>
  </si>
  <si>
    <r>
      <t>23. Otros gastos </t>
    </r>
    <r>
      <rPr>
        <b/>
        <sz val="10"/>
        <color rgb="FF000B19"/>
        <rFont val="Calibri"/>
        <family val="2"/>
        <scheme val="minor"/>
      </rPr>
      <t>($)</t>
    </r>
    <r>
      <rPr>
        <sz val="10"/>
        <color rgb="FF000B19"/>
        <rFont val="Calibri"/>
        <family val="2"/>
        <scheme val="minor"/>
      </rPr>
      <t>:</t>
    </r>
  </si>
  <si>
    <r>
      <t>24. Gasto por energía eléctrica para la operación de pozos </t>
    </r>
    <r>
      <rPr>
        <b/>
        <sz val="10"/>
        <color rgb="FF000B19"/>
        <rFont val="Calibri"/>
        <family val="2"/>
        <scheme val="minor"/>
      </rPr>
      <t>($)</t>
    </r>
    <r>
      <rPr>
        <sz val="10"/>
        <color rgb="FF000B19"/>
        <rFont val="Calibri"/>
        <family val="2"/>
        <scheme val="minor"/>
      </rPr>
      <t>:</t>
    </r>
  </si>
  <si>
    <r>
      <t>El importe capturado de la pregunta Gastos de operación del sistema de agua potable es:</t>
    </r>
    <r>
      <rPr>
        <b/>
        <sz val="10"/>
        <color rgb="FFD35400"/>
        <rFont val="Calibri"/>
        <family val="2"/>
        <scheme val="minor"/>
      </rPr>
      <t> pesos</t>
    </r>
    <r>
      <rPr>
        <sz val="10"/>
        <color rgb="FFD35400"/>
        <rFont val="Calibri"/>
        <family val="2"/>
        <scheme val="minor"/>
      </rPr>
      <t>.</t>
    </r>
  </si>
  <si>
    <r>
      <t>25. Gasto por energía eléctrica para la operación de la planta de tratamiento </t>
    </r>
    <r>
      <rPr>
        <b/>
        <sz val="10"/>
        <color rgb="FF000B19"/>
        <rFont val="Calibri"/>
        <family val="2"/>
        <scheme val="minor"/>
      </rPr>
      <t>($)</t>
    </r>
    <r>
      <rPr>
        <sz val="10"/>
        <color rgb="FF000B19"/>
        <rFont val="Calibri"/>
        <family val="2"/>
        <scheme val="minor"/>
      </rPr>
      <t>:</t>
    </r>
  </si>
  <si>
    <r>
      <t>El importe capturado de la pregunta Gastos de operación de la planta de tratamiento de aguas residuales es: </t>
    </r>
    <r>
      <rPr>
        <b/>
        <sz val="10"/>
        <color rgb="FFD35400"/>
        <rFont val="Calibri"/>
        <family val="2"/>
        <scheme val="minor"/>
      </rPr>
      <t>pesos.</t>
    </r>
  </si>
  <si>
    <r>
      <t>26. Gasto por energía eléctrica para rebombeo de aguas residuales</t>
    </r>
    <r>
      <rPr>
        <b/>
        <sz val="10"/>
        <color rgb="FF000B19"/>
        <rFont val="Calibri"/>
        <family val="2"/>
        <scheme val="minor"/>
      </rPr>
      <t> ($)</t>
    </r>
    <r>
      <rPr>
        <sz val="10"/>
        <color rgb="FF000B19"/>
        <rFont val="Calibri"/>
        <family val="2"/>
        <scheme val="minor"/>
      </rPr>
      <t>:</t>
    </r>
  </si>
  <si>
    <r>
      <t>El importe capturado de la pregunta Gastos de operación de la planta de tratamiento de aguas residuales es: </t>
    </r>
    <r>
      <rPr>
        <b/>
        <sz val="10"/>
        <color rgb="FFD35400"/>
        <rFont val="Calibri"/>
        <family val="2"/>
        <scheme val="minor"/>
      </rPr>
      <t>pesos</t>
    </r>
    <r>
      <rPr>
        <sz val="10"/>
        <color rgb="FFD35400"/>
        <rFont val="Calibri"/>
        <family val="2"/>
        <scheme val="minor"/>
      </rPr>
      <t>.</t>
    </r>
  </si>
  <si>
    <r>
      <t>27. Gastos por sueldos </t>
    </r>
    <r>
      <rPr>
        <b/>
        <sz val="10"/>
        <color rgb="FF000B19"/>
        <rFont val="Calibri"/>
        <family val="2"/>
        <scheme val="minor"/>
      </rPr>
      <t>($)</t>
    </r>
    <r>
      <rPr>
        <sz val="10"/>
        <color rgb="FF000B19"/>
        <rFont val="Calibri"/>
        <family val="2"/>
        <scheme val="minor"/>
      </rPr>
      <t>:</t>
    </r>
  </si>
  <si>
    <r>
      <t>28. Gastos por previsión social </t>
    </r>
    <r>
      <rPr>
        <b/>
        <sz val="10"/>
        <color rgb="FF000B19"/>
        <rFont val="Calibri"/>
        <family val="2"/>
        <scheme val="minor"/>
      </rPr>
      <t>($)</t>
    </r>
    <r>
      <rPr>
        <sz val="10"/>
        <color rgb="FF000B19"/>
        <rFont val="Calibri"/>
        <family val="2"/>
        <scheme val="minor"/>
      </rPr>
      <t>:</t>
    </r>
  </si>
  <si>
    <r>
      <t>29. Gastos en derechos de extracción </t>
    </r>
    <r>
      <rPr>
        <b/>
        <sz val="10"/>
        <color rgb="FF000B19"/>
        <rFont val="Calibri"/>
        <family val="2"/>
        <scheme val="minor"/>
      </rPr>
      <t>($)</t>
    </r>
    <r>
      <rPr>
        <sz val="10"/>
        <color rgb="FF000B19"/>
        <rFont val="Calibri"/>
        <family val="2"/>
        <scheme val="minor"/>
      </rPr>
      <t>:</t>
    </r>
  </si>
  <si>
    <r>
      <t>El importe capturado de Otros gastos, es:</t>
    </r>
    <r>
      <rPr>
        <b/>
        <sz val="10"/>
        <color rgb="FFD35400"/>
        <rFont val="Calibri"/>
        <family val="2"/>
        <scheme val="minor"/>
      </rPr>
      <t> pesos</t>
    </r>
    <r>
      <rPr>
        <sz val="10"/>
        <color rgb="FFD35400"/>
        <rFont val="Calibri"/>
        <family val="2"/>
        <scheme val="minor"/>
      </rPr>
      <t>.</t>
    </r>
  </si>
  <si>
    <r>
      <t>30. Gasto en derechos de descarga </t>
    </r>
    <r>
      <rPr>
        <b/>
        <sz val="10"/>
        <color rgb="FF000B19"/>
        <rFont val="Calibri"/>
        <family val="2"/>
        <scheme val="minor"/>
      </rPr>
      <t>($)</t>
    </r>
    <r>
      <rPr>
        <sz val="10"/>
        <color rgb="FF000B19"/>
        <rFont val="Calibri"/>
        <family val="2"/>
        <scheme val="minor"/>
      </rPr>
      <t>:</t>
    </r>
  </si>
  <si>
    <r>
      <t>El importe capturado de la Otros gastos, es: </t>
    </r>
    <r>
      <rPr>
        <b/>
        <sz val="10"/>
        <color rgb="FFD35400"/>
        <rFont val="Calibri"/>
        <family val="2"/>
        <scheme val="minor"/>
      </rPr>
      <t>pesos</t>
    </r>
    <r>
      <rPr>
        <sz val="10"/>
        <color rgb="FFD35400"/>
        <rFont val="Calibri"/>
        <family val="2"/>
        <scheme val="minor"/>
      </rPr>
      <t>.</t>
    </r>
  </si>
  <si>
    <r>
      <t>Gastos totales de operación </t>
    </r>
    <r>
      <rPr>
        <b/>
        <sz val="10"/>
        <color rgb="FF2980B9"/>
        <rFont val="Calibri"/>
        <family val="2"/>
        <scheme val="minor"/>
      </rPr>
      <t>($)</t>
    </r>
    <r>
      <rPr>
        <sz val="10"/>
        <color rgb="FF2980B9"/>
        <rFont val="Calibri"/>
        <family val="2"/>
        <scheme val="minor"/>
      </rPr>
      <t>:</t>
    </r>
  </si>
  <si>
    <r>
      <t>pesos</t>
    </r>
    <r>
      <rPr>
        <sz val="10"/>
        <color rgb="FF2980B9"/>
        <rFont val="Calibri"/>
        <family val="2"/>
        <scheme val="minor"/>
      </rPr>
      <t>.</t>
    </r>
  </si>
  <si>
    <r>
      <t>31. Gastos cubiertos con recursos federales  </t>
    </r>
    <r>
      <rPr>
        <b/>
        <sz val="10"/>
        <color rgb="FF000B19"/>
        <rFont val="Calibri"/>
        <family val="2"/>
        <scheme val="minor"/>
      </rPr>
      <t>($)</t>
    </r>
    <r>
      <rPr>
        <sz val="10"/>
        <color rgb="FF000B19"/>
        <rFont val="Calibri"/>
        <family val="2"/>
        <scheme val="minor"/>
      </rPr>
      <t>:</t>
    </r>
  </si>
  <si>
    <r>
      <t>32. Gastos cubiertos con recursos estatales </t>
    </r>
    <r>
      <rPr>
        <b/>
        <sz val="10"/>
        <color rgb="FF000B19"/>
        <rFont val="Calibri"/>
        <family val="2"/>
        <scheme val="minor"/>
      </rPr>
      <t>($)</t>
    </r>
    <r>
      <rPr>
        <sz val="10"/>
        <color rgb="FF000B19"/>
        <rFont val="Calibri"/>
        <family val="2"/>
        <scheme val="minor"/>
      </rPr>
      <t>:</t>
    </r>
  </si>
  <si>
    <r>
      <t>33. Gastos cubiertos con recursos remanentes </t>
    </r>
    <r>
      <rPr>
        <b/>
        <sz val="10"/>
        <color rgb="FF000B19"/>
        <rFont val="Calibri"/>
        <family val="2"/>
        <scheme val="minor"/>
      </rPr>
      <t>($)</t>
    </r>
    <r>
      <rPr>
        <sz val="10"/>
        <color rgb="FF000B19"/>
        <rFont val="Calibri"/>
        <family val="2"/>
        <scheme val="minor"/>
      </rPr>
      <t>:</t>
    </r>
  </si>
  <si>
    <r>
      <t>34. Gastos cubiertos con recursos municipales </t>
    </r>
    <r>
      <rPr>
        <b/>
        <sz val="10"/>
        <color rgb="FF000B19"/>
        <rFont val="Calibri"/>
        <family val="2"/>
        <scheme val="minor"/>
      </rPr>
      <t>($)</t>
    </r>
    <r>
      <rPr>
        <sz val="10"/>
        <color rgb="FF000B19"/>
        <rFont val="Calibri"/>
        <family val="2"/>
        <scheme val="minor"/>
      </rPr>
      <t>:</t>
    </r>
  </si>
  <si>
    <r>
      <rPr>
        <b/>
        <sz val="10"/>
        <color rgb="FF2980B9"/>
        <rFont val="Calibri"/>
        <family val="2"/>
        <scheme val="minor"/>
      </rPr>
      <t>($):  Pesos</t>
    </r>
    <r>
      <rPr>
        <sz val="10"/>
        <color rgb="FF2980B9"/>
        <rFont val="Calibri"/>
        <family val="2"/>
        <scheme val="minor"/>
      </rPr>
      <t>.</t>
    </r>
  </si>
  <si>
    <r>
      <t>1. Empleados en el área administrativa </t>
    </r>
    <r>
      <rPr>
        <b/>
        <sz val="10"/>
        <color rgb="FF000B19"/>
        <rFont val="Calibri"/>
        <family val="2"/>
        <scheme val="minor"/>
      </rPr>
      <t>(número de empleados)</t>
    </r>
    <r>
      <rPr>
        <sz val="10"/>
        <color rgb="FF000B19"/>
        <rFont val="Calibri"/>
        <family val="2"/>
        <scheme val="minor"/>
      </rPr>
      <t>:</t>
    </r>
  </si>
  <si>
    <r>
      <t>2. Empleados en el área de agua potable </t>
    </r>
    <r>
      <rPr>
        <b/>
        <sz val="10"/>
        <color rgb="FF000B19"/>
        <rFont val="Calibri"/>
        <family val="2"/>
        <scheme val="minor"/>
      </rPr>
      <t>(número de empleados)</t>
    </r>
    <r>
      <rPr>
        <sz val="10"/>
        <color rgb="FF000B19"/>
        <rFont val="Calibri"/>
        <family val="2"/>
        <scheme val="minor"/>
      </rPr>
      <t>:</t>
    </r>
  </si>
  <si>
    <r>
      <t>3. Número de trabajadores cuyas labores están orientadas  a la operación y mantenimiento del servicio de drenaje sanitario, se incluye al personal de oficina relacionado con las actividades mencionadas. </t>
    </r>
    <r>
      <rPr>
        <b/>
        <sz val="10"/>
        <color rgb="FF000B19"/>
        <rFont val="Calibri"/>
        <family val="2"/>
        <scheme val="minor"/>
      </rPr>
      <t>(número de empleados)</t>
    </r>
  </si>
  <si>
    <r>
      <t>4. Empleados en el área de tratamiento </t>
    </r>
    <r>
      <rPr>
        <b/>
        <sz val="10"/>
        <color rgb="FF000B19"/>
        <rFont val="Calibri"/>
        <family val="2"/>
        <scheme val="minor"/>
      </rPr>
      <t>(número de empleados):</t>
    </r>
  </si>
  <si>
    <r>
      <t>5. Empleados en el área de planeación </t>
    </r>
    <r>
      <rPr>
        <b/>
        <sz val="10"/>
        <color rgb="FF000B19"/>
        <rFont val="Calibri"/>
        <family val="2"/>
        <scheme val="minor"/>
      </rPr>
      <t>(número de empleados):</t>
    </r>
  </si>
  <si>
    <r>
      <t>Total de empleados que laboran dentro del organismo: </t>
    </r>
    <r>
      <rPr>
        <b/>
        <sz val="10"/>
        <color rgb="FF2980B9"/>
        <rFont val="Calibri"/>
        <family val="2"/>
        <scheme val="minor"/>
      </rPr>
      <t>empleados</t>
    </r>
    <r>
      <rPr>
        <sz val="10"/>
        <color rgb="FF2980B9"/>
        <rFont val="Calibri"/>
        <family val="2"/>
        <scheme val="minor"/>
      </rPr>
      <t>.</t>
    </r>
  </si>
  <si>
    <r>
      <rPr>
        <b/>
        <sz val="10"/>
        <color rgb="FF2980B9"/>
        <rFont val="Calibri"/>
        <family val="2"/>
        <scheme val="minor"/>
      </rPr>
      <t>Empleados</t>
    </r>
    <r>
      <rPr>
        <sz val="10"/>
        <color rgb="FF2980B9"/>
        <rFont val="Calibri"/>
        <family val="2"/>
        <scheme val="minor"/>
      </rPr>
      <t>.</t>
    </r>
  </si>
  <si>
    <r>
      <t>6. Empleados certificados </t>
    </r>
    <r>
      <rPr>
        <b/>
        <sz val="10"/>
        <color rgb="FF000B19"/>
        <rFont val="Calibri"/>
        <family val="2"/>
        <scheme val="minor"/>
      </rPr>
      <t>(número de empleados):</t>
    </r>
  </si>
  <si>
    <r>
      <t>1. Localidades rurales integradas al sistema </t>
    </r>
    <r>
      <rPr>
        <b/>
        <sz val="10"/>
        <color rgb="FF000B19"/>
        <rFont val="Calibri"/>
        <family val="2"/>
        <scheme val="minor"/>
      </rPr>
      <t>(número de localidades):</t>
    </r>
  </si>
  <si>
    <r>
      <t>2. Población atendida que radica en el municipio que se ve beneficiada con los servicios de agua potable y alcantarillado.  </t>
    </r>
    <r>
      <rPr>
        <b/>
        <sz val="10"/>
        <color rgb="FF000B19"/>
        <rFont val="Calibri"/>
        <family val="2"/>
        <scheme val="minor"/>
      </rPr>
      <t>(número de beneficiarios)</t>
    </r>
    <r>
      <rPr>
        <sz val="10"/>
        <color rgb="FF000B19"/>
        <rFont val="Calibri"/>
        <family val="2"/>
        <scheme val="minor"/>
      </rPr>
      <t>:</t>
    </r>
  </si>
  <si>
    <r>
      <t>3. Tomas con servicio continuo: </t>
    </r>
    <r>
      <rPr>
        <b/>
        <sz val="10"/>
        <color rgb="FF000B19"/>
        <rFont val="Calibri"/>
        <family val="2"/>
        <scheme val="minor"/>
      </rPr>
      <t>(unidad)</t>
    </r>
    <r>
      <rPr>
        <sz val="10"/>
        <color rgb="FF000B19"/>
        <rFont val="Calibri"/>
        <family val="2"/>
        <scheme val="minor"/>
      </rPr>
      <t>:</t>
    </r>
  </si>
  <si>
    <r>
      <t>4. Tomas con servicio tandeado </t>
    </r>
    <r>
      <rPr>
        <b/>
        <sz val="10"/>
        <color rgb="FF000B19"/>
        <rFont val="Calibri"/>
        <family val="2"/>
        <scheme val="minor"/>
      </rPr>
      <t>(unidad)</t>
    </r>
    <r>
      <rPr>
        <sz val="10"/>
        <color rgb="FF000B19"/>
        <rFont val="Calibri"/>
        <family val="2"/>
        <scheme val="minor"/>
      </rPr>
      <t>:</t>
    </r>
  </si>
  <si>
    <r>
      <t>5. Tomas domésticas de agua potable </t>
    </r>
    <r>
      <rPr>
        <b/>
        <sz val="10"/>
        <color rgb="FF000B19"/>
        <rFont val="Calibri"/>
        <family val="2"/>
        <scheme val="minor"/>
      </rPr>
      <t>(toma):</t>
    </r>
  </si>
  <si>
    <r>
      <t>6. Tomas domésticas  en localidades rurales integradas al sistema </t>
    </r>
    <r>
      <rPr>
        <b/>
        <sz val="10"/>
        <color rgb="FF000B19"/>
        <rFont val="Calibri"/>
        <family val="2"/>
        <scheme val="minor"/>
      </rPr>
      <t>(toma)</t>
    </r>
    <r>
      <rPr>
        <sz val="10"/>
        <color rgb="FF000B19"/>
        <rFont val="Calibri"/>
        <family val="2"/>
        <scheme val="minor"/>
      </rPr>
      <t>:</t>
    </r>
  </si>
  <si>
    <r>
      <t>7. Tomas comerciales de agua potable </t>
    </r>
    <r>
      <rPr>
        <b/>
        <sz val="10"/>
        <color rgb="FF000B19"/>
        <rFont val="Calibri"/>
        <family val="2"/>
        <scheme val="minor"/>
      </rPr>
      <t>(Toma)</t>
    </r>
    <r>
      <rPr>
        <sz val="10"/>
        <color rgb="FF000B19"/>
        <rFont val="Calibri"/>
        <family val="2"/>
        <scheme val="minor"/>
      </rPr>
      <t>:</t>
    </r>
  </si>
  <si>
    <r>
      <t>8. Tomas industriales de agua potable </t>
    </r>
    <r>
      <rPr>
        <b/>
        <sz val="10"/>
        <color rgb="FF000B19"/>
        <rFont val="Calibri"/>
        <family val="2"/>
        <scheme val="minor"/>
      </rPr>
      <t>(toma)</t>
    </r>
    <r>
      <rPr>
        <sz val="10"/>
        <color rgb="FF000B19"/>
        <rFont val="Calibri"/>
        <family val="2"/>
        <scheme val="minor"/>
      </rPr>
      <t>:</t>
    </r>
  </si>
  <si>
    <r>
      <t>9. Tomas mixtas de agua potable </t>
    </r>
    <r>
      <rPr>
        <b/>
        <sz val="10"/>
        <color rgb="FF000B19"/>
        <rFont val="Calibri"/>
        <family val="2"/>
        <scheme val="minor"/>
      </rPr>
      <t>(tomas)</t>
    </r>
    <r>
      <rPr>
        <sz val="10"/>
        <color rgb="FF000B19"/>
        <rFont val="Calibri"/>
        <family val="2"/>
        <scheme val="minor"/>
      </rPr>
      <t>:</t>
    </r>
  </si>
  <si>
    <r>
      <t>10. Tomas públicas de agua potable </t>
    </r>
    <r>
      <rPr>
        <b/>
        <sz val="10"/>
        <color rgb="FF000B19"/>
        <rFont val="Calibri"/>
        <family val="2"/>
        <scheme val="minor"/>
      </rPr>
      <t>(tomas)</t>
    </r>
    <r>
      <rPr>
        <sz val="10"/>
        <color rgb="FF000B19"/>
        <rFont val="Calibri"/>
        <family val="2"/>
        <scheme val="minor"/>
      </rPr>
      <t>:</t>
    </r>
  </si>
  <si>
    <r>
      <t>11. Tomas domésticas con micro medidor </t>
    </r>
    <r>
      <rPr>
        <b/>
        <sz val="10"/>
        <color rgb="FF000B19"/>
        <rFont val="Calibri"/>
        <family val="2"/>
        <scheme val="minor"/>
      </rPr>
      <t>(tomas)</t>
    </r>
    <r>
      <rPr>
        <sz val="10"/>
        <color rgb="FF000B19"/>
        <rFont val="Calibri"/>
        <family val="2"/>
        <scheme val="minor"/>
      </rPr>
      <t>:</t>
    </r>
  </si>
  <si>
    <r>
      <t>12. Tomas comerciales con micro medidor </t>
    </r>
    <r>
      <rPr>
        <b/>
        <sz val="10"/>
        <color rgb="FF000B19"/>
        <rFont val="Calibri"/>
        <family val="2"/>
        <scheme val="minor"/>
      </rPr>
      <t>(toma)</t>
    </r>
    <r>
      <rPr>
        <sz val="10"/>
        <color rgb="FF000B19"/>
        <rFont val="Calibri"/>
        <family val="2"/>
        <scheme val="minor"/>
      </rPr>
      <t>:</t>
    </r>
  </si>
  <si>
    <r>
      <t>13. Tomas industriales con micro medidor </t>
    </r>
    <r>
      <rPr>
        <b/>
        <sz val="10"/>
        <color rgb="FF000B19"/>
        <rFont val="Calibri"/>
        <family val="2"/>
        <scheme val="minor"/>
      </rPr>
      <t>(toma)</t>
    </r>
    <r>
      <rPr>
        <sz val="10"/>
        <color rgb="FF000B19"/>
        <rFont val="Calibri"/>
        <family val="2"/>
        <scheme val="minor"/>
      </rPr>
      <t>:</t>
    </r>
  </si>
  <si>
    <r>
      <t>14. Tomas mixtas con micro medidor  </t>
    </r>
    <r>
      <rPr>
        <b/>
        <sz val="10"/>
        <color rgb="FF000B19"/>
        <rFont val="Calibri"/>
        <family val="2"/>
        <scheme val="minor"/>
      </rPr>
      <t>(tomas)</t>
    </r>
    <r>
      <rPr>
        <sz val="10"/>
        <color rgb="FF000B19"/>
        <rFont val="Calibri"/>
        <family val="2"/>
        <scheme val="minor"/>
      </rPr>
      <t>:</t>
    </r>
  </si>
  <si>
    <r>
      <t>15. Tomas públicas con micro medidor </t>
    </r>
    <r>
      <rPr>
        <b/>
        <sz val="10"/>
        <color rgb="FF000B19"/>
        <rFont val="Calibri"/>
        <family val="2"/>
        <scheme val="minor"/>
      </rPr>
      <t>(tomas)</t>
    </r>
    <r>
      <rPr>
        <sz val="10"/>
        <color rgb="FF000B19"/>
        <rFont val="Calibri"/>
        <family val="2"/>
        <scheme val="minor"/>
      </rPr>
      <t>:</t>
    </r>
  </si>
  <si>
    <r>
      <t>16. Tomas domésticas con micro medidor funcionando </t>
    </r>
    <r>
      <rPr>
        <b/>
        <sz val="10"/>
        <color rgb="FF000B19"/>
        <rFont val="Calibri"/>
        <family val="2"/>
        <scheme val="minor"/>
      </rPr>
      <t>(Tomas)</t>
    </r>
    <r>
      <rPr>
        <sz val="10"/>
        <color rgb="FF000B19"/>
        <rFont val="Calibri"/>
        <family val="2"/>
        <scheme val="minor"/>
      </rPr>
      <t>:</t>
    </r>
  </si>
  <si>
    <r>
      <t>17. Tomas comerciales con micro medidor funcionando </t>
    </r>
    <r>
      <rPr>
        <b/>
        <sz val="10"/>
        <color rgb="FF000B19"/>
        <rFont val="Calibri"/>
        <family val="2"/>
        <scheme val="minor"/>
      </rPr>
      <t>(tomas)</t>
    </r>
    <r>
      <rPr>
        <sz val="10"/>
        <color rgb="FF000B19"/>
        <rFont val="Calibri"/>
        <family val="2"/>
        <scheme val="minor"/>
      </rPr>
      <t>:</t>
    </r>
  </si>
  <si>
    <r>
      <t>Tomas comerciales con micro medidor reportadas:</t>
    </r>
    <r>
      <rPr>
        <b/>
        <sz val="10"/>
        <color rgb="FFD35400"/>
        <rFont val="Calibri"/>
        <family val="2"/>
        <scheme val="minor"/>
      </rPr>
      <t>.</t>
    </r>
  </si>
  <si>
    <r>
      <t>18. Tomas industriales con micro medidor funcionando </t>
    </r>
    <r>
      <rPr>
        <b/>
        <sz val="10"/>
        <color rgb="FF000B19"/>
        <rFont val="Calibri"/>
        <family val="2"/>
        <scheme val="minor"/>
      </rPr>
      <t>(tomas)</t>
    </r>
    <r>
      <rPr>
        <sz val="10"/>
        <color rgb="FF000B19"/>
        <rFont val="Calibri"/>
        <family val="2"/>
        <scheme val="minor"/>
      </rPr>
      <t>:</t>
    </r>
  </si>
  <si>
    <r>
      <t>Tomas industriales con micro medidor reportadas:</t>
    </r>
    <r>
      <rPr>
        <b/>
        <sz val="10"/>
        <color rgb="FFD35400"/>
        <rFont val="Calibri"/>
        <family val="2"/>
        <scheme val="minor"/>
      </rPr>
      <t>.</t>
    </r>
  </si>
  <si>
    <r>
      <t>19. Tomas mixtas con micro medidor funcionando </t>
    </r>
    <r>
      <rPr>
        <b/>
        <sz val="10"/>
        <color rgb="FF000B19"/>
        <rFont val="Calibri"/>
        <family val="2"/>
        <scheme val="minor"/>
      </rPr>
      <t>(tomas)</t>
    </r>
    <r>
      <rPr>
        <sz val="10"/>
        <color rgb="FF000B19"/>
        <rFont val="Calibri"/>
        <family val="2"/>
        <scheme val="minor"/>
      </rPr>
      <t>:</t>
    </r>
  </si>
  <si>
    <r>
      <t>Tomas mixtas con micro medidor reportadas:</t>
    </r>
    <r>
      <rPr>
        <b/>
        <sz val="10"/>
        <color rgb="FFD35400"/>
        <rFont val="Calibri"/>
        <family val="2"/>
        <scheme val="minor"/>
      </rPr>
      <t>.</t>
    </r>
  </si>
  <si>
    <r>
      <t>20. Tomas públicas con micro medidor funcionando </t>
    </r>
    <r>
      <rPr>
        <b/>
        <sz val="10"/>
        <color rgb="FF000B19"/>
        <rFont val="Calibri"/>
        <family val="2"/>
        <scheme val="minor"/>
      </rPr>
      <t>(tomas):</t>
    </r>
  </si>
  <si>
    <r>
      <t>Tomas públicas con micro medidor reportadas:</t>
    </r>
    <r>
      <rPr>
        <b/>
        <sz val="10"/>
        <color rgb="FFD35400"/>
        <rFont val="Calibri"/>
        <family val="2"/>
        <scheme val="minor"/>
      </rPr>
      <t>.</t>
    </r>
  </si>
  <si>
    <r>
      <t>Tomas totales con micro medidor funcionando </t>
    </r>
    <r>
      <rPr>
        <b/>
        <sz val="10"/>
        <color rgb="FF2980B9"/>
        <rFont val="Calibri"/>
        <family val="2"/>
        <scheme val="minor"/>
      </rPr>
      <t>(Tomas)</t>
    </r>
    <r>
      <rPr>
        <sz val="10"/>
        <color rgb="FF2980B9"/>
        <rFont val="Calibri"/>
        <family val="2"/>
        <scheme val="minor"/>
      </rPr>
      <t>:</t>
    </r>
  </si>
  <si>
    <r>
      <t>Tomas  con micro medidor reportadas:</t>
    </r>
    <r>
      <rPr>
        <b/>
        <sz val="10"/>
        <color rgb="FFD35400"/>
        <rFont val="Calibri"/>
        <family val="2"/>
        <scheme val="minor"/>
      </rPr>
      <t> tomas.</t>
    </r>
  </si>
  <si>
    <r>
      <t>26. Monto facturado por el servicio de agua de las tomas domésticas </t>
    </r>
    <r>
      <rPr>
        <b/>
        <sz val="10"/>
        <color rgb="FF000B19"/>
        <rFont val="Calibri"/>
        <family val="2"/>
        <scheme val="minor"/>
      </rPr>
      <t>($)</t>
    </r>
    <r>
      <rPr>
        <sz val="10"/>
        <color rgb="FF000B19"/>
        <rFont val="Calibri"/>
        <family val="2"/>
        <scheme val="minor"/>
      </rPr>
      <t>:</t>
    </r>
  </si>
  <si>
    <r>
      <t>27. Monto facturado por el servicio de drenaje de las descargas domésticas: </t>
    </r>
    <r>
      <rPr>
        <b/>
        <sz val="10"/>
        <color rgb="FF000B19"/>
        <rFont val="Calibri"/>
        <family val="2"/>
        <scheme val="minor"/>
      </rPr>
      <t>($)</t>
    </r>
    <r>
      <rPr>
        <sz val="10"/>
        <color rgb="FF000B19"/>
        <rFont val="Calibri"/>
        <family val="2"/>
        <scheme val="minor"/>
      </rPr>
      <t>:</t>
    </r>
  </si>
  <si>
    <r>
      <t>28. Monto facturado por el servicio de tratamiento de las descargas domésticas </t>
    </r>
    <r>
      <rPr>
        <b/>
        <sz val="10"/>
        <color rgb="FF000B19"/>
        <rFont val="Calibri"/>
        <family val="2"/>
        <scheme val="minor"/>
      </rPr>
      <t>($)</t>
    </r>
    <r>
      <rPr>
        <sz val="10"/>
        <color rgb="FF000B19"/>
        <rFont val="Calibri"/>
        <family val="2"/>
        <scheme val="minor"/>
      </rPr>
      <t>:</t>
    </r>
  </si>
  <si>
    <r>
      <t>29. Monto facturado por el servicio de agua de las tomas comerciales </t>
    </r>
    <r>
      <rPr>
        <b/>
        <sz val="10"/>
        <color rgb="FF000B19"/>
        <rFont val="Calibri"/>
        <family val="2"/>
        <scheme val="minor"/>
      </rPr>
      <t>($)</t>
    </r>
    <r>
      <rPr>
        <sz val="10"/>
        <color rgb="FF000B19"/>
        <rFont val="Calibri"/>
        <family val="2"/>
        <scheme val="minor"/>
      </rPr>
      <t>:</t>
    </r>
  </si>
  <si>
    <r>
      <t>30. Monto facturado por el servicio de drenaje de las descargas comerciales </t>
    </r>
    <r>
      <rPr>
        <b/>
        <sz val="10"/>
        <color rgb="FF000B19"/>
        <rFont val="Calibri"/>
        <family val="2"/>
        <scheme val="minor"/>
      </rPr>
      <t>($)</t>
    </r>
    <r>
      <rPr>
        <sz val="10"/>
        <color rgb="FF000B19"/>
        <rFont val="Calibri"/>
        <family val="2"/>
        <scheme val="minor"/>
      </rPr>
      <t>:</t>
    </r>
  </si>
  <si>
    <r>
      <t>31. Monto facturado por el servicio de tratamiento de las descargas comerciales </t>
    </r>
    <r>
      <rPr>
        <b/>
        <sz val="10"/>
        <color rgb="FF000B19"/>
        <rFont val="Calibri"/>
        <family val="2"/>
        <scheme val="minor"/>
      </rPr>
      <t>($)</t>
    </r>
    <r>
      <rPr>
        <sz val="10"/>
        <color rgb="FF000B19"/>
        <rFont val="Calibri"/>
        <family val="2"/>
        <scheme val="minor"/>
      </rPr>
      <t>:</t>
    </r>
  </si>
  <si>
    <r>
      <t>32. Monto facturado por el servicio de agua de las tomas industriales </t>
    </r>
    <r>
      <rPr>
        <b/>
        <sz val="10"/>
        <color rgb="FF000B19"/>
        <rFont val="Calibri"/>
        <family val="2"/>
        <scheme val="minor"/>
      </rPr>
      <t>($)</t>
    </r>
    <r>
      <rPr>
        <sz val="10"/>
        <color rgb="FF000B19"/>
        <rFont val="Calibri"/>
        <family val="2"/>
        <scheme val="minor"/>
      </rPr>
      <t>:</t>
    </r>
  </si>
  <si>
    <r>
      <t xml:space="preserve">33. Monto facturado por el servicio de drenaje de las descargas industriales </t>
    </r>
    <r>
      <rPr>
        <b/>
        <sz val="10"/>
        <color rgb="FF000B19"/>
        <rFont val="Calibri"/>
        <family val="2"/>
        <scheme val="minor"/>
      </rPr>
      <t>($)</t>
    </r>
  </si>
  <si>
    <r>
      <t xml:space="preserve">34. Monto facturado por el servicio de tratamiento de las descargas industriales </t>
    </r>
    <r>
      <rPr>
        <b/>
        <sz val="10"/>
        <color rgb="FF000B19"/>
        <rFont val="Calibri"/>
        <family val="2"/>
        <scheme val="minor"/>
      </rPr>
      <t>($)</t>
    </r>
  </si>
  <si>
    <r>
      <t xml:space="preserve">35. Monto facturado por el servicio de agua de las tomas mixtas </t>
    </r>
    <r>
      <rPr>
        <b/>
        <sz val="10"/>
        <color rgb="FF000B19"/>
        <rFont val="Calibri"/>
        <family val="2"/>
        <scheme val="minor"/>
      </rPr>
      <t>($)</t>
    </r>
  </si>
  <si>
    <r>
      <t>36. Monto facturado por el servicio de drenaje de las descargas mixtas</t>
    </r>
    <r>
      <rPr>
        <b/>
        <sz val="10"/>
        <color rgb="FF000B19"/>
        <rFont val="Calibri"/>
        <family val="2"/>
        <scheme val="minor"/>
      </rPr>
      <t> ($)</t>
    </r>
    <r>
      <rPr>
        <sz val="10"/>
        <color rgb="FF000B19"/>
        <rFont val="Calibri"/>
        <family val="2"/>
        <scheme val="minor"/>
      </rPr>
      <t>:</t>
    </r>
  </si>
  <si>
    <r>
      <t>37. Monto facturado por el servicio de tratamiento de las descargas mixtas </t>
    </r>
    <r>
      <rPr>
        <b/>
        <sz val="10"/>
        <color rgb="FF000B19"/>
        <rFont val="Calibri"/>
        <family val="2"/>
        <scheme val="minor"/>
      </rPr>
      <t>($)</t>
    </r>
    <r>
      <rPr>
        <sz val="10"/>
        <color rgb="FF000B19"/>
        <rFont val="Calibri"/>
        <family val="2"/>
        <scheme val="minor"/>
      </rPr>
      <t>:</t>
    </r>
  </si>
  <si>
    <r>
      <t>38. Monto facturado por el servicio de agua de las tomas públicas </t>
    </r>
    <r>
      <rPr>
        <b/>
        <sz val="10"/>
        <color rgb="FF000B19"/>
        <rFont val="Calibri"/>
        <family val="2"/>
        <scheme val="minor"/>
      </rPr>
      <t>($)</t>
    </r>
    <r>
      <rPr>
        <sz val="10"/>
        <color rgb="FF000B19"/>
        <rFont val="Calibri"/>
        <family val="2"/>
        <scheme val="minor"/>
      </rPr>
      <t>:</t>
    </r>
  </si>
  <si>
    <r>
      <t>39. Monto facturado por el servicio de drenaje de las descargas públicas </t>
    </r>
    <r>
      <rPr>
        <b/>
        <sz val="10"/>
        <color rgb="FF000B19"/>
        <rFont val="Calibri"/>
        <family val="2"/>
        <scheme val="minor"/>
      </rPr>
      <t>($)</t>
    </r>
    <r>
      <rPr>
        <sz val="10"/>
        <color rgb="FF000B19"/>
        <rFont val="Calibri"/>
        <family val="2"/>
        <scheme val="minor"/>
      </rPr>
      <t>:</t>
    </r>
  </si>
  <si>
    <r>
      <t>40. Monto facturado por el servicio de tratamiento de las descargas públicas </t>
    </r>
    <r>
      <rPr>
        <b/>
        <sz val="10"/>
        <color rgb="FF000B19"/>
        <rFont val="Calibri"/>
        <family val="2"/>
        <scheme val="minor"/>
      </rPr>
      <t>($)</t>
    </r>
    <r>
      <rPr>
        <sz val="10"/>
        <color rgb="FF000B19"/>
        <rFont val="Calibri"/>
        <family val="2"/>
        <scheme val="minor"/>
      </rPr>
      <t>:</t>
    </r>
  </si>
  <si>
    <r>
      <t>41. Reportes recibidos </t>
    </r>
    <r>
      <rPr>
        <b/>
        <sz val="10"/>
        <color rgb="FF000B19"/>
        <rFont val="Calibri"/>
        <family val="2"/>
        <scheme val="minor"/>
      </rPr>
      <t>(Reporte)</t>
    </r>
    <r>
      <rPr>
        <sz val="10"/>
        <color rgb="FF000B19"/>
        <rFont val="Calibri"/>
        <family val="2"/>
        <scheme val="minor"/>
      </rPr>
      <t>:</t>
    </r>
  </si>
  <si>
    <r>
      <t>42. Reportes atendidos </t>
    </r>
    <r>
      <rPr>
        <b/>
        <sz val="10"/>
        <color rgb="FF000B19"/>
        <rFont val="Calibri"/>
        <family val="2"/>
        <scheme val="minor"/>
      </rPr>
      <t>(Reporte)</t>
    </r>
    <r>
      <rPr>
        <sz val="10"/>
        <color rgb="FF000B19"/>
        <rFont val="Calibri"/>
        <family val="2"/>
        <scheme val="minor"/>
      </rPr>
      <t>:</t>
    </r>
  </si>
  <si>
    <r>
      <t>El porcentaje de reportes atendidos representa un </t>
    </r>
    <r>
      <rPr>
        <b/>
        <sz val="10"/>
        <color rgb="FFF39C12"/>
        <rFont val="Calibri"/>
        <family val="2"/>
        <scheme val="minor"/>
      </rPr>
      <t>%</t>
    </r>
    <r>
      <rPr>
        <sz val="10"/>
        <color rgb="FFF39C12"/>
        <rFont val="Calibri"/>
        <family val="2"/>
        <scheme val="minor"/>
      </rPr>
      <t> en relación con el número de reportes recibidos.</t>
    </r>
  </si>
  <si>
    <r>
      <t>43. Volumen facturado medido doméstico </t>
    </r>
    <r>
      <rPr>
        <b/>
        <sz val="10"/>
        <color rgb="FF000B19"/>
        <rFont val="Calibri"/>
        <family val="2"/>
        <scheme val="minor"/>
      </rPr>
      <t>(m</t>
    </r>
    <r>
      <rPr>
        <sz val="10"/>
        <color rgb="FF000B19"/>
        <rFont val="Calibri"/>
        <family val="2"/>
        <scheme val="minor"/>
      </rPr>
      <t>3</t>
    </r>
    <r>
      <rPr>
        <b/>
        <sz val="10"/>
        <color rgb="FF000B19"/>
        <rFont val="Calibri"/>
        <family val="2"/>
        <scheme val="minor"/>
      </rPr>
      <t>)</t>
    </r>
    <r>
      <rPr>
        <sz val="10"/>
        <color rgb="FF000B19"/>
        <rFont val="Calibri"/>
        <family val="2"/>
        <scheme val="minor"/>
      </rPr>
      <t>:</t>
    </r>
  </si>
  <si>
    <r>
      <t>44. Volumen facturado medido comercial </t>
    </r>
    <r>
      <rPr>
        <b/>
        <sz val="10"/>
        <color rgb="FF000B19"/>
        <rFont val="Calibri"/>
        <family val="2"/>
        <scheme val="minor"/>
      </rPr>
      <t>(m</t>
    </r>
    <r>
      <rPr>
        <sz val="10"/>
        <color rgb="FF000B19"/>
        <rFont val="Calibri"/>
        <family val="2"/>
        <scheme val="minor"/>
      </rPr>
      <t>3</t>
    </r>
    <r>
      <rPr>
        <b/>
        <sz val="10"/>
        <color rgb="FF000B19"/>
        <rFont val="Calibri"/>
        <family val="2"/>
        <scheme val="minor"/>
      </rPr>
      <t>)</t>
    </r>
    <r>
      <rPr>
        <sz val="10"/>
        <color rgb="FF000B19"/>
        <rFont val="Calibri"/>
        <family val="2"/>
        <scheme val="minor"/>
      </rPr>
      <t>:</t>
    </r>
  </si>
  <si>
    <r>
      <t>46. Volumen facturado medido mixto </t>
    </r>
    <r>
      <rPr>
        <b/>
        <sz val="10"/>
        <color rgb="FF000B19"/>
        <rFont val="Calibri"/>
        <family val="2"/>
        <scheme val="minor"/>
      </rPr>
      <t>(m3)</t>
    </r>
    <r>
      <rPr>
        <sz val="10"/>
        <color rgb="FF000B19"/>
        <rFont val="Calibri"/>
        <family val="2"/>
        <scheme val="minor"/>
      </rPr>
      <t>:</t>
    </r>
  </si>
  <si>
    <r>
      <t>47. Volumen facturado medido público </t>
    </r>
    <r>
      <rPr>
        <b/>
        <sz val="10"/>
        <color rgb="FF000B19"/>
        <rFont val="Calibri"/>
        <family val="2"/>
        <scheme val="minor"/>
      </rPr>
      <t>(m3)</t>
    </r>
    <r>
      <rPr>
        <sz val="10"/>
        <color rgb="FF000B19"/>
        <rFont val="Calibri"/>
        <family val="2"/>
        <scheme val="minor"/>
      </rPr>
      <t>:</t>
    </r>
  </si>
  <si>
    <r>
      <rPr>
        <b/>
        <sz val="10"/>
        <color rgb="FF2980B9"/>
        <rFont val="Calibri"/>
        <family val="2"/>
        <scheme val="minor"/>
      </rPr>
      <t>m3</t>
    </r>
    <r>
      <rPr>
        <sz val="11"/>
        <color theme="1"/>
        <rFont val="Calibri"/>
        <family val="2"/>
        <scheme val="minor"/>
      </rPr>
      <t/>
    </r>
  </si>
  <si>
    <r>
      <t>48. Volumen facturado estimado doméstico </t>
    </r>
    <r>
      <rPr>
        <b/>
        <sz val="10"/>
        <color rgb="FF000B19"/>
        <rFont val="Calibri"/>
        <family val="2"/>
        <scheme val="minor"/>
      </rPr>
      <t>(m3)</t>
    </r>
    <r>
      <rPr>
        <sz val="10"/>
        <color rgb="FF000B19"/>
        <rFont val="Calibri"/>
        <family val="2"/>
        <scheme val="minor"/>
      </rPr>
      <t>:</t>
    </r>
  </si>
  <si>
    <r>
      <t>49. Volumen facturado estimado comercial </t>
    </r>
    <r>
      <rPr>
        <b/>
        <sz val="10"/>
        <color rgb="FF000B19"/>
        <rFont val="Calibri"/>
        <family val="2"/>
        <scheme val="minor"/>
      </rPr>
      <t>(m3)</t>
    </r>
    <r>
      <rPr>
        <sz val="10"/>
        <color rgb="FF000B19"/>
        <rFont val="Calibri"/>
        <family val="2"/>
        <scheme val="minor"/>
      </rPr>
      <t>:</t>
    </r>
  </si>
  <si>
    <r>
      <t>50. Volumen facturado estimado industrial </t>
    </r>
    <r>
      <rPr>
        <b/>
        <sz val="10"/>
        <color rgb="FF000B19"/>
        <rFont val="Calibri"/>
        <family val="2"/>
        <scheme val="minor"/>
      </rPr>
      <t>(m3)</t>
    </r>
    <r>
      <rPr>
        <sz val="10"/>
        <color rgb="FF000B19"/>
        <rFont val="Calibri"/>
        <family val="2"/>
        <scheme val="minor"/>
      </rPr>
      <t>:</t>
    </r>
  </si>
  <si>
    <r>
      <t>51. Volumen facturado estimado mixto </t>
    </r>
    <r>
      <rPr>
        <b/>
        <sz val="10"/>
        <color rgb="FF000B19"/>
        <rFont val="Calibri"/>
        <family val="2"/>
        <scheme val="minor"/>
      </rPr>
      <t>(m3)</t>
    </r>
    <r>
      <rPr>
        <sz val="10"/>
        <color rgb="FF000B19"/>
        <rFont val="Calibri"/>
        <family val="2"/>
        <scheme val="minor"/>
      </rPr>
      <t>:</t>
    </r>
  </si>
  <si>
    <r>
      <t>52. Volumen facturado estimado público </t>
    </r>
    <r>
      <rPr>
        <b/>
        <sz val="10"/>
        <color rgb="FF000B19"/>
        <rFont val="Calibri"/>
        <family val="2"/>
        <scheme val="minor"/>
      </rPr>
      <t>(m3)</t>
    </r>
    <r>
      <rPr>
        <sz val="10"/>
        <color rgb="FF000B19"/>
        <rFont val="Calibri"/>
        <family val="2"/>
        <scheme val="minor"/>
      </rPr>
      <t>:</t>
    </r>
  </si>
  <si>
    <r>
      <t>53. Volumen de agua distribuido en pipas </t>
    </r>
    <r>
      <rPr>
        <b/>
        <sz val="10"/>
        <color rgb="FF000B19"/>
        <rFont val="Calibri"/>
        <family val="2"/>
        <scheme val="minor"/>
      </rPr>
      <t>(m3)</t>
    </r>
    <r>
      <rPr>
        <sz val="10"/>
        <color rgb="FF000B19"/>
        <rFont val="Calibri"/>
        <family val="2"/>
        <scheme val="minor"/>
      </rPr>
      <t>:</t>
    </r>
  </si>
  <si>
    <r>
      <t>54. Deudores que forman la cartera vencida </t>
    </r>
    <r>
      <rPr>
        <b/>
        <sz val="10"/>
        <color rgb="FF000B19"/>
        <rFont val="Calibri"/>
        <family val="2"/>
        <scheme val="minor"/>
      </rPr>
      <t>(número de deudores)</t>
    </r>
  </si>
  <si>
    <r>
      <t>55. Usuarios con pago a tiempo </t>
    </r>
    <r>
      <rPr>
        <b/>
        <sz val="10"/>
        <color rgb="FF000B19"/>
        <rFont val="Calibri"/>
        <family val="2"/>
        <scheme val="minor"/>
      </rPr>
      <t>(n</t>
    </r>
    <r>
      <rPr>
        <b/>
        <u/>
        <sz val="10"/>
        <color rgb="FF000B19"/>
        <rFont val="Calibri"/>
        <family val="2"/>
        <scheme val="minor"/>
      </rPr>
      <t>úmero de usuarios)</t>
    </r>
    <r>
      <rPr>
        <u/>
        <sz val="10"/>
        <color rgb="FF000B19"/>
        <rFont val="Calibri"/>
        <family val="2"/>
        <scheme val="minor"/>
      </rPr>
      <t>:</t>
    </r>
  </si>
  <si>
    <r>
      <t>56. Cartera vencida tomas domésticas </t>
    </r>
    <r>
      <rPr>
        <b/>
        <sz val="10"/>
        <color rgb="FF000B19"/>
        <rFont val="Calibri"/>
        <family val="2"/>
        <scheme val="minor"/>
      </rPr>
      <t>($)</t>
    </r>
    <r>
      <rPr>
        <sz val="10"/>
        <color rgb="FF000B19"/>
        <rFont val="Calibri"/>
        <family val="2"/>
        <scheme val="minor"/>
      </rPr>
      <t>:</t>
    </r>
  </si>
  <si>
    <r>
      <t>57. Cartera vencida tomas comerciales </t>
    </r>
    <r>
      <rPr>
        <b/>
        <sz val="10"/>
        <color rgb="FF000B19"/>
        <rFont val="Calibri"/>
        <family val="2"/>
        <scheme val="minor"/>
      </rPr>
      <t>($)</t>
    </r>
    <r>
      <rPr>
        <sz val="10"/>
        <color rgb="FF000B19"/>
        <rFont val="Calibri"/>
        <family val="2"/>
        <scheme val="minor"/>
      </rPr>
      <t>:</t>
    </r>
  </si>
  <si>
    <r>
      <t>58. Cartera vencida tomas industriales </t>
    </r>
    <r>
      <rPr>
        <b/>
        <sz val="10"/>
        <color rgb="FF000B19"/>
        <rFont val="Calibri"/>
        <family val="2"/>
        <scheme val="minor"/>
      </rPr>
      <t>($)</t>
    </r>
    <r>
      <rPr>
        <sz val="10"/>
        <color rgb="FF000B19"/>
        <rFont val="Calibri"/>
        <family val="2"/>
        <scheme val="minor"/>
      </rPr>
      <t>:</t>
    </r>
  </si>
  <si>
    <r>
      <t>59. Cartera vencida tomas mixtas </t>
    </r>
    <r>
      <rPr>
        <b/>
        <sz val="10"/>
        <color rgb="FF000B19"/>
        <rFont val="Calibri"/>
        <family val="2"/>
        <scheme val="minor"/>
      </rPr>
      <t>($)</t>
    </r>
    <r>
      <rPr>
        <sz val="10"/>
        <color rgb="FF000B19"/>
        <rFont val="Calibri"/>
        <family val="2"/>
        <scheme val="minor"/>
      </rPr>
      <t>:</t>
    </r>
  </si>
  <si>
    <r>
      <t>60. Cartera vencida tomas públicas </t>
    </r>
    <r>
      <rPr>
        <b/>
        <sz val="10"/>
        <color rgb="FF000B19"/>
        <rFont val="Calibri"/>
        <family val="2"/>
        <scheme val="minor"/>
      </rPr>
      <t>($)</t>
    </r>
    <r>
      <rPr>
        <sz val="10"/>
        <color rgb="FF000B19"/>
        <rFont val="Calibri"/>
        <family val="2"/>
        <scheme val="minor"/>
      </rPr>
      <t>:</t>
    </r>
  </si>
  <si>
    <r>
      <t>61. Periodo para considerar una cuenta  respecto a la fecha de vencimiento para considerarse cartera vencida </t>
    </r>
    <r>
      <rPr>
        <b/>
        <sz val="10"/>
        <color rgb="FF000B19"/>
        <rFont val="Calibri"/>
        <family val="2"/>
        <scheme val="minor"/>
      </rPr>
      <t>(meses):</t>
    </r>
  </si>
  <si>
    <r>
      <t>62. Volumen cobrado doméstico </t>
    </r>
    <r>
      <rPr>
        <b/>
        <sz val="10"/>
        <color rgb="FF000B19"/>
        <rFont val="Calibri"/>
        <family val="2"/>
        <scheme val="minor"/>
      </rPr>
      <t>(m3)</t>
    </r>
    <r>
      <rPr>
        <sz val="10"/>
        <color rgb="FF000B19"/>
        <rFont val="Calibri"/>
        <family val="2"/>
        <scheme val="minor"/>
      </rPr>
      <t>:</t>
    </r>
  </si>
  <si>
    <r>
      <t>63.  Volumen cobrado comercial </t>
    </r>
    <r>
      <rPr>
        <b/>
        <sz val="10"/>
        <color rgb="FF000B19"/>
        <rFont val="Calibri"/>
        <family val="2"/>
        <scheme val="minor"/>
      </rPr>
      <t>(m3)</t>
    </r>
    <r>
      <rPr>
        <sz val="10"/>
        <color rgb="FF000B19"/>
        <rFont val="Calibri"/>
        <family val="2"/>
        <scheme val="minor"/>
      </rPr>
      <t>:</t>
    </r>
  </si>
  <si>
    <r>
      <t>64.  Volumen cobrado industrial </t>
    </r>
    <r>
      <rPr>
        <b/>
        <sz val="10"/>
        <color rgb="FF000B19"/>
        <rFont val="Calibri"/>
        <family val="2"/>
        <scheme val="minor"/>
      </rPr>
      <t>(m3)</t>
    </r>
    <r>
      <rPr>
        <sz val="10"/>
        <color rgb="FF000B19"/>
        <rFont val="Calibri"/>
        <family val="2"/>
        <scheme val="minor"/>
      </rPr>
      <t>:</t>
    </r>
  </si>
  <si>
    <r>
      <t>65.  Volumen cobrado mixto </t>
    </r>
    <r>
      <rPr>
        <b/>
        <sz val="10"/>
        <color rgb="FF000B19"/>
        <rFont val="Calibri"/>
        <family val="2"/>
        <scheme val="minor"/>
      </rPr>
      <t>(m3)</t>
    </r>
    <r>
      <rPr>
        <sz val="10"/>
        <color rgb="FF000B19"/>
        <rFont val="Calibri"/>
        <family val="2"/>
        <scheme val="minor"/>
      </rPr>
      <t>:</t>
    </r>
  </si>
  <si>
    <r>
      <t>66. Volumen cobrado público </t>
    </r>
    <r>
      <rPr>
        <b/>
        <sz val="10"/>
        <color rgb="FF000B19"/>
        <rFont val="Calibri"/>
        <family val="2"/>
        <scheme val="minor"/>
      </rPr>
      <t>(m3)</t>
    </r>
    <r>
      <rPr>
        <sz val="10"/>
        <color rgb="FF000B19"/>
        <rFont val="Calibri"/>
        <family val="2"/>
        <scheme val="minor"/>
      </rPr>
      <t>:</t>
    </r>
  </si>
  <si>
    <r>
      <t>Volumen total cobrado </t>
    </r>
    <r>
      <rPr>
        <b/>
        <sz val="10"/>
        <color rgb="FF2980B9"/>
        <rFont val="Calibri"/>
        <family val="2"/>
        <scheme val="minor"/>
      </rPr>
      <t>(m3)</t>
    </r>
    <r>
      <rPr>
        <sz val="10"/>
        <color rgb="FF2980B9"/>
        <rFont val="Calibri"/>
        <family val="2"/>
        <scheme val="minor"/>
      </rPr>
      <t>:</t>
    </r>
  </si>
  <si>
    <r>
      <t>2. Volumen de agua residual a la entrada en plantas </t>
    </r>
    <r>
      <rPr>
        <b/>
        <sz val="10"/>
        <color rgb="FF000B19"/>
        <rFont val="Calibri"/>
        <family val="2"/>
        <scheme val="minor"/>
      </rPr>
      <t>(m</t>
    </r>
    <r>
      <rPr>
        <sz val="10"/>
        <color rgb="FF000B19"/>
        <rFont val="Calibri"/>
        <family val="2"/>
        <scheme val="minor"/>
      </rPr>
      <t>3</t>
    </r>
    <r>
      <rPr>
        <b/>
        <sz val="10"/>
        <color rgb="FF000B19"/>
        <rFont val="Calibri"/>
        <family val="2"/>
        <scheme val="minor"/>
      </rPr>
      <t>):</t>
    </r>
  </si>
  <si>
    <r>
      <t>3. Capacidad de tratamiento instalada </t>
    </r>
    <r>
      <rPr>
        <b/>
        <sz val="10"/>
        <color rgb="FF000B19"/>
        <rFont val="Calibri"/>
        <family val="2"/>
        <scheme val="minor"/>
      </rPr>
      <t>(l.p.s):</t>
    </r>
  </si>
  <si>
    <r>
      <t>5. Volumen de agua reutilizada (Volumen de venta de agua tratada) </t>
    </r>
    <r>
      <rPr>
        <b/>
        <sz val="10"/>
        <color rgb="FF000B19"/>
        <rFont val="Calibri"/>
        <family val="2"/>
        <scheme val="minor"/>
      </rPr>
      <t>(m3):</t>
    </r>
  </si>
  <si>
    <r>
      <t>6. Consumo de energía eléctrica en plantas de tratamiento </t>
    </r>
    <r>
      <rPr>
        <b/>
        <sz val="10"/>
        <color rgb="FF000B19"/>
        <rFont val="Calibri"/>
        <family val="2"/>
        <scheme val="minor"/>
      </rPr>
      <t>(kW/Hr):</t>
    </r>
  </si>
  <si>
    <r>
      <t>3. Obras de Captación registradas en los títulos de concesión </t>
    </r>
    <r>
      <rPr>
        <b/>
        <sz val="10"/>
        <color rgb="FF000B19"/>
        <rFont val="Calibri"/>
        <family val="2"/>
        <scheme val="minor"/>
      </rPr>
      <t>(obra)</t>
    </r>
    <r>
      <rPr>
        <sz val="10"/>
        <color rgb="FF000B19"/>
        <rFont val="Calibri"/>
        <family val="2"/>
        <scheme val="minor"/>
      </rPr>
      <t>:</t>
    </r>
  </si>
  <si>
    <r>
      <t>¿Cómo lo obtenemos? Títulos de Concesión, </t>
    </r>
    <r>
      <rPr>
        <b/>
        <sz val="10"/>
        <color rgb="FF328637"/>
        <rFont val="Calibri"/>
        <family val="2"/>
        <scheme val="minor"/>
      </rPr>
      <t>solo se registran los que están registrados en los Títulos a nombre del organismo operador.</t>
    </r>
  </si>
  <si>
    <r>
      <t>7. Capacidad del caudal extraído en  fuentes superficiales. </t>
    </r>
    <r>
      <rPr>
        <b/>
        <sz val="10"/>
        <color rgb="FF000B19"/>
        <rFont val="Calibri"/>
        <family val="2"/>
        <scheme val="minor"/>
      </rPr>
      <t>(l.p.s.):</t>
    </r>
  </si>
  <si>
    <r>
      <t>8. Obras de Captación subterráneas </t>
    </r>
    <r>
      <rPr>
        <b/>
        <sz val="10"/>
        <color rgb="FF000B19"/>
        <rFont val="Calibri"/>
        <family val="2"/>
        <scheme val="minor"/>
      </rPr>
      <t>(número de obras)</t>
    </r>
    <r>
      <rPr>
        <sz val="10"/>
        <color rgb="FF000B19"/>
        <rFont val="Calibri"/>
        <family val="2"/>
        <scheme val="minor"/>
      </rPr>
      <t>:</t>
    </r>
  </si>
  <si>
    <r>
      <t>¿Cómo lo obtenemos? Títulos de Concesión y los que esta usando  </t>
    </r>
    <r>
      <rPr>
        <b/>
        <sz val="10"/>
        <color rgb="FF328637"/>
        <rFont val="Calibri"/>
        <family val="2"/>
        <scheme val="minor"/>
      </rPr>
      <t>aun cuando NO estén a nombre del organismo operador.</t>
    </r>
  </si>
  <si>
    <r>
      <t>9. Obras de Captación superficiales </t>
    </r>
    <r>
      <rPr>
        <b/>
        <sz val="10"/>
        <color rgb="FF000B19"/>
        <rFont val="Calibri"/>
        <family val="2"/>
        <scheme val="minor"/>
      </rPr>
      <t>(Número de obras):</t>
    </r>
  </si>
  <si>
    <r>
      <t>10. Obras de Captación subterráneas con macro medidor </t>
    </r>
    <r>
      <rPr>
        <b/>
        <sz val="10"/>
        <color rgb="FF000B19"/>
        <rFont val="Calibri"/>
        <family val="2"/>
        <scheme val="minor"/>
      </rPr>
      <t>(número de obras de captación):</t>
    </r>
  </si>
  <si>
    <r>
      <t>11. Obras de Captación superficiales con macro medidor </t>
    </r>
    <r>
      <rPr>
        <b/>
        <sz val="10"/>
        <color rgb="FF000B19"/>
        <rFont val="Calibri"/>
        <family val="2"/>
        <scheme val="minor"/>
      </rPr>
      <t>(número de obras)</t>
    </r>
  </si>
  <si>
    <r>
      <t>12. Obras de Captación subterráneas con macro medidor funcionando </t>
    </r>
    <r>
      <rPr>
        <b/>
        <sz val="10"/>
        <color rgb="FF000B19"/>
        <rFont val="Calibri"/>
        <family val="2"/>
        <scheme val="minor"/>
      </rPr>
      <t>(número de obras):</t>
    </r>
  </si>
  <si>
    <r>
      <t>13. Obras de Captación superficiales con macro medidor funcionando </t>
    </r>
    <r>
      <rPr>
        <b/>
        <sz val="10"/>
        <color rgb="FF000B19"/>
        <rFont val="Calibri"/>
        <family val="2"/>
        <scheme val="minor"/>
      </rPr>
      <t>(número de obras)</t>
    </r>
    <r>
      <rPr>
        <sz val="10"/>
        <color rgb="FF000B19"/>
        <rFont val="Calibri"/>
        <family val="2"/>
        <scheme val="minor"/>
      </rPr>
      <t>:</t>
    </r>
  </si>
  <si>
    <r>
      <t>14. Volumen extraído de las fuentes de abastecimiento subterráneas </t>
    </r>
    <r>
      <rPr>
        <b/>
        <sz val="10"/>
        <color rgb="FF000B19"/>
        <rFont val="Calibri"/>
        <family val="2"/>
        <scheme val="minor"/>
      </rPr>
      <t>(m3)</t>
    </r>
    <r>
      <rPr>
        <sz val="10"/>
        <color rgb="FF000B19"/>
        <rFont val="Calibri"/>
        <family val="2"/>
        <scheme val="minor"/>
      </rPr>
      <t>:</t>
    </r>
  </si>
  <si>
    <r>
      <t>El volumen de extracción de fuentes subterráneas autorizado por CONAGUA es de </t>
    </r>
    <r>
      <rPr>
        <b/>
        <sz val="10"/>
        <color rgb="FFD35400"/>
        <rFont val="Calibri"/>
        <family val="2"/>
        <scheme val="minor"/>
      </rPr>
      <t>m3</t>
    </r>
    <r>
      <rPr>
        <sz val="10"/>
        <color rgb="FFD35400"/>
        <rFont val="Calibri"/>
        <family val="2"/>
        <scheme val="minor"/>
      </rPr>
      <t>.</t>
    </r>
  </si>
  <si>
    <r>
      <t>15. Volumen extraído de las fuentes de abastecimiento superficiales </t>
    </r>
    <r>
      <rPr>
        <b/>
        <sz val="10"/>
        <color rgb="FF000B19"/>
        <rFont val="Calibri"/>
        <family val="2"/>
        <scheme val="minor"/>
      </rPr>
      <t>(m3)</t>
    </r>
    <r>
      <rPr>
        <sz val="10"/>
        <color rgb="FF000B19"/>
        <rFont val="Calibri"/>
        <family val="2"/>
        <scheme val="minor"/>
      </rPr>
      <t>:</t>
    </r>
  </si>
  <si>
    <r>
      <t>El volumen de extracción de obras superficiales autorizado por CONAGUA es de </t>
    </r>
    <r>
      <rPr>
        <b/>
        <sz val="10"/>
        <color rgb="FFD35400"/>
        <rFont val="Calibri"/>
        <family val="2"/>
        <scheme val="minor"/>
      </rPr>
      <t>m3</t>
    </r>
    <r>
      <rPr>
        <sz val="10"/>
        <color rgb="FFD35400"/>
        <rFont val="Calibri"/>
        <family val="2"/>
        <scheme val="minor"/>
      </rPr>
      <t>.</t>
    </r>
  </si>
  <si>
    <r>
      <t>El volumen de extracción total autorizado por CONAGUA es de:</t>
    </r>
    <r>
      <rPr>
        <b/>
        <sz val="10"/>
        <color rgb="FFD35400"/>
        <rFont val="Calibri"/>
        <family val="2"/>
        <scheme val="minor"/>
      </rPr>
      <t>  </t>
    </r>
  </si>
  <si>
    <r>
      <t>16. Volumen extraído de las fuentes de abastecimiento subterráneas medido </t>
    </r>
    <r>
      <rPr>
        <b/>
        <sz val="10"/>
        <color rgb="FF000B19"/>
        <rFont val="Calibri"/>
        <family val="2"/>
        <scheme val="minor"/>
      </rPr>
      <t>(m3)</t>
    </r>
    <r>
      <rPr>
        <sz val="10"/>
        <color rgb="FF000B19"/>
        <rFont val="Calibri"/>
        <family val="2"/>
        <scheme val="minor"/>
      </rPr>
      <t>:</t>
    </r>
  </si>
  <si>
    <r>
      <t>17. Volumen extraído de las fuentes de abastecimiento  superficiales medido </t>
    </r>
    <r>
      <rPr>
        <b/>
        <sz val="10"/>
        <color rgb="FF000B19"/>
        <rFont val="Calibri"/>
        <family val="2"/>
        <scheme val="minor"/>
      </rPr>
      <t>(m3)</t>
    </r>
    <r>
      <rPr>
        <sz val="10"/>
        <color rgb="FF000B19"/>
        <rFont val="Calibri"/>
        <family val="2"/>
        <scheme val="minor"/>
      </rPr>
      <t>:</t>
    </r>
  </si>
  <si>
    <r>
      <t>El volumen extraído de las fuentes de abastecimiento  superficiales es de </t>
    </r>
    <r>
      <rPr>
        <b/>
        <sz val="10"/>
        <color rgb="FFE67E22"/>
        <rFont val="Calibri"/>
        <family val="2"/>
        <scheme val="minor"/>
      </rPr>
      <t>m3</t>
    </r>
    <r>
      <rPr>
        <sz val="10"/>
        <color rgb="FFE67E22"/>
        <rFont val="Calibri"/>
        <family val="2"/>
        <scheme val="minor"/>
      </rPr>
      <t>.</t>
    </r>
  </si>
  <si>
    <r>
      <t>El volumen extraído total de las fuentes de abastecimiento subterráneas y superficiales es: </t>
    </r>
    <r>
      <rPr>
        <b/>
        <sz val="10"/>
        <color rgb="FFD35400"/>
        <rFont val="Calibri"/>
        <family val="2"/>
        <scheme val="minor"/>
      </rPr>
      <t>.</t>
    </r>
  </si>
  <si>
    <r>
      <t>18. Nivel estático promedio de las fuentes de abastecimiento subterráneas </t>
    </r>
    <r>
      <rPr>
        <b/>
        <sz val="10"/>
        <color rgb="FF000B19"/>
        <rFont val="Calibri"/>
        <family val="2"/>
        <scheme val="minor"/>
      </rPr>
      <t>(m)</t>
    </r>
    <r>
      <rPr>
        <sz val="10"/>
        <color rgb="FF000B19"/>
        <rFont val="Calibri"/>
        <family val="2"/>
        <scheme val="minor"/>
      </rPr>
      <t>:</t>
    </r>
  </si>
  <si>
    <r>
      <t>19. Nivel dinámico promedio de las fuentes de abastecimiento subterráneas </t>
    </r>
    <r>
      <rPr>
        <b/>
        <sz val="10"/>
        <color rgb="FF000B19"/>
        <rFont val="Calibri"/>
        <family val="2"/>
        <scheme val="minor"/>
      </rPr>
      <t>(m)</t>
    </r>
    <r>
      <rPr>
        <sz val="10"/>
        <color rgb="FF000B19"/>
        <rFont val="Calibri"/>
        <family val="2"/>
        <scheme val="minor"/>
      </rPr>
      <t>:</t>
    </r>
  </si>
  <si>
    <r>
      <t>20. Volumen de regulación o almacenamiento en tanques </t>
    </r>
    <r>
      <rPr>
        <b/>
        <sz val="10"/>
        <color rgb="FF000B19"/>
        <rFont val="Calibri"/>
        <family val="2"/>
        <scheme val="minor"/>
      </rPr>
      <t>(m3)</t>
    </r>
    <r>
      <rPr>
        <sz val="10"/>
        <color rgb="FF000B19"/>
        <rFont val="Calibri"/>
        <family val="2"/>
        <scheme val="minor"/>
      </rPr>
      <t>:</t>
    </r>
  </si>
  <si>
    <r>
      <t>21. Tanques instalados (</t>
    </r>
    <r>
      <rPr>
        <b/>
        <sz val="10"/>
        <color rgb="FF000B19"/>
        <rFont val="Calibri"/>
        <family val="2"/>
        <scheme val="minor"/>
      </rPr>
      <t>unidad</t>
    </r>
    <r>
      <rPr>
        <sz val="10"/>
        <color rgb="FF000B19"/>
        <rFont val="Calibri"/>
        <family val="2"/>
        <scheme val="minor"/>
      </rPr>
      <t>)</t>
    </r>
  </si>
  <si>
    <r>
      <t>22. Tanques de regularización </t>
    </r>
    <r>
      <rPr>
        <b/>
        <sz val="10"/>
        <color rgb="FF000B19"/>
        <rFont val="Calibri"/>
        <family val="2"/>
        <scheme val="minor"/>
      </rPr>
      <t>(unidad):</t>
    </r>
  </si>
  <si>
    <r>
      <t>23. Obras de Captación  con equipo de desinfección cabecera municipal </t>
    </r>
    <r>
      <rPr>
        <b/>
        <sz val="10"/>
        <color rgb="FF000B19"/>
        <rFont val="Calibri"/>
        <family val="2"/>
        <scheme val="minor"/>
      </rPr>
      <t>(unidad):</t>
    </r>
  </si>
  <si>
    <r>
      <t>El número total de obras de captación con las que cuenta el organismo operador es de </t>
    </r>
    <r>
      <rPr>
        <b/>
        <sz val="10"/>
        <color rgb="FFD35400"/>
        <rFont val="Calibri"/>
        <family val="2"/>
        <scheme val="minor"/>
      </rPr>
      <t>obras.</t>
    </r>
  </si>
  <si>
    <r>
      <t>24. Obras de Captación  con equipo de desinfección comunidades rurales </t>
    </r>
    <r>
      <rPr>
        <b/>
        <sz val="10"/>
        <color rgb="FF000B19"/>
        <rFont val="Calibri"/>
        <family val="2"/>
        <scheme val="minor"/>
      </rPr>
      <t>(Unidad: número de tanques).</t>
    </r>
  </si>
  <si>
    <r>
      <t>25. Obras de captación  con equipo de desinfección funcionando cabecera municipal </t>
    </r>
    <r>
      <rPr>
        <b/>
        <sz val="10"/>
        <color rgb="FF000B19"/>
        <rFont val="Calibri"/>
        <family val="2"/>
        <scheme val="minor"/>
      </rPr>
      <t>(Unidad: número de obras)</t>
    </r>
  </si>
  <si>
    <r>
      <t>El número total de obras de captación con equipo de desinfección dentro de la cabecera municipal es de:</t>
    </r>
    <r>
      <rPr>
        <b/>
        <sz val="10"/>
        <color rgb="FFD35400"/>
        <rFont val="Calibri"/>
        <family val="2"/>
        <scheme val="minor"/>
      </rPr>
      <t> </t>
    </r>
  </si>
  <si>
    <r>
      <t>26. Obras de Captación  con equipo de desinfección funcionando comunidades rurales </t>
    </r>
    <r>
      <rPr>
        <b/>
        <sz val="10"/>
        <color rgb="FF000B19"/>
        <rFont val="Calibri"/>
        <family val="2"/>
        <scheme val="minor"/>
      </rPr>
      <t>(Unidad: número de obras).</t>
    </r>
  </si>
  <si>
    <r>
      <t>El número de obras de captación que cuentan con equipo de desinfección es de: </t>
    </r>
    <r>
      <rPr>
        <b/>
        <sz val="10"/>
        <color rgb="FFD35400"/>
        <rFont val="Calibri"/>
        <family val="2"/>
        <scheme val="minor"/>
      </rPr>
      <t>obras.</t>
    </r>
  </si>
  <si>
    <r>
      <t>27. No. de equipos de desinfección almacenados </t>
    </r>
    <r>
      <rPr>
        <b/>
        <sz val="10"/>
        <color rgb="FF000B19"/>
        <rFont val="Calibri"/>
        <family val="2"/>
        <scheme val="minor"/>
      </rPr>
      <t>(unidad):</t>
    </r>
  </si>
  <si>
    <r>
      <t>29. Plantas potabilizadoras </t>
    </r>
    <r>
      <rPr>
        <b/>
        <sz val="10"/>
        <color rgb="FF000B19"/>
        <rFont val="Calibri"/>
        <family val="2"/>
        <scheme val="minor"/>
      </rPr>
      <t>(Unidad):</t>
    </r>
  </si>
  <si>
    <r>
      <t>30. Plantas potabilizadoras operando </t>
    </r>
    <r>
      <rPr>
        <b/>
        <sz val="10"/>
        <color rgb="FF000B19"/>
        <rFont val="Calibri"/>
        <family val="2"/>
        <scheme val="minor"/>
      </rPr>
      <t>(Unidad)</t>
    </r>
    <r>
      <rPr>
        <sz val="10"/>
        <color rgb="FF000B19"/>
        <rFont val="Calibri"/>
        <family val="2"/>
        <scheme val="minor"/>
      </rPr>
      <t>:</t>
    </r>
  </si>
  <si>
    <r>
      <t>31. Volumen de agua desinfectada cabecera municipal </t>
    </r>
    <r>
      <rPr>
        <b/>
        <sz val="10"/>
        <color rgb="FF000B19"/>
        <rFont val="Calibri"/>
        <family val="2"/>
        <scheme val="minor"/>
      </rPr>
      <t>(m3)</t>
    </r>
    <r>
      <rPr>
        <sz val="10"/>
        <color rgb="FF000B19"/>
        <rFont val="Calibri"/>
        <family val="2"/>
        <scheme val="minor"/>
      </rPr>
      <t>:</t>
    </r>
  </si>
  <si>
    <r>
      <t>32. Volumen de agua desinfectada comunidades rurales </t>
    </r>
    <r>
      <rPr>
        <b/>
        <sz val="10"/>
        <color rgb="FF000B19"/>
        <rFont val="Calibri"/>
        <family val="2"/>
        <scheme val="minor"/>
      </rPr>
      <t>(m3):</t>
    </r>
  </si>
  <si>
    <r>
      <t>33. Volumen de agua potabilizada </t>
    </r>
    <r>
      <rPr>
        <b/>
        <sz val="10"/>
        <color rgb="FF000B19"/>
        <rFont val="Calibri"/>
        <family val="2"/>
        <scheme val="minor"/>
      </rPr>
      <t>(m3):</t>
    </r>
  </si>
  <si>
    <r>
      <t>El volumen extraído total de las fuentes de abastecimiento es de</t>
    </r>
    <r>
      <rPr>
        <b/>
        <sz val="10"/>
        <color rgb="FFD35400"/>
        <rFont val="Calibri"/>
        <family val="2"/>
        <scheme val="minor"/>
      </rPr>
      <t> m3</t>
    </r>
    <r>
      <rPr>
        <sz val="10"/>
        <color rgb="FFD35400"/>
        <rFont val="Calibri"/>
        <family val="2"/>
        <scheme val="minor"/>
      </rPr>
      <t>.</t>
    </r>
  </si>
  <si>
    <r>
      <t>34. Longitud de la red de conducción y distribución de agua potable (</t>
    </r>
    <r>
      <rPr>
        <b/>
        <sz val="10"/>
        <color rgb="FF000B19"/>
        <rFont val="Calibri"/>
        <family val="2"/>
        <scheme val="minor"/>
      </rPr>
      <t>mts):</t>
    </r>
  </si>
  <si>
    <r>
      <t>35. Fugas en el sistema de distribución de agua potable </t>
    </r>
    <r>
      <rPr>
        <b/>
        <sz val="10"/>
        <color rgb="FF000B19"/>
        <rFont val="Calibri"/>
        <family val="2"/>
        <scheme val="minor"/>
      </rPr>
      <t>(Unidad: número de fugas):</t>
    </r>
  </si>
  <si>
    <r>
      <t>36. Longitud de la red del sistema de drenaje sanitario  </t>
    </r>
    <r>
      <rPr>
        <b/>
        <sz val="10"/>
        <color rgb="FF000B19"/>
        <rFont val="Calibri"/>
        <family val="2"/>
        <scheme val="minor"/>
      </rPr>
      <t>(mts):</t>
    </r>
  </si>
  <si>
    <r>
      <t>37. Fallas en el sistema de drenaje sanitario </t>
    </r>
    <r>
      <rPr>
        <b/>
        <sz val="10"/>
        <color rgb="FF000B19"/>
        <rFont val="Calibri"/>
        <family val="2"/>
        <scheme val="minor"/>
      </rPr>
      <t>(Unidad: número de fallas)</t>
    </r>
    <r>
      <rPr>
        <sz val="10"/>
        <color rgb="FF000B19"/>
        <rFont val="Calibri"/>
        <family val="2"/>
        <scheme val="minor"/>
      </rPr>
      <t>:</t>
    </r>
  </si>
  <si>
    <r>
      <t>38. Respuesta en atención de fugas y fallas </t>
    </r>
    <r>
      <rPr>
        <b/>
        <sz val="10"/>
        <color rgb="FF000B19"/>
        <rFont val="Calibri"/>
        <family val="2"/>
        <scheme val="minor"/>
      </rPr>
      <t>(Días)</t>
    </r>
    <r>
      <rPr>
        <sz val="10"/>
        <color rgb="FF000B19"/>
        <rFont val="Calibri"/>
        <family val="2"/>
        <scheme val="minor"/>
      </rPr>
      <t>:</t>
    </r>
  </si>
  <si>
    <r>
      <t>39. Consumo de energía eléctrica en equipos de bombeo de fuentes de abastecimiento </t>
    </r>
    <r>
      <rPr>
        <b/>
        <sz val="10"/>
        <color rgb="FF000B19"/>
        <rFont val="Calibri"/>
        <family val="2"/>
        <scheme val="minor"/>
      </rPr>
      <t>(kW/Hr)</t>
    </r>
    <r>
      <rPr>
        <sz val="10"/>
        <color rgb="FF000B19"/>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</si>
</sst>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_-;\-* #,##0_-;_-* &quot;-&quot;??_-;_-@_-"/>
    <numFmt numFmtId="165" formatCode="&quot;$&quot;#,##0.00"/>
    <numFmt numFmtId="166" formatCode="_0* #,##0.00;\-* #,##0.00_0;* &quot;0.00&quot;;_-@_-"/>
  </numFmts>
  <fonts count="31"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10"/>
      <color theme="1"/>
      <name val="Calibri"/>
      <family val="2"/>
      <scheme val="minor"/>
    </font>
    <font>
      <b/>
      <sz val="18"/>
      <color rgb="FF000B19"/>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8"/>
      <color theme="1"/>
      <name val="Calibri"/>
      <family val="2"/>
      <scheme val="minor"/>
    </font>
    <font>
      <sz val="10"/>
      <color rgb="FF000B19"/>
      <name val="Calibri"/>
      <family val="2"/>
      <scheme val="minor"/>
    </font>
    <font>
      <sz val="10"/>
      <color rgb="FF328637"/>
      <name val="Calibri"/>
      <family val="2"/>
      <scheme val="minor"/>
    </font>
    <font>
      <b/>
      <sz val="10"/>
      <color rgb="FF000B19"/>
      <name val="Calibri"/>
      <family val="2"/>
      <scheme val="minor"/>
    </font>
    <font>
      <sz val="10"/>
      <color rgb="FF2980B9"/>
      <name val="Calibri"/>
      <family val="2"/>
      <scheme val="minor"/>
    </font>
    <font>
      <b/>
      <sz val="10"/>
      <color rgb="FF2980B9"/>
      <name val="Calibri"/>
      <family val="2"/>
      <scheme val="minor"/>
    </font>
    <font>
      <b/>
      <sz val="10"/>
      <color rgb="FF328637"/>
      <name val="Calibri"/>
      <family val="2"/>
      <scheme val="minor"/>
    </font>
    <font>
      <sz val="10"/>
      <color rgb="FFD35400"/>
      <name val="Calibri"/>
      <family val="2"/>
      <scheme val="minor"/>
    </font>
    <font>
      <b/>
      <sz val="10"/>
      <color rgb="FFD35400"/>
      <name val="Calibri"/>
      <family val="2"/>
      <scheme val="minor"/>
    </font>
    <font>
      <sz val="10"/>
      <color rgb="FFE67E22"/>
      <name val="Calibri"/>
      <family val="2"/>
      <scheme val="minor"/>
    </font>
    <font>
      <b/>
      <sz val="10"/>
      <color rgb="FF660000"/>
      <name val="Calibri"/>
      <family val="2"/>
      <scheme val="minor"/>
    </font>
    <font>
      <sz val="10"/>
      <color rgb="FFF39C12"/>
      <name val="Calibri"/>
      <family val="2"/>
      <scheme val="minor"/>
    </font>
    <font>
      <b/>
      <sz val="10"/>
      <color rgb="FFF39C12"/>
      <name val="Calibri"/>
      <family val="2"/>
      <scheme val="minor"/>
    </font>
    <font>
      <b/>
      <u/>
      <sz val="10"/>
      <color rgb="FF000B19"/>
      <name val="Calibri"/>
      <family val="2"/>
      <scheme val="minor"/>
    </font>
    <font>
      <u/>
      <sz val="10"/>
      <color rgb="FF000B19"/>
      <name val="Calibri"/>
      <family val="2"/>
      <scheme val="minor"/>
    </font>
    <font>
      <sz val="10"/>
      <color theme="5"/>
      <name val="Calibri"/>
      <family val="2"/>
      <scheme val="minor"/>
    </font>
    <font>
      <b/>
      <sz val="10"/>
      <color rgb="FFE67E22"/>
      <name val="Calibri"/>
      <family val="2"/>
      <scheme val="minor"/>
    </font>
    <font>
      <u/>
      <sz val="10"/>
      <color theme="10"/>
      <name val="Calibri"/>
      <family val="2"/>
      <scheme val="minor"/>
    </font>
    <font>
      <sz val="18"/>
      <color theme="1"/>
      <name val="Calibri"/>
      <family val="2"/>
      <scheme val="minor"/>
    </font>
    <font>
      <sz val="9"/>
      <color theme="1"/>
      <name val="Calibri"/>
      <family val="2"/>
      <scheme val="minor"/>
    </font>
    <font>
      <sz val="9"/>
      <color rgb="FFFF0000"/>
      <name val="Calibri"/>
      <family val="2"/>
      <scheme val="minor"/>
    </font>
    <font>
      <b/>
      <sz val="9"/>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9" tint="0.59999389629810485"/>
        <bgColor indexed="64"/>
      </patternFill>
    </fill>
  </fills>
  <borders count="18">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medium">
        <color theme="8"/>
      </right>
      <top/>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177">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0" xfId="0" applyFont="1"/>
    <xf numFmtId="17" fontId="4" fillId="2" borderId="1" xfId="0" applyNumberFormat="1" applyFont="1" applyFill="1" applyBorder="1" applyAlignment="1">
      <alignment horizontal="center" vertical="center"/>
    </xf>
    <xf numFmtId="17" fontId="4" fillId="0" borderId="1" xfId="0" applyNumberFormat="1" applyFont="1" applyBorder="1" applyAlignment="1">
      <alignment horizontal="center" vertical="center"/>
    </xf>
    <xf numFmtId="165" fontId="4" fillId="0" borderId="4" xfId="1" applyNumberFormat="1" applyFont="1" applyBorder="1" applyAlignment="1">
      <alignment vertical="center"/>
    </xf>
    <xf numFmtId="43" fontId="4" fillId="0" borderId="0" xfId="1" applyFont="1"/>
    <xf numFmtId="43" fontId="4" fillId="0" borderId="0" xfId="0" applyNumberFormat="1" applyFont="1"/>
    <xf numFmtId="43" fontId="4" fillId="0" borderId="4" xfId="1" applyFont="1" applyBorder="1" applyAlignment="1">
      <alignment vertical="center"/>
    </xf>
    <xf numFmtId="164" fontId="4" fillId="0" borderId="0" xfId="1" applyNumberFormat="1" applyFont="1"/>
    <xf numFmtId="165" fontId="4" fillId="2" borderId="2" xfId="1" applyNumberFormat="1" applyFont="1" applyFill="1" applyBorder="1" applyAlignment="1">
      <alignment vertical="center"/>
    </xf>
    <xf numFmtId="44" fontId="4" fillId="0" borderId="4" xfId="0" applyNumberFormat="1" applyFont="1" applyBorder="1" applyAlignment="1">
      <alignment vertical="center"/>
    </xf>
    <xf numFmtId="44" fontId="4" fillId="0" borderId="0" xfId="0" applyNumberFormat="1" applyFont="1"/>
    <xf numFmtId="1" fontId="4" fillId="2" borderId="2" xfId="0" applyNumberFormat="1" applyFont="1" applyFill="1" applyBorder="1" applyAlignment="1">
      <alignment vertical="center"/>
    </xf>
    <xf numFmtId="1" fontId="4" fillId="0" borderId="3" xfId="0" applyNumberFormat="1" applyFont="1" applyBorder="1" applyAlignment="1">
      <alignment vertical="center"/>
    </xf>
    <xf numFmtId="1" fontId="4" fillId="0" borderId="4" xfId="0" applyNumberFormat="1" applyFont="1" applyBorder="1" applyAlignment="1">
      <alignment vertical="center"/>
    </xf>
    <xf numFmtId="1" fontId="4" fillId="0" borderId="2" xfId="0" applyNumberFormat="1" applyFont="1" applyBorder="1" applyAlignment="1">
      <alignment vertical="center"/>
    </xf>
    <xf numFmtId="0" fontId="7" fillId="5" borderId="0" xfId="0" applyFont="1" applyFill="1" applyAlignment="1">
      <alignment vertical="center"/>
    </xf>
    <xf numFmtId="1" fontId="4" fillId="2" borderId="2" xfId="0" applyNumberFormat="1" applyFont="1" applyFill="1" applyBorder="1" applyAlignment="1">
      <alignment horizontal="center"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1" fontId="4" fillId="0" borderId="2" xfId="0" applyNumberFormat="1" applyFont="1" applyBorder="1" applyAlignment="1">
      <alignment horizontal="center" vertical="center"/>
    </xf>
    <xf numFmtId="3" fontId="8" fillId="2" borderId="2" xfId="0" applyNumberFormat="1" applyFont="1" applyFill="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3" fontId="8" fillId="0" borderId="2" xfId="0" applyNumberFormat="1" applyFont="1" applyBorder="1" applyAlignment="1">
      <alignment horizontal="center" vertical="center"/>
    </xf>
    <xf numFmtId="0" fontId="7" fillId="4" borderId="0" xfId="0" applyFont="1" applyFill="1" applyAlignment="1">
      <alignment vertical="center"/>
    </xf>
    <xf numFmtId="3" fontId="4" fillId="6" borderId="2" xfId="0" applyNumberFormat="1" applyFont="1" applyFill="1" applyBorder="1" applyAlignment="1">
      <alignment vertical="center"/>
    </xf>
    <xf numFmtId="3" fontId="4" fillId="0" borderId="3" xfId="0" applyNumberFormat="1" applyFont="1" applyBorder="1" applyAlignment="1">
      <alignment vertical="center"/>
    </xf>
    <xf numFmtId="3" fontId="4" fillId="0" borderId="4" xfId="0" applyNumberFormat="1" applyFont="1" applyBorder="1" applyAlignment="1">
      <alignment vertical="center"/>
    </xf>
    <xf numFmtId="3" fontId="4" fillId="0" borderId="2" xfId="0" applyNumberFormat="1" applyFont="1" applyBorder="1" applyAlignment="1">
      <alignment vertical="center"/>
    </xf>
    <xf numFmtId="3" fontId="4" fillId="0" borderId="0" xfId="0" applyNumberFormat="1" applyFont="1" applyAlignment="1">
      <alignment horizontal="center" vertical="center"/>
    </xf>
    <xf numFmtId="164" fontId="4" fillId="2" borderId="2" xfId="1" applyNumberFormat="1" applyFont="1" applyFill="1" applyBorder="1" applyAlignment="1">
      <alignment horizontal="center" vertical="center"/>
    </xf>
    <xf numFmtId="164" fontId="4" fillId="0" borderId="3" xfId="1" applyNumberFormat="1" applyFont="1" applyFill="1" applyBorder="1" applyAlignment="1">
      <alignment horizontal="center" vertical="center"/>
    </xf>
    <xf numFmtId="164" fontId="4" fillId="0" borderId="4" xfId="1" applyNumberFormat="1" applyFont="1" applyFill="1" applyBorder="1" applyAlignment="1">
      <alignment horizontal="center" vertical="center"/>
    </xf>
    <xf numFmtId="164" fontId="4" fillId="0" borderId="2" xfId="1" applyNumberFormat="1" applyFont="1" applyFill="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vertical="center" wrapText="1"/>
    </xf>
    <xf numFmtId="164" fontId="6" fillId="0" borderId="0" xfId="0" applyNumberFormat="1" applyFont="1" applyAlignment="1">
      <alignment horizontal="center" vertical="center"/>
    </xf>
    <xf numFmtId="1" fontId="4" fillId="0" borderId="0" xfId="0" applyNumberFormat="1" applyFont="1" applyAlignment="1">
      <alignment horizontal="center" vertical="center"/>
    </xf>
    <xf numFmtId="3" fontId="4" fillId="2" borderId="2" xfId="0" applyNumberFormat="1" applyFont="1" applyFill="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2" xfId="0" applyNumberFormat="1" applyFont="1" applyBorder="1" applyAlignment="1">
      <alignment horizontal="center" vertical="center"/>
    </xf>
    <xf numFmtId="44" fontId="4" fillId="2" borderId="2" xfId="0" applyNumberFormat="1" applyFont="1" applyFill="1" applyBorder="1" applyAlignment="1">
      <alignment horizontal="center" vertical="center"/>
    </xf>
    <xf numFmtId="44" fontId="4" fillId="0" borderId="3" xfId="0" applyNumberFormat="1" applyFont="1" applyBorder="1" applyAlignment="1">
      <alignment horizontal="center" vertical="center"/>
    </xf>
    <xf numFmtId="44" fontId="4" fillId="0" borderId="4" xfId="0" applyNumberFormat="1" applyFont="1" applyBorder="1" applyAlignment="1">
      <alignment horizontal="center" vertical="center"/>
    </xf>
    <xf numFmtId="44" fontId="4" fillId="0" borderId="2" xfId="0" applyNumberFormat="1" applyFont="1" applyBorder="1" applyAlignment="1">
      <alignment horizontal="center" vertical="center"/>
    </xf>
    <xf numFmtId="44" fontId="4" fillId="0" borderId="0" xfId="0" applyNumberFormat="1" applyFont="1" applyAlignment="1">
      <alignment horizontal="center" vertical="center"/>
    </xf>
    <xf numFmtId="44" fontId="6" fillId="0" borderId="0" xfId="0" applyNumberFormat="1" applyFont="1" applyAlignment="1">
      <alignment horizontal="center" vertical="center"/>
    </xf>
    <xf numFmtId="164" fontId="4" fillId="0" borderId="0" xfId="0" applyNumberFormat="1" applyFont="1"/>
    <xf numFmtId="43" fontId="4" fillId="0" borderId="4" xfId="1" applyFont="1" applyFill="1" applyBorder="1" applyAlignment="1">
      <alignment horizontal="center" vertical="center"/>
    </xf>
    <xf numFmtId="44" fontId="4" fillId="0" borderId="0" xfId="3" applyFont="1" applyAlignment="1">
      <alignment horizontal="center" vertical="center"/>
    </xf>
    <xf numFmtId="44" fontId="4" fillId="0" borderId="0" xfId="3" applyFont="1" applyFill="1" applyAlignment="1">
      <alignment horizontal="center" vertical="center"/>
    </xf>
    <xf numFmtId="164" fontId="4" fillId="0" borderId="2" xfId="1" applyNumberFormat="1" applyFont="1" applyFill="1" applyBorder="1" applyAlignment="1">
      <alignment vertical="center"/>
    </xf>
    <xf numFmtId="164" fontId="4" fillId="0" borderId="3" xfId="1" applyNumberFormat="1" applyFont="1" applyFill="1" applyBorder="1" applyAlignment="1">
      <alignment vertical="center"/>
    </xf>
    <xf numFmtId="164" fontId="4" fillId="0" borderId="4" xfId="1" applyNumberFormat="1" applyFont="1" applyFill="1" applyBorder="1" applyAlignment="1">
      <alignment vertical="center"/>
    </xf>
    <xf numFmtId="0" fontId="5" fillId="0" borderId="0" xfId="0" applyFont="1" applyAlignment="1">
      <alignment vertical="center"/>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0" xfId="0" applyNumberFormat="1" applyFont="1" applyAlignment="1">
      <alignment vertical="center"/>
    </xf>
    <xf numFmtId="4" fontId="4" fillId="0" borderId="0" xfId="0" applyNumberFormat="1" applyFont="1" applyAlignment="1">
      <alignment horizontal="center" vertical="center"/>
    </xf>
    <xf numFmtId="1" fontId="4" fillId="0" borderId="0" xfId="0" applyNumberFormat="1" applyFont="1" applyAlignment="1">
      <alignment vertical="center"/>
    </xf>
    <xf numFmtId="4" fontId="4" fillId="0" borderId="2" xfId="0" applyNumberFormat="1" applyFont="1" applyBorder="1" applyAlignment="1">
      <alignment vertical="center"/>
    </xf>
    <xf numFmtId="4" fontId="4" fillId="0" borderId="3" xfId="0" applyNumberFormat="1" applyFont="1" applyBorder="1" applyAlignment="1">
      <alignment vertical="center"/>
    </xf>
    <xf numFmtId="4" fontId="4" fillId="0" borderId="4" xfId="0" applyNumberFormat="1" applyFont="1" applyBorder="1" applyAlignment="1">
      <alignment vertical="center"/>
    </xf>
    <xf numFmtId="0" fontId="6" fillId="0" borderId="0" xfId="0" applyFont="1" applyAlignment="1">
      <alignment vertical="center"/>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4" xfId="0" applyNumberFormat="1" applyFont="1" applyBorder="1" applyAlignment="1">
      <alignment horizontal="center" vertical="center"/>
    </xf>
    <xf numFmtId="2" fontId="4" fillId="0" borderId="0" xfId="0" applyNumberFormat="1" applyFont="1" applyAlignment="1">
      <alignment vertical="center"/>
    </xf>
    <xf numFmtId="3" fontId="4" fillId="0" borderId="0" xfId="0" applyNumberFormat="1"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10" fillId="0" borderId="0" xfId="0" applyFont="1"/>
    <xf numFmtId="0" fontId="11"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justify" vertical="center" wrapText="1"/>
    </xf>
    <xf numFmtId="0" fontId="13" fillId="0" borderId="0" xfId="0" applyFont="1" applyAlignment="1">
      <alignment horizontal="justify" vertical="center" wrapText="1"/>
    </xf>
    <xf numFmtId="0" fontId="14" fillId="0" borderId="0" xfId="0" applyFont="1" applyAlignment="1">
      <alignment horizontal="justify" vertical="center" wrapText="1"/>
    </xf>
    <xf numFmtId="0" fontId="13" fillId="0" borderId="0" xfId="0" applyFont="1"/>
    <xf numFmtId="0" fontId="16" fillId="0" borderId="0" xfId="0" applyFont="1" applyAlignment="1">
      <alignment horizontal="left" vertical="center" wrapText="1" indent="1"/>
    </xf>
    <xf numFmtId="0" fontId="16" fillId="0" borderId="0" xfId="0" applyFont="1" applyAlignment="1">
      <alignment horizontal="justify" vertical="center" wrapText="1"/>
    </xf>
    <xf numFmtId="0" fontId="13"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left" vertical="center" wrapText="1"/>
    </xf>
    <xf numFmtId="0" fontId="18" fillId="0" borderId="0" xfId="0" applyFont="1" applyAlignment="1">
      <alignment horizontal="left" vertical="center" wrapText="1" indent="1"/>
    </xf>
    <xf numFmtId="0" fontId="19" fillId="0" borderId="0" xfId="0" applyFont="1"/>
    <xf numFmtId="0" fontId="4" fillId="0" borderId="0" xfId="0" applyFont="1" applyAlignment="1">
      <alignment vertical="center" wrapText="1"/>
    </xf>
    <xf numFmtId="0" fontId="20" fillId="0" borderId="0" xfId="0" applyFont="1" applyAlignment="1">
      <alignment horizontal="justify" vertical="center" wrapText="1"/>
    </xf>
    <xf numFmtId="0" fontId="4" fillId="0" borderId="0" xfId="0" applyFont="1" applyAlignment="1">
      <alignment horizontal="left" vertical="center" wrapText="1" indent="1"/>
    </xf>
    <xf numFmtId="0" fontId="15" fillId="0" borderId="0" xfId="0" applyFont="1" applyAlignment="1">
      <alignment horizontal="left" vertical="center" wrapText="1" indent="1"/>
    </xf>
    <xf numFmtId="0" fontId="24" fillId="0" borderId="0" xfId="0" applyFont="1" applyAlignment="1">
      <alignment horizontal="left" vertical="center" wrapText="1" indent="1"/>
    </xf>
    <xf numFmtId="0" fontId="11" fillId="0" borderId="0" xfId="0" applyFont="1" applyAlignment="1">
      <alignment horizontal="left" vertical="center"/>
    </xf>
    <xf numFmtId="0" fontId="12" fillId="0" borderId="0" xfId="0" applyFont="1" applyAlignment="1">
      <alignment vertical="center"/>
    </xf>
    <xf numFmtId="3" fontId="6" fillId="7" borderId="0" xfId="0" applyNumberFormat="1" applyFont="1" applyFill="1" applyAlignment="1">
      <alignment vertical="center" wrapText="1"/>
    </xf>
    <xf numFmtId="0" fontId="6" fillId="7" borderId="0" xfId="0" applyFont="1" applyFill="1" applyAlignment="1">
      <alignment vertical="center" wrapText="1"/>
    </xf>
    <xf numFmtId="0" fontId="15" fillId="0" borderId="0" xfId="0" applyFont="1" applyAlignment="1">
      <alignment horizontal="left" vertical="center" wrapText="1"/>
    </xf>
    <xf numFmtId="2" fontId="6" fillId="7" borderId="0" xfId="0" applyNumberFormat="1" applyFont="1" applyFill="1" applyAlignment="1">
      <alignment vertical="center" wrapText="1"/>
    </xf>
    <xf numFmtId="0" fontId="14" fillId="0" borderId="0" xfId="0" applyFont="1" applyAlignment="1">
      <alignment vertical="center"/>
    </xf>
    <xf numFmtId="0" fontId="6" fillId="3" borderId="0" xfId="0" applyFont="1" applyFill="1" applyAlignment="1">
      <alignment vertical="center" wrapText="1"/>
    </xf>
    <xf numFmtId="2" fontId="6" fillId="3" borderId="0" xfId="0" applyNumberFormat="1" applyFont="1" applyFill="1" applyAlignment="1">
      <alignment vertical="center" wrapText="1"/>
    </xf>
    <xf numFmtId="2" fontId="6" fillId="0" borderId="0" xfId="0" applyNumberFormat="1"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Alignment="1">
      <alignment vertical="center"/>
    </xf>
    <xf numFmtId="0" fontId="10" fillId="0" borderId="0" xfId="0" applyFont="1" applyAlignment="1">
      <alignment horizontal="left" vertical="center" wrapText="1"/>
    </xf>
    <xf numFmtId="0" fontId="27" fillId="0" borderId="0" xfId="0" applyFont="1"/>
    <xf numFmtId="0" fontId="9"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28" fillId="0" borderId="0" xfId="0" applyFont="1"/>
    <xf numFmtId="17" fontId="28" fillId="2" borderId="1" xfId="0" applyNumberFormat="1" applyFont="1" applyFill="1" applyBorder="1" applyAlignment="1">
      <alignment horizontal="center" vertical="center"/>
    </xf>
    <xf numFmtId="17" fontId="28" fillId="0" borderId="1" xfId="0" applyNumberFormat="1" applyFont="1" applyBorder="1" applyAlignment="1">
      <alignment horizontal="center" vertical="center"/>
    </xf>
    <xf numFmtId="43" fontId="28" fillId="2" borderId="2" xfId="1" applyFont="1" applyFill="1" applyBorder="1" applyAlignment="1">
      <alignment vertical="center"/>
    </xf>
    <xf numFmtId="43" fontId="28" fillId="0" borderId="2" xfId="1" applyFont="1" applyFill="1" applyBorder="1" applyAlignment="1">
      <alignment vertical="center"/>
    </xf>
    <xf numFmtId="43" fontId="28" fillId="0" borderId="0" xfId="0" applyNumberFormat="1" applyFont="1"/>
    <xf numFmtId="43" fontId="28" fillId="0" borderId="3" xfId="1" applyFont="1" applyFill="1" applyBorder="1" applyAlignment="1">
      <alignment vertical="center"/>
    </xf>
    <xf numFmtId="43" fontId="28" fillId="0" borderId="4" xfId="1" applyFont="1" applyFill="1" applyBorder="1" applyAlignment="1">
      <alignment vertical="center"/>
    </xf>
    <xf numFmtId="43" fontId="29" fillId="0" borderId="2" xfId="1" applyFont="1" applyFill="1" applyBorder="1" applyAlignment="1">
      <alignment vertical="center"/>
    </xf>
    <xf numFmtId="44" fontId="28" fillId="2" borderId="2" xfId="0" applyNumberFormat="1" applyFont="1" applyFill="1" applyBorder="1" applyAlignment="1">
      <alignment vertical="center"/>
    </xf>
    <xf numFmtId="44" fontId="28" fillId="0" borderId="3" xfId="0" applyNumberFormat="1" applyFont="1" applyBorder="1" applyAlignment="1">
      <alignment vertical="center"/>
    </xf>
    <xf numFmtId="44" fontId="28" fillId="0" borderId="4" xfId="0" applyNumberFormat="1" applyFont="1" applyBorder="1" applyAlignment="1">
      <alignment vertical="center"/>
    </xf>
    <xf numFmtId="44" fontId="28" fillId="0" borderId="2" xfId="0" applyNumberFormat="1" applyFont="1" applyBorder="1" applyAlignment="1">
      <alignment vertical="center"/>
    </xf>
    <xf numFmtId="43" fontId="30" fillId="0" borderId="0" xfId="0" applyNumberFormat="1" applyFont="1"/>
    <xf numFmtId="44" fontId="30" fillId="0" borderId="0" xfId="0" applyNumberFormat="1" applyFont="1"/>
    <xf numFmtId="43" fontId="28" fillId="0" borderId="0" xfId="1" applyFont="1"/>
    <xf numFmtId="43" fontId="28" fillId="0" borderId="0" xfId="1" applyFont="1" applyFill="1"/>
    <xf numFmtId="166" fontId="28" fillId="0" borderId="0" xfId="0" applyNumberFormat="1" applyFont="1"/>
    <xf numFmtId="44" fontId="28"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6" fillId="0" borderId="5" xfId="2"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4" fillId="0" borderId="5"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1" fillId="0" borderId="0" xfId="0" applyFont="1" applyAlignment="1">
      <alignment horizontal="left"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28" fillId="2" borderId="11" xfId="0" applyFont="1" applyFill="1" applyBorder="1" applyAlignment="1">
      <alignment horizontal="left" vertical="top" wrapText="1"/>
    </xf>
    <xf numFmtId="0" fontId="28" fillId="2" borderId="12" xfId="0" applyFont="1" applyFill="1" applyBorder="1" applyAlignment="1">
      <alignment horizontal="left" vertical="top" wrapText="1"/>
    </xf>
    <xf numFmtId="0" fontId="28" fillId="2" borderId="13" xfId="0" applyFont="1" applyFill="1" applyBorder="1" applyAlignment="1">
      <alignment horizontal="left" vertical="top" wrapText="1"/>
    </xf>
    <xf numFmtId="0" fontId="28" fillId="2" borderId="14" xfId="0" applyFont="1" applyFill="1" applyBorder="1" applyAlignment="1">
      <alignment horizontal="left" vertical="top" wrapText="1"/>
    </xf>
    <xf numFmtId="0" fontId="28" fillId="2" borderId="15" xfId="0" applyFont="1" applyFill="1" applyBorder="1" applyAlignment="1">
      <alignment horizontal="left" vertical="top" wrapText="1"/>
    </xf>
    <xf numFmtId="0" fontId="28" fillId="2" borderId="16" xfId="0" applyFont="1" applyFill="1" applyBorder="1" applyAlignment="1">
      <alignment horizontal="left" vertical="top" wrapText="1"/>
    </xf>
  </cellXfs>
  <cellStyles count="4">
    <cellStyle name="Hipervínculo" xfId="2" builtinId="8"/>
    <cellStyle name="Millares" xfId="1" builtinId="3"/>
    <cellStyle name="Moneda" xfId="3" builtinId="4"/>
    <cellStyle name="Normal" xfId="0" builtinId="0"/>
  </cellStyles>
  <dxfs count="0"/>
  <tableStyles count="0" defaultTableStyle="TableStyleMedium2" defaultPivotStyle="PivotStyleLight16"/>
  <colors>
    <mruColors>
      <color rgb="FFCC99FF"/>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161925</xdr:rowOff>
        </xdr:from>
        <xdr:to>
          <xdr:col>0</xdr:col>
          <xdr:colOff>685800</xdr:colOff>
          <xdr:row>46</xdr:row>
          <xdr:rowOff>219075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xdr:rowOff>
        </xdr:from>
        <xdr:to>
          <xdr:col>0</xdr:col>
          <xdr:colOff>685800</xdr:colOff>
          <xdr:row>53</xdr:row>
          <xdr:rowOff>247650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47625</xdr:rowOff>
        </xdr:from>
        <xdr:to>
          <xdr:col>0</xdr:col>
          <xdr:colOff>685800</xdr:colOff>
          <xdr:row>59</xdr:row>
          <xdr:rowOff>276225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mailto:yestrada@japami.gob.mx"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00CCFF"/>
  </sheetPr>
  <dimension ref="A1:H64"/>
  <sheetViews>
    <sheetView zoomScaleNormal="100" workbookViewId="0">
      <selection sqref="A1:H1"/>
    </sheetView>
  </sheetViews>
  <sheetFormatPr baseColWidth="10" defaultColWidth="11" defaultRowHeight="12.75" x14ac:dyDescent="0.2"/>
  <cols>
    <col min="1" max="1" width="54.140625" style="1" customWidth="1"/>
    <col min="2" max="8" width="10" style="1" customWidth="1"/>
    <col min="9" max="15" width="14.28515625" style="1" customWidth="1"/>
    <col min="16" max="16384" width="11" style="1"/>
  </cols>
  <sheetData>
    <row r="1" spans="1:8" ht="23.25" x14ac:dyDescent="0.2">
      <c r="A1" s="143" t="s">
        <v>184</v>
      </c>
      <c r="B1" s="143"/>
      <c r="C1" s="143"/>
      <c r="D1" s="143"/>
      <c r="E1" s="143"/>
      <c r="F1" s="143"/>
      <c r="G1" s="144"/>
      <c r="H1" s="144"/>
    </row>
    <row r="2" spans="1:8" x14ac:dyDescent="0.2">
      <c r="A2" s="75" t="s">
        <v>185</v>
      </c>
    </row>
    <row r="3" spans="1:8" ht="13.5" thickBot="1" x14ac:dyDescent="0.25">
      <c r="A3" s="76"/>
    </row>
    <row r="4" spans="1:8" ht="25.5" x14ac:dyDescent="0.2">
      <c r="A4" s="77" t="s">
        <v>186</v>
      </c>
      <c r="B4" s="145" t="s">
        <v>187</v>
      </c>
      <c r="C4" s="146"/>
      <c r="D4" s="146"/>
      <c r="E4" s="146"/>
      <c r="F4" s="146"/>
      <c r="G4" s="146"/>
      <c r="H4" s="147"/>
    </row>
    <row r="5" spans="1:8" ht="26.25" thickBot="1" x14ac:dyDescent="0.25">
      <c r="A5" s="77" t="s">
        <v>188</v>
      </c>
      <c r="B5" s="148"/>
      <c r="C5" s="149"/>
      <c r="D5" s="149"/>
      <c r="E5" s="149"/>
      <c r="F5" s="149"/>
      <c r="G5" s="149"/>
      <c r="H5" s="150"/>
    </row>
    <row r="6" spans="1:8" x14ac:dyDescent="0.2">
      <c r="A6" s="77" t="s">
        <v>189</v>
      </c>
    </row>
    <row r="9" spans="1:8" x14ac:dyDescent="0.2">
      <c r="A9" s="75" t="s">
        <v>190</v>
      </c>
    </row>
    <row r="10" spans="1:8" ht="13.5" thickBot="1" x14ac:dyDescent="0.25">
      <c r="A10" s="76"/>
    </row>
    <row r="11" spans="1:8" ht="38.25" x14ac:dyDescent="0.2">
      <c r="A11" s="77" t="s">
        <v>191</v>
      </c>
      <c r="B11" s="136" t="s">
        <v>192</v>
      </c>
      <c r="C11" s="137"/>
      <c r="D11" s="137"/>
      <c r="E11" s="137"/>
      <c r="F11" s="137"/>
      <c r="G11" s="137"/>
      <c r="H11" s="138"/>
    </row>
    <row r="12" spans="1:8" ht="26.25" thickBot="1" x14ac:dyDescent="0.25">
      <c r="A12" s="77" t="s">
        <v>193</v>
      </c>
      <c r="B12" s="139"/>
      <c r="C12" s="140"/>
      <c r="D12" s="140"/>
      <c r="E12" s="140"/>
      <c r="F12" s="140"/>
      <c r="G12" s="140"/>
      <c r="H12" s="141"/>
    </row>
    <row r="13" spans="1:8" x14ac:dyDescent="0.2">
      <c r="A13" s="77" t="s">
        <v>194</v>
      </c>
    </row>
    <row r="16" spans="1:8" x14ac:dyDescent="0.2">
      <c r="A16" s="75" t="s">
        <v>195</v>
      </c>
    </row>
    <row r="17" spans="1:8" ht="13.5" thickBot="1" x14ac:dyDescent="0.25">
      <c r="A17" s="76"/>
    </row>
    <row r="18" spans="1:8" ht="38.25" x14ac:dyDescent="0.2">
      <c r="A18" s="77" t="s">
        <v>196</v>
      </c>
      <c r="B18" s="136" t="s">
        <v>197</v>
      </c>
      <c r="C18" s="137"/>
      <c r="D18" s="137"/>
      <c r="E18" s="137"/>
      <c r="F18" s="137"/>
      <c r="G18" s="137"/>
      <c r="H18" s="138"/>
    </row>
    <row r="19" spans="1:8" ht="26.25" thickBot="1" x14ac:dyDescent="0.25">
      <c r="A19" s="77" t="s">
        <v>193</v>
      </c>
      <c r="B19" s="139"/>
      <c r="C19" s="140"/>
      <c r="D19" s="140"/>
      <c r="E19" s="140"/>
      <c r="F19" s="140"/>
      <c r="G19" s="140"/>
      <c r="H19" s="141"/>
    </row>
    <row r="20" spans="1:8" x14ac:dyDescent="0.2">
      <c r="A20" s="77" t="s">
        <v>194</v>
      </c>
    </row>
    <row r="23" spans="1:8" x14ac:dyDescent="0.2">
      <c r="A23" s="75" t="s">
        <v>198</v>
      </c>
    </row>
    <row r="24" spans="1:8" ht="13.5" thickBot="1" x14ac:dyDescent="0.25">
      <c r="A24" s="76"/>
    </row>
    <row r="25" spans="1:8" ht="38.25" x14ac:dyDescent="0.2">
      <c r="A25" s="77" t="s">
        <v>199</v>
      </c>
      <c r="B25" s="136" t="s">
        <v>200</v>
      </c>
      <c r="C25" s="137"/>
      <c r="D25" s="137"/>
      <c r="E25" s="137"/>
      <c r="F25" s="137"/>
      <c r="G25" s="137"/>
      <c r="H25" s="138"/>
    </row>
    <row r="26" spans="1:8" ht="26.25" thickBot="1" x14ac:dyDescent="0.25">
      <c r="A26" s="77" t="s">
        <v>201</v>
      </c>
      <c r="B26" s="139"/>
      <c r="C26" s="140"/>
      <c r="D26" s="140"/>
      <c r="E26" s="140"/>
      <c r="F26" s="140"/>
      <c r="G26" s="140"/>
      <c r="H26" s="141"/>
    </row>
    <row r="27" spans="1:8" x14ac:dyDescent="0.2">
      <c r="A27" s="77" t="s">
        <v>194</v>
      </c>
    </row>
    <row r="30" spans="1:8" x14ac:dyDescent="0.2">
      <c r="A30" s="75" t="s">
        <v>202</v>
      </c>
    </row>
    <row r="31" spans="1:8" ht="13.5" thickBot="1" x14ac:dyDescent="0.25">
      <c r="A31" s="76"/>
    </row>
    <row r="32" spans="1:8" ht="63.75" x14ac:dyDescent="0.2">
      <c r="A32" s="77" t="s">
        <v>203</v>
      </c>
      <c r="B32" s="136" t="s">
        <v>204</v>
      </c>
      <c r="C32" s="137"/>
      <c r="D32" s="137"/>
      <c r="E32" s="137"/>
      <c r="F32" s="137"/>
      <c r="G32" s="137"/>
      <c r="H32" s="138"/>
    </row>
    <row r="33" spans="1:8" ht="13.5" thickBot="1" x14ac:dyDescent="0.25">
      <c r="A33" s="77" t="s">
        <v>205</v>
      </c>
      <c r="B33" s="139"/>
      <c r="C33" s="140"/>
      <c r="D33" s="140"/>
      <c r="E33" s="140"/>
      <c r="F33" s="140"/>
      <c r="G33" s="140"/>
      <c r="H33" s="141"/>
    </row>
    <row r="34" spans="1:8" x14ac:dyDescent="0.2">
      <c r="A34" s="77"/>
    </row>
    <row r="35" spans="1:8" x14ac:dyDescent="0.2">
      <c r="A35" s="77" t="s">
        <v>194</v>
      </c>
    </row>
    <row r="38" spans="1:8" x14ac:dyDescent="0.2">
      <c r="A38" s="78" t="s">
        <v>206</v>
      </c>
    </row>
    <row r="39" spans="1:8" ht="13.5" thickBot="1" x14ac:dyDescent="0.25"/>
    <row r="40" spans="1:8" ht="25.5" x14ac:dyDescent="0.2">
      <c r="A40" s="79" t="s">
        <v>207</v>
      </c>
      <c r="B40" s="136" t="s">
        <v>208</v>
      </c>
      <c r="C40" s="137"/>
      <c r="D40" s="137"/>
      <c r="E40" s="137"/>
      <c r="F40" s="137"/>
      <c r="G40" s="137"/>
      <c r="H40" s="138"/>
    </row>
    <row r="41" spans="1:8" ht="26.25" thickBot="1" x14ac:dyDescent="0.25">
      <c r="A41" s="79" t="s">
        <v>209</v>
      </c>
      <c r="B41" s="139"/>
      <c r="C41" s="140"/>
      <c r="D41" s="140"/>
      <c r="E41" s="140"/>
      <c r="F41" s="140"/>
      <c r="G41" s="140"/>
      <c r="H41" s="141"/>
    </row>
    <row r="42" spans="1:8" x14ac:dyDescent="0.2">
      <c r="A42" s="79" t="s">
        <v>194</v>
      </c>
    </row>
    <row r="45" spans="1:8" ht="25.5" x14ac:dyDescent="0.2">
      <c r="A45" s="75" t="s">
        <v>210</v>
      </c>
    </row>
    <row r="46" spans="1:8" ht="13.5" thickBot="1" x14ac:dyDescent="0.25">
      <c r="A46" s="76"/>
    </row>
    <row r="47" spans="1:8" ht="51" x14ac:dyDescent="0.2">
      <c r="A47" s="77" t="s">
        <v>211</v>
      </c>
      <c r="B47" s="136" t="s">
        <v>212</v>
      </c>
      <c r="C47" s="137"/>
      <c r="D47" s="137"/>
      <c r="E47" s="137"/>
      <c r="F47" s="137"/>
      <c r="G47" s="137"/>
      <c r="H47" s="138"/>
    </row>
    <row r="48" spans="1:8" ht="13.5" thickBot="1" x14ac:dyDescent="0.25">
      <c r="A48" s="77" t="s">
        <v>213</v>
      </c>
      <c r="B48" s="139"/>
      <c r="C48" s="140"/>
      <c r="D48" s="140"/>
      <c r="E48" s="140"/>
      <c r="F48" s="140"/>
      <c r="G48" s="140"/>
      <c r="H48" s="141"/>
    </row>
    <row r="49" spans="1:8" x14ac:dyDescent="0.2">
      <c r="A49" s="77" t="s">
        <v>194</v>
      </c>
    </row>
    <row r="52" spans="1:8" x14ac:dyDescent="0.2">
      <c r="A52" s="75" t="s">
        <v>214</v>
      </c>
    </row>
    <row r="53" spans="1:8" ht="13.5" thickBot="1" x14ac:dyDescent="0.25">
      <c r="A53" s="76"/>
    </row>
    <row r="54" spans="1:8" ht="51" x14ac:dyDescent="0.2">
      <c r="A54" s="77" t="s">
        <v>215</v>
      </c>
      <c r="B54" s="142" t="s">
        <v>216</v>
      </c>
      <c r="C54" s="137"/>
      <c r="D54" s="137"/>
      <c r="E54" s="137"/>
      <c r="F54" s="137"/>
      <c r="G54" s="137"/>
      <c r="H54" s="138"/>
    </row>
    <row r="55" spans="1:8" ht="13.5" thickBot="1" x14ac:dyDescent="0.25">
      <c r="A55" s="77" t="s">
        <v>194</v>
      </c>
      <c r="B55" s="139"/>
      <c r="C55" s="140"/>
      <c r="D55" s="140"/>
      <c r="E55" s="140"/>
      <c r="F55" s="140"/>
      <c r="G55" s="140"/>
      <c r="H55" s="141"/>
    </row>
    <row r="58" spans="1:8" ht="13.5" thickBot="1" x14ac:dyDescent="0.25">
      <c r="A58" s="75" t="s">
        <v>217</v>
      </c>
    </row>
    <row r="59" spans="1:8" x14ac:dyDescent="0.2">
      <c r="A59" s="76"/>
      <c r="B59" s="136" t="s">
        <v>218</v>
      </c>
      <c r="C59" s="137"/>
      <c r="D59" s="137"/>
      <c r="E59" s="137"/>
      <c r="F59" s="137"/>
      <c r="G59" s="137"/>
      <c r="H59" s="138"/>
    </row>
    <row r="60" spans="1:8" ht="26.25" thickBot="1" x14ac:dyDescent="0.25">
      <c r="A60" s="77" t="s">
        <v>219</v>
      </c>
      <c r="B60" s="139"/>
      <c r="C60" s="140"/>
      <c r="D60" s="140"/>
      <c r="E60" s="140"/>
      <c r="F60" s="140"/>
      <c r="G60" s="140"/>
      <c r="H60" s="141"/>
    </row>
    <row r="61" spans="1:8" x14ac:dyDescent="0.2">
      <c r="A61" s="77" t="s">
        <v>220</v>
      </c>
    </row>
    <row r="63" spans="1:8" x14ac:dyDescent="0.2">
      <c r="A63" s="80" t="s">
        <v>0</v>
      </c>
    </row>
    <row r="64" spans="1:8" ht="51" x14ac:dyDescent="0.2">
      <c r="A64" s="75" t="s">
        <v>1</v>
      </c>
    </row>
  </sheetData>
  <mergeCells count="10">
    <mergeCell ref="B40:H41"/>
    <mergeCell ref="B47:H48"/>
    <mergeCell ref="B54:H55"/>
    <mergeCell ref="B59:H60"/>
    <mergeCell ref="A1:H1"/>
    <mergeCell ref="B4:H5"/>
    <mergeCell ref="B11:H12"/>
    <mergeCell ref="B18:H19"/>
    <mergeCell ref="B25:H26"/>
    <mergeCell ref="B32:H33"/>
  </mergeCells>
  <hyperlinks>
    <hyperlink ref="B54" r:id="rId1"/>
  </hyperlinks>
  <pageMargins left="0.7" right="0.7" top="0.75" bottom="0.75" header="0.3" footer="0.3"/>
  <pageSetup orientation="portrait" r:id="rId2"/>
  <drawing r:id="rId3"/>
  <legacyDrawing r:id="rId4"/>
  <controls>
    <mc:AlternateContent xmlns:mc="http://schemas.openxmlformats.org/markup-compatibility/2006">
      <mc:Choice Requires="x14">
        <control shapeId="1025" r:id="rId5" name="Control 1">
          <controlPr defaultSize="0" r:id="rId6">
            <anchor moveWithCells="1">
              <from>
                <xdr:col>0</xdr:col>
                <xdr:colOff>0</xdr:colOff>
                <xdr:row>45</xdr:row>
                <xdr:rowOff>161925</xdr:rowOff>
              </from>
              <to>
                <xdr:col>0</xdr:col>
                <xdr:colOff>685800</xdr:colOff>
                <xdr:row>46</xdr:row>
                <xdr:rowOff>219075</xdr:rowOff>
              </to>
            </anchor>
          </controlPr>
        </control>
      </mc:Choice>
      <mc:Fallback>
        <control shapeId="1025" r:id="rId5" name="Control 1"/>
      </mc:Fallback>
    </mc:AlternateContent>
    <mc:AlternateContent xmlns:mc="http://schemas.openxmlformats.org/markup-compatibility/2006">
      <mc:Choice Requires="x14">
        <control shapeId="1026" r:id="rId7" name="Control 2">
          <controlPr defaultSize="0" r:id="rId6">
            <anchor moveWithCells="1">
              <from>
                <xdr:col>0</xdr:col>
                <xdr:colOff>0</xdr:colOff>
                <xdr:row>53</xdr:row>
                <xdr:rowOff>19050</xdr:rowOff>
              </from>
              <to>
                <xdr:col>0</xdr:col>
                <xdr:colOff>685800</xdr:colOff>
                <xdr:row>53</xdr:row>
                <xdr:rowOff>247650</xdr:rowOff>
              </to>
            </anchor>
          </controlPr>
        </control>
      </mc:Choice>
      <mc:Fallback>
        <control shapeId="1026" r:id="rId7" name="Control 2"/>
      </mc:Fallback>
    </mc:AlternateContent>
    <mc:AlternateContent xmlns:mc="http://schemas.openxmlformats.org/markup-compatibility/2006">
      <mc:Choice Requires="x14">
        <control shapeId="1027" r:id="rId8" name="Control 3">
          <controlPr defaultSize="0" r:id="rId6">
            <anchor moveWithCells="1">
              <from>
                <xdr:col>0</xdr:col>
                <xdr:colOff>0</xdr:colOff>
                <xdr:row>59</xdr:row>
                <xdr:rowOff>47625</xdr:rowOff>
              </from>
              <to>
                <xdr:col>0</xdr:col>
                <xdr:colOff>685800</xdr:colOff>
                <xdr:row>59</xdr:row>
                <xdr:rowOff>276225</xdr:rowOff>
              </to>
            </anchor>
          </controlPr>
        </control>
      </mc:Choice>
      <mc:Fallback>
        <control shapeId="1027" r:id="rId8" name="Control 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299"/>
  <sheetViews>
    <sheetView topLeftCell="A121" zoomScaleNormal="100" workbookViewId="0">
      <selection activeCell="O137" sqref="O137"/>
    </sheetView>
  </sheetViews>
  <sheetFormatPr baseColWidth="10" defaultColWidth="11" defaultRowHeight="12.75" x14ac:dyDescent="0.25"/>
  <cols>
    <col min="1" max="1" width="58.7109375" style="3" customWidth="1"/>
    <col min="2" max="14" width="14.28515625" style="3" customWidth="1"/>
    <col min="15" max="15" width="19.28515625" style="3" bestFit="1" customWidth="1"/>
    <col min="16" max="16384" width="11" style="3"/>
  </cols>
  <sheetData>
    <row r="1" spans="1:14" ht="23.25" x14ac:dyDescent="0.25">
      <c r="A1" s="59" t="s">
        <v>2</v>
      </c>
      <c r="B1" s="116"/>
      <c r="C1" s="116"/>
      <c r="D1" s="116"/>
      <c r="E1" s="116"/>
      <c r="F1" s="116"/>
    </row>
    <row r="3" spans="1:14" x14ac:dyDescent="0.25">
      <c r="A3" s="100" t="s">
        <v>3</v>
      </c>
    </row>
    <row r="4" spans="1:14" ht="13.5" thickBot="1" x14ac:dyDescent="0.3"/>
    <row r="5" spans="1:14" x14ac:dyDescent="0.25">
      <c r="A5" s="75" t="s">
        <v>68</v>
      </c>
      <c r="C5" s="6">
        <v>44227</v>
      </c>
      <c r="D5" s="6">
        <v>44255</v>
      </c>
      <c r="E5" s="6">
        <v>44286</v>
      </c>
      <c r="F5" s="6">
        <v>44316</v>
      </c>
      <c r="G5" s="6">
        <v>44347</v>
      </c>
      <c r="H5" s="6">
        <v>44377</v>
      </c>
      <c r="I5" s="6">
        <v>44408</v>
      </c>
      <c r="J5" s="6">
        <v>44439</v>
      </c>
      <c r="K5" s="6">
        <v>44469</v>
      </c>
      <c r="L5" s="6">
        <v>44500</v>
      </c>
      <c r="M5" s="6">
        <v>44530</v>
      </c>
      <c r="N5" s="6">
        <v>44561</v>
      </c>
    </row>
    <row r="6" spans="1:14" ht="13.5" thickBot="1" x14ac:dyDescent="0.3">
      <c r="A6" s="101">
        <v>50773968</v>
      </c>
      <c r="C6" s="18"/>
      <c r="D6" s="16"/>
      <c r="E6" s="16"/>
      <c r="F6" s="16"/>
      <c r="G6" s="16"/>
      <c r="H6" s="17"/>
      <c r="I6" s="18"/>
      <c r="J6" s="16"/>
      <c r="K6" s="16"/>
      <c r="L6" s="16"/>
      <c r="M6" s="16"/>
      <c r="N6" s="17"/>
    </row>
    <row r="7" spans="1:14" ht="25.5" x14ac:dyDescent="0.25">
      <c r="A7" s="91" t="s">
        <v>5</v>
      </c>
    </row>
    <row r="8" spans="1:14" x14ac:dyDescent="0.25">
      <c r="A8" s="91" t="s">
        <v>96</v>
      </c>
    </row>
    <row r="9" spans="1:14" x14ac:dyDescent="0.25">
      <c r="A9" s="99" t="s">
        <v>77</v>
      </c>
    </row>
    <row r="11" spans="1:14" ht="13.5" thickBot="1" x14ac:dyDescent="0.3"/>
    <row r="12" spans="1:14" x14ac:dyDescent="0.25">
      <c r="A12" s="75" t="s">
        <v>6</v>
      </c>
      <c r="C12" s="6">
        <v>44227</v>
      </c>
      <c r="D12" s="6">
        <v>44255</v>
      </c>
      <c r="E12" s="6">
        <v>44286</v>
      </c>
      <c r="F12" s="6">
        <v>44316</v>
      </c>
      <c r="G12" s="6">
        <v>44347</v>
      </c>
      <c r="H12" s="6">
        <v>44377</v>
      </c>
      <c r="I12" s="6">
        <v>44408</v>
      </c>
      <c r="J12" s="6">
        <v>44439</v>
      </c>
      <c r="K12" s="6">
        <v>44469</v>
      </c>
      <c r="L12" s="6">
        <v>44500</v>
      </c>
      <c r="M12" s="6">
        <v>44530</v>
      </c>
      <c r="N12" s="6">
        <v>44561</v>
      </c>
    </row>
    <row r="13" spans="1:14" ht="13.5" thickBot="1" x14ac:dyDescent="0.3">
      <c r="A13" s="102">
        <v>24</v>
      </c>
      <c r="C13" s="18"/>
      <c r="D13" s="16"/>
      <c r="E13" s="16"/>
      <c r="F13" s="16"/>
      <c r="G13" s="16"/>
      <c r="H13" s="17"/>
      <c r="I13" s="18"/>
      <c r="J13" s="16"/>
      <c r="K13" s="16"/>
      <c r="L13" s="16"/>
      <c r="M13" s="16"/>
      <c r="N13" s="17"/>
    </row>
    <row r="14" spans="1:14" ht="38.25" x14ac:dyDescent="0.25">
      <c r="A14" s="91" t="s">
        <v>7</v>
      </c>
    </row>
    <row r="15" spans="1:14" x14ac:dyDescent="0.25">
      <c r="A15" s="103" t="s">
        <v>8</v>
      </c>
    </row>
    <row r="16" spans="1:14" x14ac:dyDescent="0.25">
      <c r="A16" s="91" t="s">
        <v>9</v>
      </c>
    </row>
    <row r="17" spans="1:14" x14ac:dyDescent="0.25">
      <c r="A17" s="99" t="s">
        <v>77</v>
      </c>
    </row>
    <row r="19" spans="1:14" ht="13.5" thickBot="1" x14ac:dyDescent="0.3"/>
    <row r="20" spans="1:14" x14ac:dyDescent="0.25">
      <c r="A20" s="75" t="s">
        <v>596</v>
      </c>
      <c r="C20" s="6">
        <v>44227</v>
      </c>
      <c r="D20" s="6">
        <v>44255</v>
      </c>
      <c r="E20" s="6">
        <v>44286</v>
      </c>
      <c r="F20" s="6">
        <v>44316</v>
      </c>
      <c r="G20" s="6">
        <v>44347</v>
      </c>
      <c r="H20" s="6">
        <v>44377</v>
      </c>
      <c r="I20" s="6">
        <v>44408</v>
      </c>
      <c r="J20" s="6">
        <v>44439</v>
      </c>
      <c r="K20" s="6">
        <v>44469</v>
      </c>
      <c r="L20" s="6">
        <v>44500</v>
      </c>
      <c r="M20" s="6">
        <v>44530</v>
      </c>
      <c r="N20" s="6">
        <v>44561</v>
      </c>
    </row>
    <row r="21" spans="1:14" ht="13.5" thickBot="1" x14ac:dyDescent="0.3">
      <c r="A21" s="102">
        <v>77</v>
      </c>
      <c r="C21" s="18"/>
      <c r="D21" s="16"/>
      <c r="E21" s="16"/>
      <c r="F21" s="16"/>
      <c r="G21" s="16"/>
      <c r="H21" s="17"/>
      <c r="I21" s="18"/>
      <c r="J21" s="16"/>
      <c r="K21" s="16"/>
      <c r="L21" s="16"/>
      <c r="M21" s="16"/>
      <c r="N21" s="17"/>
    </row>
    <row r="22" spans="1:14" ht="25.5" x14ac:dyDescent="0.25">
      <c r="A22" s="91" t="s">
        <v>97</v>
      </c>
    </row>
    <row r="23" spans="1:14" ht="25.5" x14ac:dyDescent="0.25">
      <c r="A23" s="91" t="s">
        <v>597</v>
      </c>
    </row>
    <row r="24" spans="1:14" x14ac:dyDescent="0.25">
      <c r="A24" s="99" t="s">
        <v>77</v>
      </c>
    </row>
    <row r="26" spans="1:14" ht="13.5" thickBot="1" x14ac:dyDescent="0.3"/>
    <row r="27" spans="1:14" ht="25.5" x14ac:dyDescent="0.25">
      <c r="A27" s="75" t="s">
        <v>69</v>
      </c>
      <c r="C27" s="6">
        <v>44227</v>
      </c>
      <c r="D27" s="6">
        <v>44255</v>
      </c>
      <c r="E27" s="6">
        <v>44286</v>
      </c>
      <c r="F27" s="6">
        <v>44316</v>
      </c>
      <c r="G27" s="6">
        <v>44347</v>
      </c>
      <c r="H27" s="6">
        <v>44377</v>
      </c>
      <c r="I27" s="6">
        <v>44408</v>
      </c>
      <c r="J27" s="6">
        <v>44439</v>
      </c>
      <c r="K27" s="6">
        <v>44469</v>
      </c>
      <c r="L27" s="6">
        <v>44500</v>
      </c>
      <c r="M27" s="6">
        <v>44530</v>
      </c>
      <c r="N27" s="6">
        <v>44561</v>
      </c>
    </row>
    <row r="28" spans="1:14" ht="13.5" thickBot="1" x14ac:dyDescent="0.3">
      <c r="A28" s="101">
        <v>50773968</v>
      </c>
      <c r="C28" s="18"/>
      <c r="D28" s="16"/>
      <c r="E28" s="16"/>
      <c r="F28" s="16"/>
      <c r="G28" s="16"/>
      <c r="H28" s="17"/>
      <c r="I28" s="18"/>
      <c r="J28" s="16"/>
      <c r="K28" s="16"/>
      <c r="L28" s="16"/>
      <c r="M28" s="16"/>
      <c r="N28" s="17"/>
    </row>
    <row r="29" spans="1:14" ht="38.25" x14ac:dyDescent="0.25">
      <c r="A29" s="79" t="s">
        <v>10</v>
      </c>
    </row>
    <row r="30" spans="1:14" ht="38.25" x14ac:dyDescent="0.25">
      <c r="A30" s="91" t="s">
        <v>98</v>
      </c>
    </row>
    <row r="31" spans="1:14" x14ac:dyDescent="0.25">
      <c r="A31" s="99" t="s">
        <v>77</v>
      </c>
    </row>
    <row r="33" spans="1:14" ht="13.5" thickBot="1" x14ac:dyDescent="0.3"/>
    <row r="34" spans="1:14" ht="25.5" x14ac:dyDescent="0.25">
      <c r="A34" s="75" t="s">
        <v>70</v>
      </c>
      <c r="C34" s="6">
        <v>44227</v>
      </c>
      <c r="D34" s="6">
        <v>44255</v>
      </c>
      <c r="E34" s="6">
        <v>44286</v>
      </c>
      <c r="F34" s="6">
        <v>44316</v>
      </c>
      <c r="G34" s="6">
        <v>44347</v>
      </c>
      <c r="H34" s="6">
        <v>44377</v>
      </c>
      <c r="I34" s="6">
        <v>44408</v>
      </c>
      <c r="J34" s="6">
        <v>44439</v>
      </c>
      <c r="K34" s="6">
        <v>44469</v>
      </c>
      <c r="L34" s="6">
        <v>44500</v>
      </c>
      <c r="M34" s="6">
        <v>44530</v>
      </c>
      <c r="N34" s="6">
        <v>44561</v>
      </c>
    </row>
    <row r="35" spans="1:14" ht="13.5" thickBot="1" x14ac:dyDescent="0.3">
      <c r="A35" s="104">
        <v>0</v>
      </c>
      <c r="C35" s="18"/>
      <c r="D35" s="16"/>
      <c r="E35" s="16"/>
      <c r="F35" s="16"/>
      <c r="G35" s="16"/>
      <c r="H35" s="17"/>
      <c r="I35" s="18"/>
      <c r="J35" s="16"/>
      <c r="K35" s="16"/>
      <c r="L35" s="16"/>
      <c r="M35" s="16"/>
      <c r="N35" s="17"/>
    </row>
    <row r="36" spans="1:14" ht="38.25" x14ac:dyDescent="0.25">
      <c r="A36" s="79" t="s">
        <v>11</v>
      </c>
    </row>
    <row r="37" spans="1:14" ht="38.25" x14ac:dyDescent="0.25">
      <c r="A37" s="91" t="s">
        <v>99</v>
      </c>
    </row>
    <row r="38" spans="1:14" x14ac:dyDescent="0.25">
      <c r="A38" s="99" t="s">
        <v>77</v>
      </c>
    </row>
    <row r="41" spans="1:14" x14ac:dyDescent="0.25">
      <c r="A41" s="105" t="s">
        <v>100</v>
      </c>
    </row>
    <row r="42" spans="1:14" x14ac:dyDescent="0.25">
      <c r="A42" s="104">
        <v>0</v>
      </c>
    </row>
    <row r="44" spans="1:14" ht="13.5" thickBot="1" x14ac:dyDescent="0.3"/>
    <row r="45" spans="1:14" x14ac:dyDescent="0.25">
      <c r="A45" s="75" t="s">
        <v>101</v>
      </c>
      <c r="C45" s="6">
        <v>44227</v>
      </c>
      <c r="D45" s="6">
        <v>44255</v>
      </c>
      <c r="E45" s="6">
        <v>44286</v>
      </c>
      <c r="F45" s="6">
        <v>44316</v>
      </c>
      <c r="G45" s="6">
        <v>44347</v>
      </c>
      <c r="H45" s="6">
        <v>44377</v>
      </c>
      <c r="I45" s="6">
        <v>44408</v>
      </c>
      <c r="J45" s="6">
        <v>44439</v>
      </c>
      <c r="K45" s="6">
        <v>44469</v>
      </c>
      <c r="L45" s="6">
        <v>44500</v>
      </c>
      <c r="M45" s="6">
        <v>44530</v>
      </c>
      <c r="N45" s="6">
        <v>44561</v>
      </c>
    </row>
    <row r="46" spans="1:14" ht="13.5" thickBot="1" x14ac:dyDescent="0.3">
      <c r="A46" s="79" t="s">
        <v>4</v>
      </c>
      <c r="C46" s="45">
        <v>2452</v>
      </c>
      <c r="D46" s="43">
        <v>2452</v>
      </c>
      <c r="E46" s="43">
        <v>2453</v>
      </c>
      <c r="F46" s="43">
        <v>2453</v>
      </c>
      <c r="G46" s="43">
        <v>2417</v>
      </c>
      <c r="H46" s="44">
        <v>2417</v>
      </c>
      <c r="I46" s="45">
        <v>2417</v>
      </c>
      <c r="J46" s="43">
        <v>2417</v>
      </c>
      <c r="K46" s="43">
        <v>2411</v>
      </c>
      <c r="L46" s="43">
        <v>2411</v>
      </c>
      <c r="M46" s="43">
        <v>2415</v>
      </c>
      <c r="N46" s="44">
        <v>2415</v>
      </c>
    </row>
    <row r="47" spans="1:14" ht="25.5" x14ac:dyDescent="0.25">
      <c r="A47" s="91" t="s">
        <v>12</v>
      </c>
      <c r="C47" s="2"/>
      <c r="D47" s="2"/>
      <c r="E47" s="2"/>
      <c r="F47" s="2"/>
      <c r="G47" s="2"/>
      <c r="H47" s="2"/>
      <c r="I47" s="2"/>
      <c r="J47" s="2"/>
      <c r="K47" s="2"/>
      <c r="L47" s="2"/>
      <c r="M47" s="2"/>
      <c r="N47" s="2"/>
    </row>
    <row r="48" spans="1:14" ht="25.5" x14ac:dyDescent="0.25">
      <c r="A48" s="91" t="s">
        <v>102</v>
      </c>
      <c r="C48" s="2"/>
      <c r="D48" s="2"/>
      <c r="E48" s="2"/>
      <c r="F48" s="2"/>
      <c r="G48" s="2"/>
      <c r="H48" s="2"/>
      <c r="I48" s="2"/>
      <c r="J48" s="2"/>
      <c r="K48" s="2"/>
      <c r="L48" s="2"/>
      <c r="M48" s="2"/>
      <c r="N48" s="2"/>
    </row>
    <row r="49" spans="1:14" x14ac:dyDescent="0.25">
      <c r="A49" s="91" t="s">
        <v>76</v>
      </c>
      <c r="C49" s="2"/>
      <c r="D49" s="2"/>
      <c r="E49" s="2"/>
      <c r="F49" s="2"/>
      <c r="G49" s="2"/>
      <c r="H49" s="2"/>
      <c r="I49" s="2"/>
      <c r="J49" s="2"/>
      <c r="K49" s="2"/>
      <c r="L49" s="2"/>
      <c r="M49" s="2"/>
      <c r="N49" s="2"/>
    </row>
    <row r="51" spans="1:14" ht="13.5" thickBot="1" x14ac:dyDescent="0.3"/>
    <row r="52" spans="1:14" x14ac:dyDescent="0.25">
      <c r="A52" s="75" t="s">
        <v>598</v>
      </c>
      <c r="C52" s="6">
        <v>44227</v>
      </c>
      <c r="D52" s="6">
        <v>44255</v>
      </c>
      <c r="E52" s="6">
        <v>44286</v>
      </c>
      <c r="F52" s="6">
        <v>44316</v>
      </c>
      <c r="G52" s="6">
        <v>44347</v>
      </c>
      <c r="H52" s="6">
        <v>44377</v>
      </c>
      <c r="I52" s="6">
        <v>44408</v>
      </c>
      <c r="J52" s="6">
        <v>44439</v>
      </c>
      <c r="K52" s="6">
        <v>44469</v>
      </c>
      <c r="L52" s="6">
        <v>44500</v>
      </c>
      <c r="M52" s="6">
        <v>44530</v>
      </c>
      <c r="N52" s="6">
        <v>44561</v>
      </c>
    </row>
    <row r="53" spans="1:14" ht="13.5" thickBot="1" x14ac:dyDescent="0.3">
      <c r="A53" s="79" t="s">
        <v>4</v>
      </c>
      <c r="C53" s="18">
        <v>0</v>
      </c>
      <c r="D53" s="18">
        <v>0</v>
      </c>
      <c r="E53" s="18">
        <v>0</v>
      </c>
      <c r="F53" s="18">
        <v>0</v>
      </c>
      <c r="G53" s="18">
        <v>0</v>
      </c>
      <c r="H53" s="18">
        <v>0</v>
      </c>
      <c r="I53" s="18">
        <v>0</v>
      </c>
      <c r="J53" s="18">
        <v>0</v>
      </c>
      <c r="K53" s="18">
        <v>0</v>
      </c>
      <c r="L53" s="18">
        <v>0</v>
      </c>
      <c r="M53" s="18">
        <v>0</v>
      </c>
      <c r="N53" s="18">
        <v>0</v>
      </c>
    </row>
    <row r="54" spans="1:14" ht="25.5" x14ac:dyDescent="0.25">
      <c r="A54" s="91" t="s">
        <v>13</v>
      </c>
    </row>
    <row r="55" spans="1:14" ht="25.5" x14ac:dyDescent="0.25">
      <c r="A55" s="91" t="s">
        <v>103</v>
      </c>
    </row>
    <row r="56" spans="1:14" x14ac:dyDescent="0.25">
      <c r="A56" s="91" t="s">
        <v>76</v>
      </c>
    </row>
    <row r="58" spans="1:14" ht="13.5" thickBot="1" x14ac:dyDescent="0.3"/>
    <row r="59" spans="1:14" x14ac:dyDescent="0.25">
      <c r="A59" s="75" t="s">
        <v>599</v>
      </c>
      <c r="C59" s="6">
        <v>44227</v>
      </c>
      <c r="D59" s="6">
        <v>44255</v>
      </c>
      <c r="E59" s="6">
        <v>44286</v>
      </c>
      <c r="F59" s="6">
        <v>44316</v>
      </c>
      <c r="G59" s="6">
        <v>44347</v>
      </c>
      <c r="H59" s="6">
        <v>44377</v>
      </c>
      <c r="I59" s="6">
        <v>44408</v>
      </c>
      <c r="J59" s="6">
        <v>44439</v>
      </c>
      <c r="K59" s="6">
        <v>44469</v>
      </c>
      <c r="L59" s="6">
        <v>44500</v>
      </c>
      <c r="M59" s="6">
        <v>44530</v>
      </c>
      <c r="N59" s="6">
        <v>44561</v>
      </c>
    </row>
    <row r="60" spans="1:14" ht="13.5" thickBot="1" x14ac:dyDescent="0.3">
      <c r="A60" s="106">
        <v>86</v>
      </c>
      <c r="C60" s="18"/>
      <c r="D60" s="16"/>
      <c r="E60" s="16"/>
      <c r="F60" s="16"/>
      <c r="G60" s="16"/>
      <c r="H60" s="17"/>
      <c r="I60" s="18"/>
      <c r="J60" s="16"/>
      <c r="K60" s="16"/>
      <c r="L60" s="16"/>
      <c r="M60" s="16"/>
      <c r="N60" s="17"/>
    </row>
    <row r="61" spans="1:14" ht="38.25" x14ac:dyDescent="0.25">
      <c r="A61" s="91" t="s">
        <v>14</v>
      </c>
    </row>
    <row r="62" spans="1:14" ht="25.5" x14ac:dyDescent="0.25">
      <c r="A62" s="91" t="s">
        <v>600</v>
      </c>
    </row>
    <row r="63" spans="1:14" x14ac:dyDescent="0.25">
      <c r="A63" s="99" t="s">
        <v>77</v>
      </c>
    </row>
    <row r="64" spans="1:14" x14ac:dyDescent="0.25">
      <c r="A64" s="91"/>
    </row>
    <row r="66" spans="1:14" ht="13.5" thickBot="1" x14ac:dyDescent="0.3"/>
    <row r="67" spans="1:14" x14ac:dyDescent="0.25">
      <c r="A67" s="75" t="s">
        <v>601</v>
      </c>
      <c r="C67" s="6">
        <v>44227</v>
      </c>
      <c r="D67" s="6">
        <v>44255</v>
      </c>
      <c r="E67" s="6">
        <v>44286</v>
      </c>
      <c r="F67" s="6">
        <v>44316</v>
      </c>
      <c r="G67" s="6">
        <v>44347</v>
      </c>
      <c r="H67" s="6">
        <v>44377</v>
      </c>
      <c r="I67" s="6">
        <v>44408</v>
      </c>
      <c r="J67" s="6">
        <v>44439</v>
      </c>
      <c r="K67" s="6">
        <v>44469</v>
      </c>
      <c r="L67" s="6">
        <v>44500</v>
      </c>
      <c r="M67" s="6">
        <v>44530</v>
      </c>
      <c r="N67" s="6">
        <v>44561</v>
      </c>
    </row>
    <row r="68" spans="1:14" ht="13.5" thickBot="1" x14ac:dyDescent="0.3">
      <c r="A68" s="107">
        <v>0</v>
      </c>
      <c r="C68" s="18"/>
      <c r="D68" s="16"/>
      <c r="E68" s="16"/>
      <c r="F68" s="16"/>
      <c r="G68" s="16"/>
      <c r="H68" s="17"/>
      <c r="I68" s="18"/>
      <c r="J68" s="16"/>
      <c r="K68" s="16"/>
      <c r="L68" s="16"/>
      <c r="M68" s="16"/>
      <c r="N68" s="17"/>
    </row>
    <row r="69" spans="1:14" ht="38.25" x14ac:dyDescent="0.25">
      <c r="A69" s="91" t="s">
        <v>15</v>
      </c>
    </row>
    <row r="70" spans="1:14" ht="25.5" x14ac:dyDescent="0.25">
      <c r="A70" s="91" t="s">
        <v>104</v>
      </c>
    </row>
    <row r="71" spans="1:14" x14ac:dyDescent="0.25">
      <c r="A71" s="99" t="s">
        <v>77</v>
      </c>
    </row>
    <row r="74" spans="1:14" x14ac:dyDescent="0.25">
      <c r="A74" s="105" t="s">
        <v>16</v>
      </c>
    </row>
    <row r="75" spans="1:14" ht="13.5" thickBot="1" x14ac:dyDescent="0.3">
      <c r="A75" s="108">
        <v>0</v>
      </c>
    </row>
    <row r="76" spans="1:14" ht="25.5" x14ac:dyDescent="0.25">
      <c r="A76" s="75" t="s">
        <v>602</v>
      </c>
      <c r="C76" s="6">
        <v>44227</v>
      </c>
      <c r="D76" s="6">
        <v>44255</v>
      </c>
      <c r="E76" s="6">
        <v>44286</v>
      </c>
      <c r="F76" s="6">
        <v>44316</v>
      </c>
      <c r="G76" s="6">
        <v>44347</v>
      </c>
      <c r="H76" s="6">
        <v>44377</v>
      </c>
      <c r="I76" s="6">
        <v>44408</v>
      </c>
      <c r="J76" s="6">
        <v>44439</v>
      </c>
      <c r="K76" s="6">
        <v>44469</v>
      </c>
      <c r="L76" s="6">
        <v>44500</v>
      </c>
      <c r="M76" s="6">
        <v>44530</v>
      </c>
      <c r="N76" s="6">
        <v>44561</v>
      </c>
    </row>
    <row r="77" spans="1:14" ht="13.5" thickBot="1" x14ac:dyDescent="0.3">
      <c r="A77" s="79" t="s">
        <v>4</v>
      </c>
      <c r="C77" s="23">
        <v>82</v>
      </c>
      <c r="D77" s="21">
        <v>82</v>
      </c>
      <c r="E77" s="21">
        <v>82</v>
      </c>
      <c r="F77" s="21">
        <v>82</v>
      </c>
      <c r="G77" s="21">
        <v>82</v>
      </c>
      <c r="H77" s="22">
        <v>82</v>
      </c>
      <c r="I77" s="23">
        <v>82</v>
      </c>
      <c r="J77" s="21">
        <v>82</v>
      </c>
      <c r="K77" s="21">
        <v>82</v>
      </c>
      <c r="L77" s="21">
        <v>82</v>
      </c>
      <c r="M77" s="21">
        <v>82</v>
      </c>
      <c r="N77" s="22">
        <v>83</v>
      </c>
    </row>
    <row r="78" spans="1:14" ht="25.5" x14ac:dyDescent="0.25">
      <c r="A78" s="79" t="s">
        <v>17</v>
      </c>
      <c r="C78" s="2"/>
      <c r="D78" s="2"/>
      <c r="E78" s="2"/>
      <c r="F78" s="2"/>
      <c r="G78" s="2"/>
      <c r="H78" s="2"/>
      <c r="I78" s="2"/>
      <c r="J78" s="2"/>
      <c r="K78" s="2"/>
      <c r="L78" s="2"/>
      <c r="M78" s="2"/>
      <c r="N78" s="2"/>
    </row>
    <row r="79" spans="1:14" ht="38.25" x14ac:dyDescent="0.25">
      <c r="A79" s="91" t="s">
        <v>87</v>
      </c>
    </row>
    <row r="80" spans="1:14" ht="25.5" x14ac:dyDescent="0.25">
      <c r="A80" s="91" t="s">
        <v>18</v>
      </c>
    </row>
    <row r="81" spans="1:14" x14ac:dyDescent="0.25">
      <c r="A81" s="91" t="s">
        <v>76</v>
      </c>
    </row>
    <row r="83" spans="1:14" ht="13.5" thickBot="1" x14ac:dyDescent="0.3"/>
    <row r="84" spans="1:14" ht="25.5" x14ac:dyDescent="0.25">
      <c r="A84" s="75" t="s">
        <v>603</v>
      </c>
      <c r="C84" s="6">
        <v>44227</v>
      </c>
      <c r="D84" s="6">
        <v>44255</v>
      </c>
      <c r="E84" s="6">
        <v>44286</v>
      </c>
      <c r="F84" s="6">
        <v>44316</v>
      </c>
      <c r="G84" s="6">
        <v>44347</v>
      </c>
      <c r="H84" s="6">
        <v>44377</v>
      </c>
      <c r="I84" s="6">
        <v>44408</v>
      </c>
      <c r="J84" s="6">
        <v>44439</v>
      </c>
      <c r="K84" s="6">
        <v>44469</v>
      </c>
      <c r="L84" s="6">
        <v>44500</v>
      </c>
      <c r="M84" s="6">
        <v>44530</v>
      </c>
      <c r="N84" s="6">
        <v>44561</v>
      </c>
    </row>
    <row r="85" spans="1:14" ht="13.5" thickBot="1" x14ac:dyDescent="0.3">
      <c r="A85" s="79" t="s">
        <v>4</v>
      </c>
      <c r="C85" s="23">
        <v>0</v>
      </c>
      <c r="D85" s="21">
        <v>0</v>
      </c>
      <c r="E85" s="21">
        <v>0</v>
      </c>
      <c r="F85" s="21">
        <v>0</v>
      </c>
      <c r="G85" s="21">
        <v>0</v>
      </c>
      <c r="H85" s="22">
        <v>0</v>
      </c>
      <c r="I85" s="23">
        <v>0</v>
      </c>
      <c r="J85" s="21">
        <v>0</v>
      </c>
      <c r="K85" s="21">
        <v>0</v>
      </c>
      <c r="L85" s="21">
        <v>0</v>
      </c>
      <c r="M85" s="21">
        <v>0</v>
      </c>
      <c r="N85" s="22">
        <v>0</v>
      </c>
    </row>
    <row r="86" spans="1:14" ht="25.5" x14ac:dyDescent="0.25">
      <c r="A86" s="79" t="s">
        <v>19</v>
      </c>
      <c r="C86" s="2"/>
      <c r="D86" s="2"/>
      <c r="E86" s="2"/>
      <c r="F86" s="2"/>
      <c r="G86" s="2"/>
      <c r="H86" s="2"/>
      <c r="I86" s="2"/>
      <c r="J86" s="2"/>
      <c r="K86" s="2"/>
      <c r="L86" s="2"/>
      <c r="M86" s="2"/>
      <c r="N86" s="2"/>
    </row>
    <row r="87" spans="1:14" ht="25.5" x14ac:dyDescent="0.25">
      <c r="A87" s="91" t="s">
        <v>20</v>
      </c>
      <c r="C87" s="2"/>
      <c r="D87" s="2"/>
      <c r="E87" s="2"/>
      <c r="F87" s="2"/>
      <c r="G87" s="2"/>
      <c r="H87" s="2"/>
      <c r="I87" s="2"/>
      <c r="J87" s="2"/>
      <c r="K87" s="2"/>
      <c r="L87" s="2"/>
      <c r="M87" s="2"/>
      <c r="N87" s="2"/>
    </row>
    <row r="88" spans="1:14" ht="25.5" x14ac:dyDescent="0.25">
      <c r="A88" s="91" t="s">
        <v>18</v>
      </c>
    </row>
    <row r="89" spans="1:14" x14ac:dyDescent="0.25">
      <c r="A89" s="91" t="s">
        <v>76</v>
      </c>
    </row>
    <row r="92" spans="1:14" ht="25.5" x14ac:dyDescent="0.25">
      <c r="A92" s="83" t="s">
        <v>21</v>
      </c>
    </row>
    <row r="94" spans="1:14" ht="13.5" thickBot="1" x14ac:dyDescent="0.3"/>
    <row r="95" spans="1:14" ht="25.5" x14ac:dyDescent="0.25">
      <c r="A95" s="75" t="s">
        <v>604</v>
      </c>
      <c r="C95" s="6">
        <v>44227</v>
      </c>
      <c r="D95" s="6">
        <v>44255</v>
      </c>
      <c r="E95" s="6">
        <v>44286</v>
      </c>
      <c r="F95" s="6">
        <v>44316</v>
      </c>
      <c r="G95" s="6">
        <v>44347</v>
      </c>
      <c r="H95" s="6">
        <v>44377</v>
      </c>
      <c r="I95" s="6">
        <v>44408</v>
      </c>
      <c r="J95" s="6">
        <v>44439</v>
      </c>
      <c r="K95" s="6">
        <v>44469</v>
      </c>
      <c r="L95" s="6">
        <v>44500</v>
      </c>
      <c r="M95" s="6">
        <v>44530</v>
      </c>
      <c r="N95" s="6">
        <v>44561</v>
      </c>
    </row>
    <row r="96" spans="1:14" ht="13.5" thickBot="1" x14ac:dyDescent="0.3">
      <c r="A96" s="79" t="s">
        <v>4</v>
      </c>
      <c r="C96" s="23">
        <v>76</v>
      </c>
      <c r="D96" s="21">
        <v>76</v>
      </c>
      <c r="E96" s="21">
        <v>77</v>
      </c>
      <c r="F96" s="21">
        <v>77</v>
      </c>
      <c r="G96" s="21">
        <v>73</v>
      </c>
      <c r="H96" s="22">
        <v>73</v>
      </c>
      <c r="I96" s="23">
        <v>71</v>
      </c>
      <c r="J96" s="21">
        <v>71</v>
      </c>
      <c r="K96" s="21">
        <v>72</v>
      </c>
      <c r="L96" s="21">
        <v>72</v>
      </c>
      <c r="M96" s="21">
        <v>78</v>
      </c>
      <c r="N96" s="22">
        <v>78</v>
      </c>
    </row>
    <row r="97" spans="1:14" ht="38.25" x14ac:dyDescent="0.25">
      <c r="A97" s="79" t="s">
        <v>22</v>
      </c>
    </row>
    <row r="98" spans="1:14" ht="38.25" x14ac:dyDescent="0.25">
      <c r="A98" s="91" t="s">
        <v>88</v>
      </c>
    </row>
    <row r="99" spans="1:14" ht="25.5" x14ac:dyDescent="0.25">
      <c r="A99" s="91" t="s">
        <v>23</v>
      </c>
    </row>
    <row r="100" spans="1:14" x14ac:dyDescent="0.25">
      <c r="A100" s="91" t="s">
        <v>76</v>
      </c>
    </row>
    <row r="102" spans="1:14" ht="13.5" thickBot="1" x14ac:dyDescent="0.3"/>
    <row r="103" spans="1:14" ht="25.5" x14ac:dyDescent="0.25">
      <c r="A103" s="75" t="s">
        <v>605</v>
      </c>
      <c r="C103" s="6">
        <v>44227</v>
      </c>
      <c r="D103" s="6">
        <v>44255</v>
      </c>
      <c r="E103" s="6">
        <v>44286</v>
      </c>
      <c r="F103" s="6">
        <v>44316</v>
      </c>
      <c r="G103" s="6">
        <v>44347</v>
      </c>
      <c r="H103" s="6">
        <v>44377</v>
      </c>
      <c r="I103" s="6">
        <v>44408</v>
      </c>
      <c r="J103" s="6">
        <v>44439</v>
      </c>
      <c r="K103" s="6">
        <v>44469</v>
      </c>
      <c r="L103" s="6">
        <v>44500</v>
      </c>
      <c r="M103" s="6">
        <v>44530</v>
      </c>
      <c r="N103" s="6">
        <v>44561</v>
      </c>
    </row>
    <row r="104" spans="1:14" ht="13.5" thickBot="1" x14ac:dyDescent="0.3">
      <c r="A104" s="79" t="s">
        <v>4</v>
      </c>
      <c r="C104" s="23">
        <v>0</v>
      </c>
      <c r="D104" s="21">
        <v>0</v>
      </c>
      <c r="E104" s="21">
        <v>0</v>
      </c>
      <c r="F104" s="21">
        <v>0</v>
      </c>
      <c r="G104" s="21">
        <v>0</v>
      </c>
      <c r="H104" s="22">
        <v>0</v>
      </c>
      <c r="I104" s="23">
        <v>0</v>
      </c>
      <c r="J104" s="21">
        <v>0</v>
      </c>
      <c r="K104" s="21">
        <v>0</v>
      </c>
      <c r="L104" s="21">
        <v>0</v>
      </c>
      <c r="M104" s="21">
        <v>0</v>
      </c>
      <c r="N104" s="22">
        <v>0</v>
      </c>
    </row>
    <row r="105" spans="1:14" ht="38.25" x14ac:dyDescent="0.25">
      <c r="A105" s="79" t="s">
        <v>24</v>
      </c>
    </row>
    <row r="106" spans="1:14" ht="38.25" x14ac:dyDescent="0.25">
      <c r="A106" s="91" t="s">
        <v>88</v>
      </c>
    </row>
    <row r="107" spans="1:14" ht="25.5" x14ac:dyDescent="0.25">
      <c r="A107" s="91" t="s">
        <v>23</v>
      </c>
    </row>
    <row r="108" spans="1:14" x14ac:dyDescent="0.25">
      <c r="A108" s="91" t="s">
        <v>76</v>
      </c>
    </row>
    <row r="111" spans="1:14" x14ac:dyDescent="0.25">
      <c r="A111" s="105" t="s">
        <v>25</v>
      </c>
    </row>
    <row r="112" spans="1:14" ht="25.5" x14ac:dyDescent="0.25">
      <c r="A112" s="109" t="s">
        <v>26</v>
      </c>
    </row>
    <row r="114" spans="1:15" ht="13.5" thickBot="1" x14ac:dyDescent="0.3"/>
    <row r="115" spans="1:15" ht="25.5" x14ac:dyDescent="0.25">
      <c r="A115" s="75" t="s">
        <v>606</v>
      </c>
      <c r="C115" s="6">
        <v>44227</v>
      </c>
      <c r="D115" s="6">
        <v>44255</v>
      </c>
      <c r="E115" s="6">
        <v>44286</v>
      </c>
      <c r="F115" s="6">
        <v>44316</v>
      </c>
      <c r="G115" s="6">
        <v>44347</v>
      </c>
      <c r="H115" s="6">
        <v>44377</v>
      </c>
      <c r="I115" s="6">
        <v>44408</v>
      </c>
      <c r="J115" s="6">
        <v>44439</v>
      </c>
      <c r="K115" s="6">
        <v>44469</v>
      </c>
      <c r="L115" s="6">
        <v>44500</v>
      </c>
      <c r="M115" s="6">
        <v>44530</v>
      </c>
      <c r="N115" s="6">
        <v>44561</v>
      </c>
      <c r="O115" s="6" t="s">
        <v>67</v>
      </c>
    </row>
    <row r="116" spans="1:15" ht="13.5" thickBot="1" x14ac:dyDescent="0.3">
      <c r="A116" s="79" t="s">
        <v>4</v>
      </c>
      <c r="C116" s="60">
        <v>3246124.66</v>
      </c>
      <c r="D116" s="61">
        <v>2966279.74</v>
      </c>
      <c r="E116" s="61">
        <v>3285614.69</v>
      </c>
      <c r="F116" s="61">
        <v>3181982.9600000009</v>
      </c>
      <c r="G116" s="61">
        <v>3290744.7000000011</v>
      </c>
      <c r="H116" s="62">
        <v>3128503.17</v>
      </c>
      <c r="I116" s="60">
        <v>3137836.1700000009</v>
      </c>
      <c r="J116" s="61">
        <v>3085762.12</v>
      </c>
      <c r="K116" s="61">
        <v>2925978.05</v>
      </c>
      <c r="L116" s="61">
        <v>3059511.63</v>
      </c>
      <c r="M116" s="61">
        <v>3069102.59</v>
      </c>
      <c r="N116" s="62">
        <v>3197435.99</v>
      </c>
      <c r="O116" s="60">
        <f>SUM(C116:N116)</f>
        <v>37574876.470000006</v>
      </c>
    </row>
    <row r="117" spans="1:15" ht="51" x14ac:dyDescent="0.25">
      <c r="A117" s="81" t="s">
        <v>83</v>
      </c>
      <c r="C117" s="63"/>
      <c r="F117" s="63"/>
      <c r="H117" s="63"/>
      <c r="J117" s="63"/>
      <c r="L117" s="63"/>
      <c r="N117" s="63"/>
    </row>
    <row r="118" spans="1:15" ht="25.5" x14ac:dyDescent="0.25">
      <c r="A118" s="81" t="s">
        <v>27</v>
      </c>
    </row>
    <row r="119" spans="1:15" x14ac:dyDescent="0.25">
      <c r="A119" s="81" t="s">
        <v>28</v>
      </c>
    </row>
    <row r="120" spans="1:15" ht="25.5" x14ac:dyDescent="0.25">
      <c r="A120" s="86" t="s">
        <v>607</v>
      </c>
    </row>
    <row r="122" spans="1:15" ht="13.5" thickBot="1" x14ac:dyDescent="0.3"/>
    <row r="123" spans="1:15" ht="25.5" x14ac:dyDescent="0.25">
      <c r="A123" s="75" t="s">
        <v>608</v>
      </c>
      <c r="C123" s="6">
        <v>44227</v>
      </c>
      <c r="D123" s="6">
        <v>44255</v>
      </c>
      <c r="E123" s="6">
        <v>44286</v>
      </c>
      <c r="F123" s="6">
        <v>44316</v>
      </c>
      <c r="G123" s="6">
        <v>44347</v>
      </c>
      <c r="H123" s="6">
        <v>44377</v>
      </c>
      <c r="I123" s="6">
        <v>44408</v>
      </c>
      <c r="J123" s="6">
        <v>44439</v>
      </c>
      <c r="K123" s="6">
        <v>44469</v>
      </c>
      <c r="L123" s="6">
        <v>44500</v>
      </c>
      <c r="M123" s="6">
        <v>44530</v>
      </c>
      <c r="N123" s="6">
        <v>44561</v>
      </c>
      <c r="O123" s="6" t="s">
        <v>67</v>
      </c>
    </row>
    <row r="124" spans="1:15" ht="13.5" thickBot="1" x14ac:dyDescent="0.3">
      <c r="A124" s="79" t="s">
        <v>4</v>
      </c>
      <c r="C124" s="23">
        <v>0</v>
      </c>
      <c r="D124" s="21">
        <v>0</v>
      </c>
      <c r="E124" s="21">
        <v>0</v>
      </c>
      <c r="F124" s="21">
        <v>0</v>
      </c>
      <c r="G124" s="21">
        <v>0</v>
      </c>
      <c r="H124" s="22">
        <v>0</v>
      </c>
      <c r="I124" s="23">
        <v>0</v>
      </c>
      <c r="J124" s="21">
        <v>0</v>
      </c>
      <c r="K124" s="21">
        <v>0</v>
      </c>
      <c r="L124" s="21">
        <v>0</v>
      </c>
      <c r="M124" s="21">
        <v>0</v>
      </c>
      <c r="N124" s="22">
        <v>0</v>
      </c>
      <c r="O124" s="17">
        <f>SUM(C124:N124)</f>
        <v>0</v>
      </c>
    </row>
    <row r="125" spans="1:15" ht="51" x14ac:dyDescent="0.25">
      <c r="A125" s="91" t="s">
        <v>84</v>
      </c>
      <c r="C125" s="2"/>
      <c r="D125" s="2"/>
      <c r="E125" s="2"/>
      <c r="F125" s="2"/>
      <c r="G125" s="2"/>
      <c r="H125" s="2"/>
      <c r="I125" s="2"/>
      <c r="J125" s="2"/>
      <c r="K125" s="2"/>
      <c r="L125" s="2"/>
      <c r="M125" s="2"/>
      <c r="N125" s="2"/>
    </row>
    <row r="126" spans="1:15" ht="25.5" x14ac:dyDescent="0.25">
      <c r="A126" s="103" t="s">
        <v>29</v>
      </c>
    </row>
    <row r="127" spans="1:15" x14ac:dyDescent="0.25">
      <c r="A127" s="91" t="s">
        <v>28</v>
      </c>
    </row>
    <row r="128" spans="1:15" ht="25.5" x14ac:dyDescent="0.25">
      <c r="A128" s="109" t="s">
        <v>609</v>
      </c>
    </row>
    <row r="130" spans="1:15" x14ac:dyDescent="0.25">
      <c r="A130" s="105" t="s">
        <v>30</v>
      </c>
    </row>
    <row r="131" spans="1:15" x14ac:dyDescent="0.25">
      <c r="A131" s="88" t="s">
        <v>71</v>
      </c>
    </row>
    <row r="132" spans="1:15" x14ac:dyDescent="0.25">
      <c r="A132" s="109" t="s">
        <v>610</v>
      </c>
    </row>
    <row r="134" spans="1:15" ht="13.5" thickBot="1" x14ac:dyDescent="0.3"/>
    <row r="135" spans="1:15" ht="25.5" x14ac:dyDescent="0.25">
      <c r="A135" s="75" t="s">
        <v>611</v>
      </c>
      <c r="C135" s="6">
        <v>44227</v>
      </c>
      <c r="D135" s="6">
        <v>44255</v>
      </c>
      <c r="E135" s="6">
        <v>44286</v>
      </c>
      <c r="F135" s="6">
        <v>44316</v>
      </c>
      <c r="G135" s="6">
        <v>44347</v>
      </c>
      <c r="H135" s="6">
        <v>44377</v>
      </c>
      <c r="I135" s="6">
        <v>44408</v>
      </c>
      <c r="J135" s="6">
        <v>44439</v>
      </c>
      <c r="K135" s="6">
        <v>44469</v>
      </c>
      <c r="L135" s="6">
        <v>44500</v>
      </c>
      <c r="M135" s="6">
        <v>44530</v>
      </c>
      <c r="N135" s="6">
        <v>44561</v>
      </c>
      <c r="O135" s="6" t="s">
        <v>67</v>
      </c>
    </row>
    <row r="136" spans="1:15" ht="13.5" thickBot="1" x14ac:dyDescent="0.3">
      <c r="A136" s="79" t="s">
        <v>4</v>
      </c>
      <c r="C136" s="60">
        <v>3246124.66</v>
      </c>
      <c r="D136" s="61">
        <v>2966279.74</v>
      </c>
      <c r="E136" s="61">
        <v>3285614.69</v>
      </c>
      <c r="F136" s="61">
        <v>3181982.9600000009</v>
      </c>
      <c r="G136" s="61">
        <v>3290744.7000000011</v>
      </c>
      <c r="H136" s="62">
        <v>3128503.17</v>
      </c>
      <c r="I136" s="60">
        <v>3137836.1700000009</v>
      </c>
      <c r="J136" s="61">
        <v>3085762.12</v>
      </c>
      <c r="K136" s="61">
        <v>2925978.05</v>
      </c>
      <c r="L136" s="61">
        <v>3059511.63</v>
      </c>
      <c r="M136" s="61">
        <v>3069102.59</v>
      </c>
      <c r="N136" s="62">
        <v>3197435.99</v>
      </c>
      <c r="O136" s="60">
        <f>SUM(C136:N136)</f>
        <v>37574876.470000006</v>
      </c>
    </row>
    <row r="137" spans="1:15" ht="38.25" x14ac:dyDescent="0.25">
      <c r="A137" s="79" t="s">
        <v>78</v>
      </c>
      <c r="C137" s="64">
        <f>C136+D136</f>
        <v>6212404.4000000004</v>
      </c>
      <c r="D137" s="2"/>
      <c r="E137" s="2"/>
      <c r="F137" s="64">
        <f>E136+F136</f>
        <v>6467597.6500000004</v>
      </c>
      <c r="G137" s="2" t="s">
        <v>372</v>
      </c>
      <c r="H137" s="64">
        <f>G136+H136</f>
        <v>6419247.870000001</v>
      </c>
      <c r="I137" s="2" t="s">
        <v>391</v>
      </c>
      <c r="J137" s="64">
        <f>I136+J136</f>
        <v>6223598.290000001</v>
      </c>
      <c r="K137" s="2" t="s">
        <v>414</v>
      </c>
      <c r="L137" s="64">
        <f>K136+L136</f>
        <v>5985489.6799999997</v>
      </c>
      <c r="M137" s="2" t="s">
        <v>437</v>
      </c>
      <c r="N137" s="64">
        <f>M136+N136</f>
        <v>6266538.5800000001</v>
      </c>
      <c r="O137" s="2" t="s">
        <v>432</v>
      </c>
    </row>
    <row r="138" spans="1:15" ht="25.5" x14ac:dyDescent="0.25">
      <c r="A138" s="91" t="s">
        <v>85</v>
      </c>
    </row>
    <row r="140" spans="1:15" ht="13.5" thickBot="1" x14ac:dyDescent="0.3"/>
    <row r="141" spans="1:15" ht="25.5" x14ac:dyDescent="0.25">
      <c r="A141" s="75" t="s">
        <v>612</v>
      </c>
      <c r="C141" s="6">
        <v>44227</v>
      </c>
      <c r="D141" s="6">
        <v>44255</v>
      </c>
      <c r="E141" s="6">
        <v>44286</v>
      </c>
      <c r="F141" s="6">
        <v>44316</v>
      </c>
      <c r="G141" s="6">
        <v>44347</v>
      </c>
      <c r="H141" s="6">
        <v>44377</v>
      </c>
      <c r="I141" s="6">
        <v>44408</v>
      </c>
      <c r="J141" s="6">
        <v>44439</v>
      </c>
      <c r="K141" s="6">
        <v>44469</v>
      </c>
      <c r="L141" s="6">
        <v>44500</v>
      </c>
      <c r="M141" s="6">
        <v>44530</v>
      </c>
      <c r="N141" s="6">
        <v>44561</v>
      </c>
      <c r="O141" s="6" t="s">
        <v>67</v>
      </c>
    </row>
    <row r="142" spans="1:15" ht="13.5" thickBot="1" x14ac:dyDescent="0.3">
      <c r="A142" s="79" t="s">
        <v>4</v>
      </c>
      <c r="C142" s="23">
        <v>0</v>
      </c>
      <c r="D142" s="21">
        <v>0</v>
      </c>
      <c r="E142" s="21">
        <v>0</v>
      </c>
      <c r="F142" s="21">
        <v>0</v>
      </c>
      <c r="G142" s="21">
        <v>0</v>
      </c>
      <c r="H142" s="22">
        <v>0</v>
      </c>
      <c r="I142" s="23">
        <v>0</v>
      </c>
      <c r="J142" s="21">
        <v>0</v>
      </c>
      <c r="K142" s="21">
        <v>0</v>
      </c>
      <c r="L142" s="21">
        <v>0</v>
      </c>
      <c r="M142" s="21">
        <v>0</v>
      </c>
      <c r="N142" s="22">
        <v>0</v>
      </c>
      <c r="O142" s="17">
        <f>SUM(C142:N142)</f>
        <v>0</v>
      </c>
    </row>
    <row r="143" spans="1:15" ht="38.25" x14ac:dyDescent="0.25">
      <c r="A143" s="79" t="s">
        <v>31</v>
      </c>
    </row>
    <row r="144" spans="1:15" ht="25.5" x14ac:dyDescent="0.25">
      <c r="A144" s="91" t="s">
        <v>86</v>
      </c>
    </row>
    <row r="145" spans="1:14" ht="25.5" x14ac:dyDescent="0.25">
      <c r="A145" s="110" t="s">
        <v>613</v>
      </c>
    </row>
    <row r="148" spans="1:14" x14ac:dyDescent="0.25">
      <c r="A148" s="105" t="s">
        <v>32</v>
      </c>
    </row>
    <row r="149" spans="1:14" ht="25.5" x14ac:dyDescent="0.25">
      <c r="A149" s="109" t="s">
        <v>614</v>
      </c>
    </row>
    <row r="151" spans="1:14" ht="13.5" thickBot="1" x14ac:dyDescent="0.3"/>
    <row r="152" spans="1:14" ht="25.5" x14ac:dyDescent="0.25">
      <c r="A152" s="75" t="s">
        <v>615</v>
      </c>
      <c r="C152" s="6">
        <v>44227</v>
      </c>
      <c r="D152" s="6">
        <v>44255</v>
      </c>
      <c r="E152" s="6">
        <v>44286</v>
      </c>
      <c r="F152" s="6">
        <v>44316</v>
      </c>
      <c r="G152" s="6">
        <v>44347</v>
      </c>
      <c r="H152" s="6">
        <v>44377</v>
      </c>
      <c r="I152" s="6">
        <v>44408</v>
      </c>
      <c r="J152" s="6">
        <v>44439</v>
      </c>
      <c r="K152" s="6">
        <v>44469</v>
      </c>
      <c r="L152" s="6">
        <v>44500</v>
      </c>
      <c r="M152" s="6">
        <v>44530</v>
      </c>
      <c r="N152" s="6">
        <v>44561</v>
      </c>
    </row>
    <row r="153" spans="1:14" ht="13.5" thickBot="1" x14ac:dyDescent="0.3">
      <c r="A153" s="79" t="s">
        <v>4</v>
      </c>
      <c r="C153" s="23">
        <v>86</v>
      </c>
      <c r="D153" s="21">
        <v>86</v>
      </c>
      <c r="E153" s="21">
        <v>86</v>
      </c>
      <c r="F153" s="21">
        <v>86</v>
      </c>
      <c r="G153" s="21">
        <v>86</v>
      </c>
      <c r="H153" s="22">
        <v>86</v>
      </c>
      <c r="I153" s="23">
        <v>86</v>
      </c>
      <c r="J153" s="21">
        <v>86</v>
      </c>
      <c r="K153" s="21">
        <v>86</v>
      </c>
      <c r="L153" s="21">
        <v>86</v>
      </c>
      <c r="M153" s="21">
        <v>86</v>
      </c>
      <c r="N153" s="22">
        <v>86</v>
      </c>
    </row>
    <row r="154" spans="1:14" ht="38.25" x14ac:dyDescent="0.25">
      <c r="A154" s="91" t="s">
        <v>33</v>
      </c>
      <c r="C154" s="2"/>
      <c r="D154" s="2"/>
      <c r="E154" s="2"/>
      <c r="F154" s="2"/>
      <c r="G154" s="2"/>
      <c r="H154" s="2"/>
      <c r="I154" s="2"/>
      <c r="J154" s="2"/>
      <c r="K154" s="2"/>
      <c r="L154" s="2"/>
      <c r="M154" s="2"/>
      <c r="N154" s="2"/>
    </row>
    <row r="156" spans="1:14" ht="13.5" thickBot="1" x14ac:dyDescent="0.3"/>
    <row r="157" spans="1:14" ht="25.5" x14ac:dyDescent="0.25">
      <c r="A157" s="75" t="s">
        <v>616</v>
      </c>
      <c r="C157" s="6">
        <v>44227</v>
      </c>
      <c r="D157" s="6">
        <v>44255</v>
      </c>
      <c r="E157" s="6">
        <v>44286</v>
      </c>
      <c r="F157" s="6">
        <v>44316</v>
      </c>
      <c r="G157" s="6">
        <v>44347</v>
      </c>
      <c r="H157" s="6">
        <v>44377</v>
      </c>
      <c r="I157" s="6">
        <v>44408</v>
      </c>
      <c r="J157" s="6">
        <v>44439</v>
      </c>
      <c r="K157" s="6">
        <v>44469</v>
      </c>
      <c r="L157" s="6">
        <v>44500</v>
      </c>
      <c r="M157" s="6">
        <v>44530</v>
      </c>
      <c r="N157" s="6">
        <v>44561</v>
      </c>
    </row>
    <row r="158" spans="1:14" ht="13.5" thickBot="1" x14ac:dyDescent="0.3">
      <c r="A158" s="79" t="s">
        <v>4</v>
      </c>
      <c r="C158" s="23">
        <v>98</v>
      </c>
      <c r="D158" s="21">
        <v>98</v>
      </c>
      <c r="E158" s="21">
        <v>98</v>
      </c>
      <c r="F158" s="21">
        <v>98</v>
      </c>
      <c r="G158" s="21">
        <v>101</v>
      </c>
      <c r="H158" s="22">
        <v>101</v>
      </c>
      <c r="I158" s="23">
        <v>101</v>
      </c>
      <c r="J158" s="21">
        <v>101</v>
      </c>
      <c r="K158" s="21">
        <v>106</v>
      </c>
      <c r="L158" s="21">
        <v>106</v>
      </c>
      <c r="M158" s="21">
        <v>106</v>
      </c>
      <c r="N158" s="22">
        <v>106</v>
      </c>
    </row>
    <row r="159" spans="1:14" x14ac:dyDescent="0.25">
      <c r="A159" s="79" t="s">
        <v>34</v>
      </c>
      <c r="C159" s="2"/>
      <c r="D159" s="2"/>
      <c r="E159" s="2"/>
      <c r="F159" s="2"/>
      <c r="G159" s="2"/>
      <c r="H159" s="2"/>
      <c r="I159" s="2"/>
      <c r="J159" s="2"/>
      <c r="K159" s="2"/>
      <c r="L159" s="2"/>
      <c r="M159" s="2"/>
      <c r="N159" s="2"/>
    </row>
    <row r="160" spans="1:14" ht="25.5" x14ac:dyDescent="0.25">
      <c r="A160" s="91" t="s">
        <v>35</v>
      </c>
      <c r="C160" s="2"/>
      <c r="D160" s="2"/>
      <c r="E160" s="2"/>
      <c r="F160" s="2"/>
      <c r="G160" s="2"/>
      <c r="H160" s="2"/>
      <c r="I160" s="2"/>
      <c r="J160" s="2"/>
      <c r="K160" s="2"/>
      <c r="L160" s="2"/>
      <c r="M160" s="2"/>
      <c r="N160" s="2"/>
    </row>
    <row r="162" spans="1:15" ht="13.5" thickBot="1" x14ac:dyDescent="0.3"/>
    <row r="163" spans="1:15" x14ac:dyDescent="0.25">
      <c r="A163" s="75" t="s">
        <v>617</v>
      </c>
      <c r="C163" s="6">
        <v>44227</v>
      </c>
      <c r="D163" s="6">
        <v>44255</v>
      </c>
      <c r="E163" s="6">
        <v>44286</v>
      </c>
      <c r="F163" s="6">
        <v>44316</v>
      </c>
      <c r="G163" s="6">
        <v>44347</v>
      </c>
      <c r="H163" s="6">
        <v>44377</v>
      </c>
      <c r="I163" s="6">
        <v>44408</v>
      </c>
      <c r="J163" s="6">
        <v>44439</v>
      </c>
      <c r="K163" s="6">
        <v>44469</v>
      </c>
      <c r="L163" s="6">
        <v>44500</v>
      </c>
      <c r="M163" s="6">
        <v>44530</v>
      </c>
      <c r="N163" s="6">
        <v>44561</v>
      </c>
    </row>
    <row r="164" spans="1:15" ht="13.5" thickBot="1" x14ac:dyDescent="0.3">
      <c r="A164" s="79" t="s">
        <v>4</v>
      </c>
      <c r="C164" s="45">
        <v>9859.16</v>
      </c>
      <c r="D164" s="45">
        <v>9859.16</v>
      </c>
      <c r="E164" s="45">
        <v>9859.16</v>
      </c>
      <c r="F164" s="45">
        <v>9859.16</v>
      </c>
      <c r="G164" s="45">
        <v>9859.16</v>
      </c>
      <c r="H164" s="45">
        <v>9859.16</v>
      </c>
      <c r="I164" s="45">
        <v>9859.16</v>
      </c>
      <c r="J164" s="45">
        <v>9859.16</v>
      </c>
      <c r="K164" s="45">
        <v>9859.16</v>
      </c>
      <c r="L164" s="45">
        <v>9859.16</v>
      </c>
      <c r="M164" s="45">
        <v>9859.16</v>
      </c>
      <c r="N164" s="45">
        <v>9859.16</v>
      </c>
    </row>
    <row r="165" spans="1:15" ht="25.5" x14ac:dyDescent="0.25">
      <c r="A165" s="91" t="s">
        <v>89</v>
      </c>
    </row>
    <row r="167" spans="1:15" ht="13.5" thickBot="1" x14ac:dyDescent="0.3"/>
    <row r="168" spans="1:15" x14ac:dyDescent="0.25">
      <c r="A168" s="75" t="s">
        <v>618</v>
      </c>
      <c r="C168" s="6">
        <v>44227</v>
      </c>
      <c r="D168" s="6">
        <v>44255</v>
      </c>
      <c r="E168" s="6">
        <v>44286</v>
      </c>
      <c r="F168" s="6">
        <v>44316</v>
      </c>
      <c r="G168" s="6">
        <v>44347</v>
      </c>
      <c r="H168" s="6">
        <v>44377</v>
      </c>
      <c r="I168" s="6">
        <v>44408</v>
      </c>
      <c r="J168" s="6">
        <v>44439</v>
      </c>
      <c r="K168" s="6">
        <v>44469</v>
      </c>
      <c r="L168" s="6">
        <v>44500</v>
      </c>
      <c r="M168" s="6">
        <v>44530</v>
      </c>
      <c r="N168" s="6">
        <v>44561</v>
      </c>
    </row>
    <row r="169" spans="1:15" ht="13.5" thickBot="1" x14ac:dyDescent="0.3">
      <c r="A169" s="79" t="s">
        <v>4</v>
      </c>
      <c r="C169" s="23">
        <v>47</v>
      </c>
      <c r="D169" s="23">
        <v>47</v>
      </c>
      <c r="E169" s="23">
        <v>47</v>
      </c>
      <c r="F169" s="23">
        <v>47</v>
      </c>
      <c r="G169" s="23">
        <v>47</v>
      </c>
      <c r="H169" s="23">
        <v>47</v>
      </c>
      <c r="I169" s="23">
        <v>47</v>
      </c>
      <c r="J169" s="23">
        <v>47</v>
      </c>
      <c r="K169" s="23">
        <v>47</v>
      </c>
      <c r="L169" s="23">
        <v>47</v>
      </c>
      <c r="M169" s="23">
        <v>47</v>
      </c>
      <c r="N169" s="23">
        <v>47</v>
      </c>
    </row>
    <row r="170" spans="1:15" ht="25.5" x14ac:dyDescent="0.25">
      <c r="A170" s="91" t="s">
        <v>36</v>
      </c>
    </row>
    <row r="172" spans="1:15" ht="13.5" thickBot="1" x14ac:dyDescent="0.3"/>
    <row r="173" spans="1:15" x14ac:dyDescent="0.25">
      <c r="A173" s="75" t="s">
        <v>619</v>
      </c>
      <c r="C173" s="6">
        <v>44227</v>
      </c>
      <c r="D173" s="6">
        <v>44255</v>
      </c>
      <c r="E173" s="6">
        <v>44286</v>
      </c>
      <c r="F173" s="6">
        <v>44316</v>
      </c>
      <c r="G173" s="6">
        <v>44347</v>
      </c>
      <c r="H173" s="6">
        <v>44377</v>
      </c>
      <c r="I173" s="6">
        <v>44408</v>
      </c>
      <c r="J173" s="6">
        <v>44439</v>
      </c>
      <c r="K173" s="6">
        <v>44469</v>
      </c>
      <c r="L173" s="6">
        <v>44500</v>
      </c>
      <c r="M173" s="6">
        <v>44530</v>
      </c>
      <c r="N173" s="6">
        <v>44561</v>
      </c>
    </row>
    <row r="174" spans="1:15" ht="13.5" thickBot="1" x14ac:dyDescent="0.3">
      <c r="A174" s="79" t="s">
        <v>4</v>
      </c>
      <c r="C174" s="23">
        <v>7</v>
      </c>
      <c r="D174" s="23">
        <v>7</v>
      </c>
      <c r="E174" s="23">
        <v>7</v>
      </c>
      <c r="F174" s="23">
        <v>7</v>
      </c>
      <c r="G174" s="23">
        <v>7</v>
      </c>
      <c r="H174" s="23">
        <v>7</v>
      </c>
      <c r="I174" s="23">
        <v>7</v>
      </c>
      <c r="J174" s="23">
        <v>7</v>
      </c>
      <c r="K174" s="23">
        <v>7</v>
      </c>
      <c r="L174" s="23">
        <v>7</v>
      </c>
      <c r="M174" s="23">
        <v>7</v>
      </c>
      <c r="N174" s="23">
        <v>7</v>
      </c>
      <c r="O174" s="65">
        <f>+N169+N174</f>
        <v>54</v>
      </c>
    </row>
    <row r="175" spans="1:15" ht="25.5" x14ac:dyDescent="0.25">
      <c r="A175" s="79" t="s">
        <v>37</v>
      </c>
    </row>
    <row r="176" spans="1:15" ht="76.5" x14ac:dyDescent="0.25">
      <c r="A176" s="81" t="s">
        <v>38</v>
      </c>
    </row>
    <row r="177" spans="1:14" x14ac:dyDescent="0.25">
      <c r="A177" s="91" t="s">
        <v>76</v>
      </c>
    </row>
    <row r="178" spans="1:14" ht="25.5" x14ac:dyDescent="0.25">
      <c r="A178" s="81" t="s">
        <v>39</v>
      </c>
    </row>
    <row r="180" spans="1:14" ht="13.5" thickBot="1" x14ac:dyDescent="0.3"/>
    <row r="181" spans="1:14" ht="25.5" x14ac:dyDescent="0.25">
      <c r="A181" s="75" t="s">
        <v>620</v>
      </c>
      <c r="C181" s="6">
        <v>44227</v>
      </c>
      <c r="D181" s="6">
        <v>44255</v>
      </c>
      <c r="E181" s="6">
        <v>44286</v>
      </c>
      <c r="F181" s="6">
        <v>44316</v>
      </c>
      <c r="G181" s="6">
        <v>44347</v>
      </c>
      <c r="H181" s="6">
        <v>44377</v>
      </c>
      <c r="I181" s="6">
        <v>44408</v>
      </c>
      <c r="J181" s="6">
        <v>44439</v>
      </c>
      <c r="K181" s="6">
        <v>44469</v>
      </c>
      <c r="L181" s="6">
        <v>44500</v>
      </c>
      <c r="M181" s="6">
        <v>44530</v>
      </c>
      <c r="N181" s="6">
        <v>44561</v>
      </c>
    </row>
    <row r="182" spans="1:14" ht="13.5" thickBot="1" x14ac:dyDescent="0.3">
      <c r="A182" s="79" t="s">
        <v>4</v>
      </c>
      <c r="C182" s="23">
        <v>74</v>
      </c>
      <c r="D182" s="21">
        <v>74</v>
      </c>
      <c r="E182" s="21">
        <v>74</v>
      </c>
      <c r="F182" s="21">
        <v>74</v>
      </c>
      <c r="G182" s="21">
        <v>74</v>
      </c>
      <c r="H182" s="22">
        <v>74</v>
      </c>
      <c r="I182" s="23">
        <v>74</v>
      </c>
      <c r="J182" s="21">
        <v>74</v>
      </c>
      <c r="K182" s="21">
        <v>75</v>
      </c>
      <c r="L182" s="21">
        <v>75</v>
      </c>
      <c r="M182" s="21">
        <v>75</v>
      </c>
      <c r="N182" s="22">
        <v>75</v>
      </c>
    </row>
    <row r="183" spans="1:14" ht="38.25" x14ac:dyDescent="0.25">
      <c r="A183" s="79" t="s">
        <v>40</v>
      </c>
      <c r="C183" s="2"/>
      <c r="D183" s="2"/>
      <c r="E183" s="2"/>
      <c r="F183" s="2"/>
      <c r="G183" s="2"/>
      <c r="H183" s="2"/>
      <c r="I183" s="2"/>
      <c r="J183" s="2"/>
      <c r="K183" s="2"/>
      <c r="L183" s="2"/>
      <c r="M183" s="2"/>
      <c r="N183" s="2"/>
    </row>
    <row r="184" spans="1:14" ht="51" x14ac:dyDescent="0.25">
      <c r="A184" s="91" t="s">
        <v>90</v>
      </c>
    </row>
    <row r="185" spans="1:14" ht="25.5" x14ac:dyDescent="0.25">
      <c r="A185" s="109" t="s">
        <v>621</v>
      </c>
    </row>
    <row r="187" spans="1:14" ht="13.5" thickBot="1" x14ac:dyDescent="0.3"/>
    <row r="188" spans="1:14" ht="25.5" x14ac:dyDescent="0.25">
      <c r="A188" s="75" t="s">
        <v>622</v>
      </c>
      <c r="C188" s="6">
        <v>44227</v>
      </c>
      <c r="D188" s="6">
        <v>44255</v>
      </c>
      <c r="E188" s="6">
        <v>44286</v>
      </c>
      <c r="F188" s="6">
        <v>44316</v>
      </c>
      <c r="G188" s="6">
        <v>44347</v>
      </c>
      <c r="H188" s="6">
        <v>44377</v>
      </c>
      <c r="I188" s="6">
        <v>44408</v>
      </c>
      <c r="J188" s="6">
        <v>44439</v>
      </c>
      <c r="K188" s="6">
        <v>44469</v>
      </c>
      <c r="L188" s="6">
        <v>44500</v>
      </c>
      <c r="M188" s="6">
        <v>44530</v>
      </c>
      <c r="N188" s="6">
        <v>44561</v>
      </c>
    </row>
    <row r="189" spans="1:14" ht="13.5" thickBot="1" x14ac:dyDescent="0.3">
      <c r="A189" s="79" t="s">
        <v>4</v>
      </c>
      <c r="C189" s="23">
        <v>6</v>
      </c>
      <c r="D189" s="21">
        <v>6</v>
      </c>
      <c r="E189" s="21">
        <v>6</v>
      </c>
      <c r="F189" s="21">
        <v>6</v>
      </c>
      <c r="G189" s="21">
        <v>6</v>
      </c>
      <c r="H189" s="22">
        <v>6</v>
      </c>
      <c r="I189" s="23">
        <v>6</v>
      </c>
      <c r="J189" s="21">
        <v>6</v>
      </c>
      <c r="K189" s="21">
        <v>7</v>
      </c>
      <c r="L189" s="21">
        <v>7</v>
      </c>
      <c r="M189" s="21">
        <v>7</v>
      </c>
      <c r="N189" s="22">
        <v>7</v>
      </c>
    </row>
    <row r="190" spans="1:14" ht="51" x14ac:dyDescent="0.25">
      <c r="A190" s="79" t="s">
        <v>41</v>
      </c>
      <c r="C190" s="2"/>
      <c r="D190" s="2"/>
      <c r="E190" s="2"/>
      <c r="F190" s="2"/>
      <c r="G190" s="2"/>
      <c r="H190" s="2"/>
      <c r="I190" s="2"/>
      <c r="J190" s="2"/>
      <c r="K190" s="2"/>
      <c r="L190" s="2"/>
      <c r="M190" s="2"/>
      <c r="N190" s="2"/>
    </row>
    <row r="191" spans="1:14" ht="51" x14ac:dyDescent="0.25">
      <c r="A191" s="81" t="s">
        <v>91</v>
      </c>
    </row>
    <row r="192" spans="1:14" ht="25.5" x14ac:dyDescent="0.25">
      <c r="A192" s="86" t="s">
        <v>42</v>
      </c>
    </row>
    <row r="195" spans="1:14" x14ac:dyDescent="0.25">
      <c r="A195" s="105" t="s">
        <v>79</v>
      </c>
    </row>
    <row r="197" spans="1:14" ht="13.5" thickBot="1" x14ac:dyDescent="0.3"/>
    <row r="198" spans="1:14" ht="25.5" x14ac:dyDescent="0.25">
      <c r="A198" s="75" t="s">
        <v>623</v>
      </c>
      <c r="C198" s="6">
        <v>44227</v>
      </c>
      <c r="D198" s="6">
        <v>44255</v>
      </c>
      <c r="E198" s="6">
        <v>44286</v>
      </c>
      <c r="F198" s="6">
        <v>44316</v>
      </c>
      <c r="G198" s="6">
        <v>44347</v>
      </c>
      <c r="H198" s="6">
        <v>44377</v>
      </c>
      <c r="I198" s="6">
        <v>44408</v>
      </c>
      <c r="J198" s="6">
        <v>44439</v>
      </c>
      <c r="K198" s="6">
        <v>44469</v>
      </c>
      <c r="L198" s="6">
        <v>44500</v>
      </c>
      <c r="M198" s="6">
        <v>44530</v>
      </c>
      <c r="N198" s="6">
        <v>44561</v>
      </c>
    </row>
    <row r="199" spans="1:14" ht="13.5" thickBot="1" x14ac:dyDescent="0.3">
      <c r="A199" s="79" t="s">
        <v>4</v>
      </c>
      <c r="C199" s="23">
        <v>74</v>
      </c>
      <c r="D199" s="21">
        <v>74</v>
      </c>
      <c r="E199" s="21">
        <v>74</v>
      </c>
      <c r="F199" s="21">
        <v>74</v>
      </c>
      <c r="G199" s="21">
        <v>74</v>
      </c>
      <c r="H199" s="22">
        <v>74</v>
      </c>
      <c r="I199" s="23">
        <v>74</v>
      </c>
      <c r="J199" s="21">
        <v>74</v>
      </c>
      <c r="K199" s="21">
        <v>75</v>
      </c>
      <c r="L199" s="21">
        <v>75</v>
      </c>
      <c r="M199" s="21">
        <v>75</v>
      </c>
      <c r="N199" s="22">
        <v>75</v>
      </c>
    </row>
    <row r="200" spans="1:14" ht="38.25" x14ac:dyDescent="0.25">
      <c r="A200" s="79" t="s">
        <v>43</v>
      </c>
      <c r="C200" s="2"/>
      <c r="D200" s="2"/>
      <c r="E200" s="2"/>
      <c r="F200" s="2"/>
      <c r="G200" s="2"/>
      <c r="H200" s="2"/>
      <c r="I200" s="2"/>
      <c r="J200" s="2"/>
      <c r="K200" s="2"/>
      <c r="L200" s="2"/>
      <c r="M200" s="2"/>
      <c r="N200" s="2"/>
    </row>
    <row r="201" spans="1:14" ht="51" x14ac:dyDescent="0.25">
      <c r="A201" s="91" t="s">
        <v>92</v>
      </c>
    </row>
    <row r="202" spans="1:14" ht="25.5" x14ac:dyDescent="0.25">
      <c r="A202" s="109" t="s">
        <v>624</v>
      </c>
    </row>
    <row r="204" spans="1:14" ht="13.5" thickBot="1" x14ac:dyDescent="0.3"/>
    <row r="205" spans="1:14" ht="25.5" x14ac:dyDescent="0.25">
      <c r="A205" s="75" t="s">
        <v>625</v>
      </c>
      <c r="C205" s="6">
        <v>44227</v>
      </c>
      <c r="D205" s="6">
        <v>44255</v>
      </c>
      <c r="E205" s="6">
        <v>44286</v>
      </c>
      <c r="F205" s="6">
        <v>44316</v>
      </c>
      <c r="G205" s="6">
        <v>44347</v>
      </c>
      <c r="H205" s="6">
        <v>44377</v>
      </c>
      <c r="I205" s="6">
        <v>44408</v>
      </c>
      <c r="J205" s="6">
        <v>44439</v>
      </c>
      <c r="K205" s="6">
        <v>44469</v>
      </c>
      <c r="L205" s="6">
        <v>44500</v>
      </c>
      <c r="M205" s="6">
        <v>44530</v>
      </c>
      <c r="N205" s="6">
        <v>44561</v>
      </c>
    </row>
    <row r="206" spans="1:14" ht="13.5" thickBot="1" x14ac:dyDescent="0.3">
      <c r="A206" s="79" t="s">
        <v>4</v>
      </c>
      <c r="C206" s="23">
        <v>6</v>
      </c>
      <c r="D206" s="21">
        <v>6</v>
      </c>
      <c r="E206" s="21">
        <v>6</v>
      </c>
      <c r="F206" s="21">
        <v>6</v>
      </c>
      <c r="G206" s="21">
        <v>6</v>
      </c>
      <c r="H206" s="22">
        <v>6</v>
      </c>
      <c r="I206" s="23">
        <v>6</v>
      </c>
      <c r="J206" s="21">
        <v>6</v>
      </c>
      <c r="K206" s="21">
        <v>7</v>
      </c>
      <c r="L206" s="21">
        <v>7</v>
      </c>
      <c r="M206" s="21">
        <v>7</v>
      </c>
      <c r="N206" s="22">
        <v>7</v>
      </c>
    </row>
    <row r="207" spans="1:14" ht="51" x14ac:dyDescent="0.25">
      <c r="A207" s="79" t="s">
        <v>44</v>
      </c>
      <c r="B207" s="2"/>
      <c r="C207" s="2"/>
      <c r="D207" s="2"/>
      <c r="E207" s="2"/>
      <c r="F207" s="2"/>
      <c r="G207" s="2"/>
      <c r="H207" s="2"/>
      <c r="I207" s="2"/>
      <c r="J207" s="2"/>
      <c r="K207" s="2"/>
      <c r="L207" s="2"/>
      <c r="M207" s="2"/>
      <c r="N207" s="2"/>
    </row>
    <row r="208" spans="1:14" ht="51" x14ac:dyDescent="0.25">
      <c r="A208" s="91" t="s">
        <v>93</v>
      </c>
    </row>
    <row r="209" spans="1:14" ht="25.5" x14ac:dyDescent="0.25">
      <c r="A209" s="109" t="s">
        <v>45</v>
      </c>
    </row>
    <row r="212" spans="1:14" x14ac:dyDescent="0.25">
      <c r="A212" s="105" t="s">
        <v>80</v>
      </c>
    </row>
    <row r="213" spans="1:14" ht="25.5" x14ac:dyDescent="0.25">
      <c r="A213" s="109" t="s">
        <v>626</v>
      </c>
    </row>
    <row r="215" spans="1:14" ht="13.5" thickBot="1" x14ac:dyDescent="0.3"/>
    <row r="216" spans="1:14" x14ac:dyDescent="0.25">
      <c r="A216" s="75" t="s">
        <v>627</v>
      </c>
      <c r="C216" s="6">
        <v>44227</v>
      </c>
      <c r="D216" s="6">
        <v>44255</v>
      </c>
      <c r="E216" s="6">
        <v>44286</v>
      </c>
      <c r="F216" s="6">
        <v>44316</v>
      </c>
      <c r="G216" s="6">
        <v>44347</v>
      </c>
      <c r="H216" s="6">
        <v>44377</v>
      </c>
      <c r="I216" s="6">
        <v>44408</v>
      </c>
      <c r="J216" s="6">
        <v>44439</v>
      </c>
      <c r="K216" s="6">
        <v>44469</v>
      </c>
      <c r="L216" s="6">
        <v>44500</v>
      </c>
      <c r="M216" s="6">
        <v>44530</v>
      </c>
      <c r="N216" s="6">
        <v>44561</v>
      </c>
    </row>
    <row r="217" spans="1:14" ht="13.5" thickBot="1" x14ac:dyDescent="0.3">
      <c r="A217" s="79" t="s">
        <v>4</v>
      </c>
      <c r="C217" s="23">
        <v>2</v>
      </c>
      <c r="D217" s="21">
        <v>2</v>
      </c>
      <c r="E217" s="21">
        <v>2</v>
      </c>
      <c r="F217" s="21">
        <v>2</v>
      </c>
      <c r="G217" s="21">
        <v>2</v>
      </c>
      <c r="H217" s="22">
        <v>2</v>
      </c>
      <c r="I217" s="23">
        <v>2</v>
      </c>
      <c r="J217" s="21">
        <v>2</v>
      </c>
      <c r="K217" s="21">
        <v>2</v>
      </c>
      <c r="L217" s="21">
        <v>2</v>
      </c>
      <c r="M217" s="21">
        <v>2</v>
      </c>
      <c r="N217" s="22">
        <v>2</v>
      </c>
    </row>
    <row r="218" spans="1:14" ht="38.25" x14ac:dyDescent="0.25">
      <c r="A218" s="91" t="s">
        <v>46</v>
      </c>
      <c r="C218" s="2"/>
      <c r="D218" s="2"/>
      <c r="E218" s="2"/>
      <c r="F218" s="2"/>
      <c r="G218" s="2"/>
      <c r="H218" s="2"/>
      <c r="I218" s="2"/>
      <c r="J218" s="2"/>
      <c r="K218" s="2"/>
      <c r="L218" s="2"/>
      <c r="M218" s="2"/>
      <c r="N218" s="2"/>
    </row>
    <row r="221" spans="1:14" ht="13.5" thickBot="1" x14ac:dyDescent="0.3">
      <c r="A221" s="111" t="s">
        <v>94</v>
      </c>
    </row>
    <row r="222" spans="1:14" x14ac:dyDescent="0.25">
      <c r="B222" s="136" t="s">
        <v>106</v>
      </c>
      <c r="C222" s="137"/>
      <c r="D222" s="137"/>
      <c r="E222" s="137"/>
      <c r="F222" s="137"/>
      <c r="G222" s="137"/>
      <c r="H222" s="138"/>
    </row>
    <row r="223" spans="1:14" ht="13.5" thickBot="1" x14ac:dyDescent="0.3">
      <c r="B223" s="139"/>
      <c r="C223" s="140"/>
      <c r="D223" s="140"/>
      <c r="E223" s="140"/>
      <c r="F223" s="140"/>
      <c r="G223" s="140"/>
      <c r="H223" s="141"/>
    </row>
    <row r="224" spans="1:14" x14ac:dyDescent="0.25">
      <c r="A224" s="111"/>
    </row>
    <row r="225" spans="1:14" ht="13.5" thickBot="1" x14ac:dyDescent="0.3"/>
    <row r="226" spans="1:14" x14ac:dyDescent="0.25">
      <c r="A226" s="75" t="s">
        <v>628</v>
      </c>
      <c r="C226" s="6">
        <v>44227</v>
      </c>
      <c r="D226" s="6">
        <v>44255</v>
      </c>
      <c r="E226" s="6">
        <v>44286</v>
      </c>
      <c r="F226" s="6">
        <v>44316</v>
      </c>
      <c r="G226" s="6">
        <v>44347</v>
      </c>
      <c r="H226" s="6">
        <v>44377</v>
      </c>
      <c r="I226" s="6">
        <v>44408</v>
      </c>
      <c r="J226" s="6">
        <v>44439</v>
      </c>
      <c r="K226" s="6">
        <v>44469</v>
      </c>
      <c r="L226" s="6">
        <v>44500</v>
      </c>
      <c r="M226" s="6">
        <v>44530</v>
      </c>
      <c r="N226" s="6">
        <v>44561</v>
      </c>
    </row>
    <row r="227" spans="1:14" ht="13.5" thickBot="1" x14ac:dyDescent="0.3">
      <c r="A227" s="79" t="s">
        <v>4</v>
      </c>
      <c r="C227" s="23">
        <v>52</v>
      </c>
      <c r="D227" s="21">
        <v>52</v>
      </c>
      <c r="E227" s="21">
        <v>52</v>
      </c>
      <c r="F227" s="21">
        <v>52</v>
      </c>
      <c r="G227" s="21">
        <v>52</v>
      </c>
      <c r="H227" s="21">
        <v>52</v>
      </c>
      <c r="I227" s="21">
        <v>52</v>
      </c>
      <c r="J227" s="21">
        <v>52</v>
      </c>
      <c r="K227" s="21">
        <v>52</v>
      </c>
      <c r="L227" s="21">
        <v>52</v>
      </c>
      <c r="M227" s="21">
        <v>52</v>
      </c>
      <c r="N227" s="21">
        <v>52</v>
      </c>
    </row>
    <row r="228" spans="1:14" ht="38.25" x14ac:dyDescent="0.25">
      <c r="A228" s="91" t="s">
        <v>47</v>
      </c>
      <c r="C228" s="2"/>
      <c r="D228" s="2"/>
      <c r="E228" s="2"/>
      <c r="F228" s="2"/>
      <c r="G228" s="2"/>
      <c r="H228" s="2"/>
      <c r="I228" s="2"/>
      <c r="J228" s="2"/>
      <c r="K228" s="2"/>
      <c r="L228" s="2"/>
      <c r="M228" s="2"/>
      <c r="N228" s="2"/>
    </row>
    <row r="229" spans="1:14" x14ac:dyDescent="0.25">
      <c r="A229" s="91" t="s">
        <v>48</v>
      </c>
    </row>
    <row r="230" spans="1:14" x14ac:dyDescent="0.25">
      <c r="A230" s="91" t="s">
        <v>49</v>
      </c>
    </row>
    <row r="231" spans="1:14" x14ac:dyDescent="0.25">
      <c r="A231" s="91" t="s">
        <v>76</v>
      </c>
    </row>
    <row r="232" spans="1:14" ht="13.5" thickBot="1" x14ac:dyDescent="0.3"/>
    <row r="233" spans="1:14" x14ac:dyDescent="0.25">
      <c r="A233" s="75" t="s">
        <v>629</v>
      </c>
      <c r="C233" s="6">
        <v>44227</v>
      </c>
      <c r="D233" s="6">
        <v>44255</v>
      </c>
      <c r="E233" s="6">
        <v>44286</v>
      </c>
      <c r="F233" s="6">
        <v>44316</v>
      </c>
      <c r="G233" s="6">
        <v>44347</v>
      </c>
      <c r="H233" s="6">
        <v>44377</v>
      </c>
      <c r="I233" s="6">
        <v>44408</v>
      </c>
      <c r="J233" s="6">
        <v>44439</v>
      </c>
      <c r="K233" s="6">
        <v>44469</v>
      </c>
      <c r="L233" s="6">
        <v>44500</v>
      </c>
      <c r="M233" s="6">
        <v>44530</v>
      </c>
      <c r="N233" s="6">
        <v>44561</v>
      </c>
    </row>
    <row r="234" spans="1:14" ht="13.5" thickBot="1" x14ac:dyDescent="0.3">
      <c r="A234" s="79" t="s">
        <v>4</v>
      </c>
      <c r="C234" s="23">
        <v>44</v>
      </c>
      <c r="D234" s="21">
        <v>44</v>
      </c>
      <c r="E234" s="21">
        <v>44</v>
      </c>
      <c r="F234" s="21">
        <v>44</v>
      </c>
      <c r="G234" s="21">
        <v>43</v>
      </c>
      <c r="H234" s="22">
        <v>44</v>
      </c>
      <c r="I234" s="23">
        <v>42</v>
      </c>
      <c r="J234" s="21">
        <v>42</v>
      </c>
      <c r="K234" s="21">
        <v>43</v>
      </c>
      <c r="L234" s="21">
        <v>43</v>
      </c>
      <c r="M234" s="21">
        <v>44</v>
      </c>
      <c r="N234" s="22">
        <v>44</v>
      </c>
    </row>
    <row r="235" spans="1:14" ht="25.5" x14ac:dyDescent="0.25">
      <c r="A235" s="79" t="s">
        <v>50</v>
      </c>
      <c r="C235" s="2"/>
      <c r="D235" s="2"/>
      <c r="E235" s="2"/>
      <c r="F235" s="2"/>
      <c r="G235" s="2"/>
      <c r="H235" s="2"/>
      <c r="I235" s="2"/>
      <c r="J235" s="2"/>
      <c r="K235" s="2"/>
      <c r="L235" s="2"/>
      <c r="M235" s="2"/>
      <c r="N235" s="2"/>
    </row>
    <row r="236" spans="1:14" ht="38.25" x14ac:dyDescent="0.25">
      <c r="A236" s="91" t="s">
        <v>51</v>
      </c>
      <c r="C236" s="2"/>
      <c r="D236" s="2"/>
      <c r="E236" s="2"/>
      <c r="F236" s="2"/>
      <c r="G236" s="2"/>
      <c r="H236" s="2"/>
      <c r="I236" s="2"/>
      <c r="J236" s="2"/>
      <c r="K236" s="2"/>
      <c r="L236" s="2"/>
      <c r="M236" s="2"/>
      <c r="N236" s="2"/>
    </row>
    <row r="237" spans="1:14" x14ac:dyDescent="0.25">
      <c r="A237" s="91" t="s">
        <v>48</v>
      </c>
    </row>
    <row r="238" spans="1:14" x14ac:dyDescent="0.25">
      <c r="A238" s="91" t="s">
        <v>52</v>
      </c>
    </row>
    <row r="239" spans="1:14" x14ac:dyDescent="0.25">
      <c r="A239" s="91" t="s">
        <v>76</v>
      </c>
    </row>
    <row r="240" spans="1:14" ht="13.5" thickBot="1" x14ac:dyDescent="0.3"/>
    <row r="241" spans="1:15" x14ac:dyDescent="0.25">
      <c r="A241" s="75" t="s">
        <v>630</v>
      </c>
      <c r="C241" s="6">
        <v>44227</v>
      </c>
      <c r="D241" s="6">
        <v>44255</v>
      </c>
      <c r="E241" s="6">
        <v>44286</v>
      </c>
      <c r="F241" s="6">
        <v>44316</v>
      </c>
      <c r="G241" s="6">
        <v>44347</v>
      </c>
      <c r="H241" s="6">
        <v>44377</v>
      </c>
      <c r="I241" s="6">
        <v>44408</v>
      </c>
      <c r="J241" s="6">
        <v>44439</v>
      </c>
      <c r="K241" s="6">
        <v>44469</v>
      </c>
      <c r="L241" s="6">
        <v>44500</v>
      </c>
      <c r="M241" s="6">
        <v>44530</v>
      </c>
      <c r="N241" s="6">
        <v>44561</v>
      </c>
      <c r="O241" s="6" t="s">
        <v>67</v>
      </c>
    </row>
    <row r="242" spans="1:15" ht="13.5" thickBot="1" x14ac:dyDescent="0.3">
      <c r="A242" s="79" t="s">
        <v>4</v>
      </c>
      <c r="C242" s="66">
        <v>3100223.65</v>
      </c>
      <c r="D242" s="67">
        <v>2823898.73</v>
      </c>
      <c r="E242" s="67">
        <v>3127627.83</v>
      </c>
      <c r="F242" s="67">
        <v>3035991.98</v>
      </c>
      <c r="G242" s="67">
        <v>3144383.62</v>
      </c>
      <c r="H242" s="68">
        <v>2981463.11</v>
      </c>
      <c r="I242" s="66">
        <v>2990180.19</v>
      </c>
      <c r="J242" s="67">
        <v>2941083.32</v>
      </c>
      <c r="K242" s="67">
        <v>2777996.69</v>
      </c>
      <c r="L242" s="67">
        <v>2903732.4</v>
      </c>
      <c r="M242" s="67">
        <v>2922825.09</v>
      </c>
      <c r="N242" s="68">
        <v>3062173.76</v>
      </c>
      <c r="O242" s="68">
        <f>SUM(C242:N242)</f>
        <v>35811580.370000005</v>
      </c>
    </row>
    <row r="243" spans="1:15" ht="25.5" x14ac:dyDescent="0.25">
      <c r="A243" s="79" t="s">
        <v>53</v>
      </c>
      <c r="C243" s="63"/>
      <c r="D243" s="63"/>
      <c r="E243" s="63"/>
      <c r="F243" s="63"/>
      <c r="G243" s="63"/>
      <c r="H243" s="63"/>
      <c r="I243" s="63"/>
      <c r="J243" s="63"/>
      <c r="K243" s="63"/>
      <c r="L243" s="63"/>
      <c r="M243" s="63"/>
      <c r="N243" s="63"/>
      <c r="O243" s="3">
        <v>36626143.729999997</v>
      </c>
    </row>
    <row r="244" spans="1:15" ht="51" x14ac:dyDescent="0.25">
      <c r="A244" s="91" t="s">
        <v>54</v>
      </c>
      <c r="C244" s="63">
        <f>C242+D242</f>
        <v>5924122.3799999999</v>
      </c>
      <c r="F244" s="63">
        <f>E242+F242</f>
        <v>6163619.8100000005</v>
      </c>
      <c r="G244" s="3" t="s">
        <v>373</v>
      </c>
      <c r="H244" s="63">
        <f>G242+H242</f>
        <v>6125846.7300000004</v>
      </c>
      <c r="I244" s="3" t="s">
        <v>392</v>
      </c>
      <c r="J244" s="63">
        <f>I242+J242</f>
        <v>5931263.5099999998</v>
      </c>
      <c r="K244" s="3" t="s">
        <v>415</v>
      </c>
      <c r="L244" s="63">
        <f>K242+L242</f>
        <v>5681729.0899999999</v>
      </c>
      <c r="M244" s="3" t="s">
        <v>438</v>
      </c>
      <c r="N244" s="63">
        <f>M242+N242</f>
        <v>5984998.8499999996</v>
      </c>
      <c r="O244" s="3" t="s">
        <v>459</v>
      </c>
    </row>
    <row r="246" spans="1:15" ht="13.5" thickBot="1" x14ac:dyDescent="0.3"/>
    <row r="247" spans="1:15" x14ac:dyDescent="0.25">
      <c r="A247" s="75" t="s">
        <v>631</v>
      </c>
      <c r="C247" s="6">
        <v>44227</v>
      </c>
      <c r="D247" s="6">
        <v>44255</v>
      </c>
      <c r="E247" s="6">
        <v>44286</v>
      </c>
      <c r="F247" s="6">
        <v>44316</v>
      </c>
      <c r="G247" s="6">
        <v>44347</v>
      </c>
      <c r="H247" s="6">
        <v>44377</v>
      </c>
      <c r="I247" s="6">
        <v>44408</v>
      </c>
      <c r="J247" s="6">
        <v>44439</v>
      </c>
      <c r="K247" s="6">
        <v>44469</v>
      </c>
      <c r="L247" s="6">
        <v>44500</v>
      </c>
      <c r="M247" s="6">
        <v>44530</v>
      </c>
      <c r="N247" s="6">
        <v>44561</v>
      </c>
      <c r="O247" s="6" t="s">
        <v>67</v>
      </c>
    </row>
    <row r="248" spans="1:15" ht="13.5" thickBot="1" x14ac:dyDescent="0.3">
      <c r="A248" s="79" t="s">
        <v>4</v>
      </c>
      <c r="C248" s="66">
        <v>75545.009999999995</v>
      </c>
      <c r="D248" s="67">
        <v>69407.02</v>
      </c>
      <c r="E248" s="67">
        <v>73694.080000000002</v>
      </c>
      <c r="F248" s="67">
        <v>64514</v>
      </c>
      <c r="G248" s="67">
        <v>65518.080000000002</v>
      </c>
      <c r="H248" s="68">
        <v>64676.08</v>
      </c>
      <c r="I248" s="66">
        <v>66933.97</v>
      </c>
      <c r="J248" s="67">
        <v>62133.79</v>
      </c>
      <c r="K248" s="67">
        <v>60360.35</v>
      </c>
      <c r="L248" s="67">
        <v>66383.240000000005</v>
      </c>
      <c r="M248" s="67">
        <v>68883.509999999995</v>
      </c>
      <c r="N248" s="68">
        <v>76514.23</v>
      </c>
      <c r="O248" s="68">
        <f>SUM(C248:N248)</f>
        <v>814563.36</v>
      </c>
    </row>
    <row r="249" spans="1:15" ht="25.5" x14ac:dyDescent="0.25">
      <c r="A249" s="79" t="s">
        <v>55</v>
      </c>
      <c r="C249" s="63">
        <f>C248+D248</f>
        <v>144952.03</v>
      </c>
      <c r="F249" s="63">
        <f>E248+F248</f>
        <v>138208.08000000002</v>
      </c>
      <c r="G249" s="3" t="s">
        <v>374</v>
      </c>
      <c r="H249" s="63">
        <f>G248+H248</f>
        <v>130194.16</v>
      </c>
      <c r="I249" s="3" t="s">
        <v>393</v>
      </c>
      <c r="J249" s="63">
        <f>I248+J248</f>
        <v>129067.76000000001</v>
      </c>
      <c r="K249" s="3" t="s">
        <v>416</v>
      </c>
      <c r="L249" s="63">
        <f>K248+L248</f>
        <v>126743.59</v>
      </c>
      <c r="M249" s="3" t="s">
        <v>439</v>
      </c>
      <c r="N249" s="63">
        <f>M248+N248</f>
        <v>145397.74</v>
      </c>
      <c r="O249" s="3" t="s">
        <v>460</v>
      </c>
    </row>
    <row r="250" spans="1:15" ht="51" x14ac:dyDescent="0.25">
      <c r="A250" s="91" t="s">
        <v>56</v>
      </c>
      <c r="O250" s="63">
        <f>+O243+O248</f>
        <v>37440707.089999996</v>
      </c>
    </row>
    <row r="252" spans="1:15" x14ac:dyDescent="0.25">
      <c r="C252" s="2"/>
      <c r="D252" s="2"/>
      <c r="E252" s="2"/>
      <c r="F252" s="2"/>
      <c r="G252" s="2"/>
      <c r="H252" s="2"/>
      <c r="I252" s="2"/>
      <c r="J252" s="2"/>
      <c r="K252" s="2"/>
      <c r="L252" s="2"/>
      <c r="M252" s="2"/>
      <c r="N252" s="2"/>
      <c r="O252" s="2"/>
    </row>
    <row r="253" spans="1:15" x14ac:dyDescent="0.25">
      <c r="A253" s="105" t="s">
        <v>57</v>
      </c>
      <c r="C253" s="63"/>
      <c r="D253" s="63"/>
      <c r="E253" s="63"/>
      <c r="F253" s="63"/>
      <c r="G253" s="63"/>
      <c r="H253" s="63"/>
      <c r="I253" s="63"/>
      <c r="J253" s="63"/>
      <c r="K253" s="63"/>
      <c r="L253" s="63"/>
      <c r="M253" s="63"/>
      <c r="N253" s="63"/>
      <c r="O253" s="63"/>
    </row>
    <row r="254" spans="1:15" ht="13.5" thickBot="1" x14ac:dyDescent="0.3"/>
    <row r="255" spans="1:15" x14ac:dyDescent="0.25">
      <c r="A255" s="75" t="s">
        <v>632</v>
      </c>
      <c r="C255" s="6">
        <v>44227</v>
      </c>
      <c r="D255" s="6">
        <v>44255</v>
      </c>
      <c r="E255" s="6">
        <v>44286</v>
      </c>
      <c r="F255" s="6">
        <v>44316</v>
      </c>
      <c r="G255" s="6">
        <v>44347</v>
      </c>
      <c r="H255" s="6">
        <v>44377</v>
      </c>
      <c r="I255" s="6">
        <v>44408</v>
      </c>
      <c r="J255" s="6">
        <v>44439</v>
      </c>
      <c r="K255" s="6">
        <v>44469</v>
      </c>
      <c r="L255" s="6">
        <v>44500</v>
      </c>
      <c r="M255" s="6">
        <v>44530</v>
      </c>
      <c r="N255" s="6">
        <v>44561</v>
      </c>
      <c r="O255" s="6" t="s">
        <v>67</v>
      </c>
    </row>
    <row r="256" spans="1:15" ht="13.5" thickBot="1" x14ac:dyDescent="0.3">
      <c r="A256" s="79" t="s">
        <v>4</v>
      </c>
      <c r="C256" s="23">
        <v>108</v>
      </c>
      <c r="D256" s="21">
        <v>100</v>
      </c>
      <c r="E256" s="21">
        <v>183</v>
      </c>
      <c r="F256" s="21">
        <v>148</v>
      </c>
      <c r="G256" s="21">
        <v>180</v>
      </c>
      <c r="H256" s="22">
        <v>207</v>
      </c>
      <c r="I256" s="23">
        <v>150</v>
      </c>
      <c r="J256" s="21">
        <v>180</v>
      </c>
      <c r="K256" s="21">
        <v>194</v>
      </c>
      <c r="L256" s="21">
        <v>218</v>
      </c>
      <c r="M256" s="21">
        <v>112</v>
      </c>
      <c r="N256" s="22">
        <v>140</v>
      </c>
      <c r="O256" s="44">
        <f>SUM(C256:N256)</f>
        <v>1920</v>
      </c>
    </row>
    <row r="257" spans="1:15" ht="25.5" x14ac:dyDescent="0.25">
      <c r="A257" s="79" t="s">
        <v>58</v>
      </c>
      <c r="C257" s="41">
        <f>C256+D256</f>
        <v>208</v>
      </c>
      <c r="D257" s="2"/>
      <c r="E257" s="2"/>
      <c r="F257" s="41">
        <f>E256+F256</f>
        <v>331</v>
      </c>
      <c r="G257" s="2"/>
      <c r="H257" s="41">
        <f>G256+H256</f>
        <v>387</v>
      </c>
      <c r="I257" s="2"/>
      <c r="J257" s="41">
        <f>I256+J256</f>
        <v>330</v>
      </c>
      <c r="K257" s="2"/>
      <c r="L257" s="41">
        <f>K256+L256</f>
        <v>412</v>
      </c>
      <c r="M257" s="2"/>
      <c r="N257" s="41">
        <f>M256+N256</f>
        <v>252</v>
      </c>
      <c r="O257" s="2"/>
    </row>
    <row r="258" spans="1:15" ht="38.25" x14ac:dyDescent="0.25">
      <c r="A258" s="91" t="s">
        <v>59</v>
      </c>
    </row>
    <row r="259" spans="1:15" x14ac:dyDescent="0.25">
      <c r="A259" s="109" t="s">
        <v>633</v>
      </c>
    </row>
    <row r="261" spans="1:15" ht="13.5" thickBot="1" x14ac:dyDescent="0.3"/>
    <row r="262" spans="1:15" ht="25.5" x14ac:dyDescent="0.25">
      <c r="A262" s="75" t="s">
        <v>634</v>
      </c>
      <c r="C262" s="6">
        <v>44227</v>
      </c>
      <c r="D262" s="6">
        <v>44255</v>
      </c>
      <c r="E262" s="6">
        <v>44286</v>
      </c>
      <c r="F262" s="6">
        <v>44316</v>
      </c>
      <c r="G262" s="6">
        <v>44347</v>
      </c>
      <c r="H262" s="6">
        <v>44377</v>
      </c>
      <c r="I262" s="6">
        <v>44408</v>
      </c>
      <c r="J262" s="6">
        <v>44439</v>
      </c>
      <c r="K262" s="6">
        <v>44469</v>
      </c>
      <c r="L262" s="6">
        <v>44500</v>
      </c>
      <c r="M262" s="6">
        <v>44530</v>
      </c>
      <c r="N262" s="6">
        <v>44561</v>
      </c>
    </row>
    <row r="263" spans="1:15" ht="13.5" thickBot="1" x14ac:dyDescent="0.3">
      <c r="A263" s="79" t="s">
        <v>4</v>
      </c>
      <c r="C263" s="60">
        <v>33302.42</v>
      </c>
      <c r="D263" s="60">
        <v>33302.42</v>
      </c>
      <c r="E263" s="60">
        <v>33302.42</v>
      </c>
      <c r="F263" s="60">
        <v>33302.42</v>
      </c>
      <c r="G263" s="60">
        <v>33302.42</v>
      </c>
      <c r="H263" s="60">
        <v>33302.42</v>
      </c>
      <c r="I263" s="60">
        <v>33302.42</v>
      </c>
      <c r="J263" s="60">
        <v>33302.42</v>
      </c>
      <c r="K263" s="60">
        <v>33302.42</v>
      </c>
      <c r="L263" s="60">
        <v>33302.42</v>
      </c>
      <c r="M263" s="60">
        <v>33302.42</v>
      </c>
      <c r="N263" s="60">
        <v>33302.42</v>
      </c>
    </row>
    <row r="264" spans="1:15" ht="25.5" x14ac:dyDescent="0.25">
      <c r="A264" s="91" t="s">
        <v>60</v>
      </c>
      <c r="C264" s="63"/>
      <c r="D264" s="63"/>
      <c r="E264" s="63"/>
      <c r="F264" s="63"/>
      <c r="G264" s="63"/>
      <c r="H264" s="63"/>
      <c r="I264" s="63"/>
      <c r="J264" s="63"/>
      <c r="K264" s="63"/>
      <c r="L264" s="63"/>
      <c r="M264" s="63"/>
      <c r="N264" s="63"/>
    </row>
    <row r="265" spans="1:15" x14ac:dyDescent="0.25">
      <c r="A265" s="91" t="s">
        <v>61</v>
      </c>
    </row>
    <row r="266" spans="1:15" x14ac:dyDescent="0.25">
      <c r="A266" s="91" t="s">
        <v>105</v>
      </c>
    </row>
    <row r="267" spans="1:15" x14ac:dyDescent="0.25">
      <c r="A267" s="91" t="s">
        <v>76</v>
      </c>
    </row>
    <row r="268" spans="1:15" ht="13.5" thickBot="1" x14ac:dyDescent="0.3"/>
    <row r="269" spans="1:15" ht="25.5" x14ac:dyDescent="0.25">
      <c r="A269" s="75" t="s">
        <v>635</v>
      </c>
      <c r="C269" s="6">
        <v>44227</v>
      </c>
      <c r="D269" s="6">
        <v>44255</v>
      </c>
      <c r="E269" s="6">
        <v>44286</v>
      </c>
      <c r="F269" s="6">
        <v>44316</v>
      </c>
      <c r="G269" s="6">
        <v>44347</v>
      </c>
      <c r="H269" s="6">
        <v>44377</v>
      </c>
      <c r="I269" s="6">
        <v>44408</v>
      </c>
      <c r="J269" s="6">
        <v>44439</v>
      </c>
      <c r="K269" s="6">
        <v>44469</v>
      </c>
      <c r="L269" s="6">
        <v>44500</v>
      </c>
      <c r="M269" s="6">
        <v>44530</v>
      </c>
      <c r="N269" s="6">
        <v>44561</v>
      </c>
      <c r="O269" s="6" t="s">
        <v>67</v>
      </c>
    </row>
    <row r="270" spans="1:15" ht="13.5" thickBot="1" x14ac:dyDescent="0.3">
      <c r="A270" s="79" t="s">
        <v>4</v>
      </c>
      <c r="C270" s="23">
        <v>469</v>
      </c>
      <c r="D270" s="21">
        <v>388</v>
      </c>
      <c r="E270" s="21">
        <v>571</v>
      </c>
      <c r="F270" s="21">
        <v>518</v>
      </c>
      <c r="G270" s="21">
        <v>604</v>
      </c>
      <c r="H270" s="22">
        <v>673</v>
      </c>
      <c r="I270" s="23">
        <v>695</v>
      </c>
      <c r="J270" s="21">
        <v>585</v>
      </c>
      <c r="K270" s="21">
        <v>633</v>
      </c>
      <c r="L270" s="21">
        <v>700</v>
      </c>
      <c r="M270" s="21">
        <v>715</v>
      </c>
      <c r="N270" s="22">
        <v>606</v>
      </c>
      <c r="O270" s="31">
        <f>SUM(C270:N270)</f>
        <v>7157</v>
      </c>
    </row>
    <row r="271" spans="1:15" ht="25.5" x14ac:dyDescent="0.25">
      <c r="A271" s="91" t="s">
        <v>62</v>
      </c>
      <c r="C271" s="41">
        <f>C270+D270</f>
        <v>857</v>
      </c>
      <c r="D271" s="2"/>
      <c r="E271" s="2"/>
      <c r="F271" s="41">
        <f>E270+F270</f>
        <v>1089</v>
      </c>
      <c r="G271" s="2"/>
      <c r="H271" s="41">
        <f>G270+H270</f>
        <v>1277</v>
      </c>
      <c r="I271" s="2"/>
      <c r="J271" s="41">
        <f>I270+J270</f>
        <v>1280</v>
      </c>
      <c r="K271" s="2"/>
      <c r="L271" s="41">
        <f>K270+L270</f>
        <v>1333</v>
      </c>
      <c r="M271" s="2"/>
      <c r="N271" s="41">
        <f>M270+N270</f>
        <v>1321</v>
      </c>
    </row>
    <row r="273" spans="1:15" ht="13.5" thickBot="1" x14ac:dyDescent="0.3"/>
    <row r="274" spans="1:15" x14ac:dyDescent="0.25">
      <c r="A274" s="75" t="s">
        <v>636</v>
      </c>
      <c r="C274" s="6">
        <v>44227</v>
      </c>
      <c r="D274" s="6">
        <v>44255</v>
      </c>
      <c r="E274" s="6">
        <v>44286</v>
      </c>
      <c r="F274" s="6">
        <v>44316</v>
      </c>
      <c r="G274" s="6">
        <v>44347</v>
      </c>
      <c r="H274" s="6">
        <v>44377</v>
      </c>
      <c r="I274" s="6">
        <v>44408</v>
      </c>
      <c r="J274" s="6">
        <v>44439</v>
      </c>
      <c r="K274" s="6">
        <v>44469</v>
      </c>
      <c r="L274" s="6">
        <v>44500</v>
      </c>
      <c r="M274" s="6">
        <v>44530</v>
      </c>
      <c r="N274" s="6">
        <v>44561</v>
      </c>
    </row>
    <row r="275" spans="1:15" ht="13.5" thickBot="1" x14ac:dyDescent="0.3">
      <c r="A275" s="79" t="s">
        <v>4</v>
      </c>
      <c r="C275" s="32">
        <v>734000</v>
      </c>
      <c r="D275" s="32">
        <v>734000</v>
      </c>
      <c r="E275" s="32">
        <v>734000</v>
      </c>
      <c r="F275" s="32">
        <v>734000</v>
      </c>
      <c r="G275" s="32">
        <v>734000</v>
      </c>
      <c r="H275" s="32">
        <v>734000</v>
      </c>
      <c r="I275" s="32">
        <v>734800</v>
      </c>
      <c r="J275" s="32">
        <v>735600</v>
      </c>
      <c r="K275" s="32">
        <v>736450</v>
      </c>
      <c r="L275" s="32">
        <v>737250</v>
      </c>
      <c r="M275" s="32">
        <v>737250</v>
      </c>
      <c r="N275" s="32">
        <v>737250</v>
      </c>
    </row>
    <row r="276" spans="1:15" ht="25.5" x14ac:dyDescent="0.25">
      <c r="A276" s="91" t="s">
        <v>63</v>
      </c>
    </row>
    <row r="277" spans="1:15" x14ac:dyDescent="0.25">
      <c r="A277" s="91" t="s">
        <v>61</v>
      </c>
    </row>
    <row r="278" spans="1:15" x14ac:dyDescent="0.25">
      <c r="A278" s="91" t="s">
        <v>95</v>
      </c>
    </row>
    <row r="279" spans="1:15" x14ac:dyDescent="0.25">
      <c r="A279" s="91" t="s">
        <v>76</v>
      </c>
    </row>
    <row r="280" spans="1:15" ht="13.5" thickBot="1" x14ac:dyDescent="0.3"/>
    <row r="281" spans="1:15" x14ac:dyDescent="0.25">
      <c r="A281" s="75" t="s">
        <v>637</v>
      </c>
      <c r="C281" s="6">
        <v>44227</v>
      </c>
      <c r="D281" s="6">
        <v>44255</v>
      </c>
      <c r="E281" s="6">
        <v>44286</v>
      </c>
      <c r="F281" s="6">
        <v>44316</v>
      </c>
      <c r="G281" s="6">
        <v>44347</v>
      </c>
      <c r="H281" s="6">
        <v>44377</v>
      </c>
      <c r="I281" s="6">
        <v>44408</v>
      </c>
      <c r="J281" s="6">
        <v>44439</v>
      </c>
      <c r="K281" s="6">
        <v>44469</v>
      </c>
      <c r="L281" s="6">
        <v>44500</v>
      </c>
      <c r="M281" s="6">
        <v>44530</v>
      </c>
      <c r="N281" s="6">
        <v>44561</v>
      </c>
      <c r="O281" s="6" t="s">
        <v>67</v>
      </c>
    </row>
    <row r="282" spans="1:15" ht="13.5" thickBot="1" x14ac:dyDescent="0.3">
      <c r="A282" s="79" t="s">
        <v>4</v>
      </c>
      <c r="C282" s="18">
        <v>1198</v>
      </c>
      <c r="D282" s="16">
        <v>1163</v>
      </c>
      <c r="E282" s="16">
        <v>1591</v>
      </c>
      <c r="F282" s="16">
        <v>1290</v>
      </c>
      <c r="G282" s="16">
        <v>1597</v>
      </c>
      <c r="H282" s="17">
        <v>1847</v>
      </c>
      <c r="I282" s="18">
        <v>2799</v>
      </c>
      <c r="J282" s="16">
        <v>2480</v>
      </c>
      <c r="K282" s="16">
        <v>2284</v>
      </c>
      <c r="L282" s="16">
        <v>1818</v>
      </c>
      <c r="M282" s="16">
        <v>1270</v>
      </c>
      <c r="N282" s="17">
        <v>997</v>
      </c>
      <c r="O282" s="17">
        <f>SUM(C282:N282)</f>
        <v>20334</v>
      </c>
    </row>
    <row r="283" spans="1:15" x14ac:dyDescent="0.25">
      <c r="A283" s="91" t="s">
        <v>81</v>
      </c>
    </row>
    <row r="284" spans="1:15" ht="25.5" x14ac:dyDescent="0.25">
      <c r="A284" s="91" t="s">
        <v>64</v>
      </c>
      <c r="C284" s="65">
        <f>C282+D282</f>
        <v>2361</v>
      </c>
      <c r="F284" s="65">
        <f>E282+F282</f>
        <v>2881</v>
      </c>
      <c r="H284" s="65">
        <f>G282+H282</f>
        <v>3444</v>
      </c>
      <c r="J284" s="65">
        <f>I282+J282</f>
        <v>5279</v>
      </c>
      <c r="L284" s="65">
        <f>K282+L282</f>
        <v>4102</v>
      </c>
      <c r="N284" s="65">
        <f>M282+N282</f>
        <v>2267</v>
      </c>
    </row>
    <row r="286" spans="1:15" ht="13.5" thickBot="1" x14ac:dyDescent="0.3"/>
    <row r="287" spans="1:15" x14ac:dyDescent="0.25">
      <c r="A287" s="75" t="s">
        <v>638</v>
      </c>
      <c r="C287" s="6">
        <v>44227</v>
      </c>
      <c r="D287" s="6">
        <v>44255</v>
      </c>
      <c r="E287" s="6">
        <v>44286</v>
      </c>
      <c r="F287" s="6">
        <v>44316</v>
      </c>
      <c r="G287" s="6">
        <v>44347</v>
      </c>
      <c r="H287" s="6">
        <v>44377</v>
      </c>
      <c r="I287" s="6">
        <v>44408</v>
      </c>
      <c r="J287" s="6">
        <v>44439</v>
      </c>
      <c r="K287" s="6">
        <v>44469</v>
      </c>
      <c r="L287" s="6">
        <v>44500</v>
      </c>
      <c r="M287" s="6">
        <v>44530</v>
      </c>
      <c r="N287" s="6">
        <v>44561</v>
      </c>
    </row>
    <row r="288" spans="1:15" ht="13.5" thickBot="1" x14ac:dyDescent="0.3">
      <c r="A288" s="79" t="s">
        <v>65</v>
      </c>
      <c r="B288" s="69" t="s">
        <v>74</v>
      </c>
      <c r="C288" s="70">
        <v>1.7828846837242742</v>
      </c>
      <c r="D288" s="71">
        <v>1.672655355097415</v>
      </c>
      <c r="E288" s="71">
        <v>2.1251617532594831</v>
      </c>
      <c r="F288" s="71">
        <v>2.0129504504504832</v>
      </c>
      <c r="G288" s="71">
        <v>2.6173657100807999</v>
      </c>
      <c r="H288" s="72">
        <v>2.7335892355952125</v>
      </c>
      <c r="I288" s="70">
        <v>2.352960631494708</v>
      </c>
      <c r="J288" s="71">
        <v>1.6814031339032227</v>
      </c>
      <c r="K288" s="71">
        <v>1.6271974284709545</v>
      </c>
      <c r="L288" s="71">
        <v>1.580664682539656</v>
      </c>
      <c r="M288" s="71">
        <v>2.031713286713464</v>
      </c>
      <c r="N288" s="72">
        <v>2.0540738448843974</v>
      </c>
    </row>
    <row r="289" spans="1:15" ht="13.5" thickBot="1" x14ac:dyDescent="0.3">
      <c r="A289" s="112"/>
      <c r="B289" s="69" t="s">
        <v>75</v>
      </c>
      <c r="C289" s="18">
        <v>15</v>
      </c>
      <c r="D289" s="16">
        <v>35</v>
      </c>
      <c r="E289" s="16">
        <v>32</v>
      </c>
      <c r="F289" s="16">
        <v>60</v>
      </c>
      <c r="G289" s="16">
        <v>52</v>
      </c>
      <c r="H289" s="17">
        <v>50</v>
      </c>
      <c r="I289" s="18">
        <v>54</v>
      </c>
      <c r="J289" s="16">
        <v>80</v>
      </c>
      <c r="K289" s="16">
        <v>90</v>
      </c>
      <c r="L289" s="16">
        <v>85</v>
      </c>
      <c r="M289" s="16">
        <v>77</v>
      </c>
      <c r="N289" s="17">
        <v>33</v>
      </c>
    </row>
    <row r="290" spans="1:15" ht="38.25" x14ac:dyDescent="0.25">
      <c r="A290" s="91" t="s">
        <v>66</v>
      </c>
      <c r="C290" s="73">
        <f>C289+C288</f>
        <v>16.782884683724273</v>
      </c>
      <c r="F290" s="73">
        <f>F288+F289</f>
        <v>62.012950450450482</v>
      </c>
      <c r="H290" s="73">
        <f>H288+H289</f>
        <v>52.733589235595211</v>
      </c>
      <c r="J290" s="73">
        <f>J288+J289</f>
        <v>81.681403133903217</v>
      </c>
      <c r="L290" s="73">
        <f>L288+L289</f>
        <v>86.580664682539663</v>
      </c>
      <c r="N290" s="73">
        <f>N288+N289</f>
        <v>35.0540738448844</v>
      </c>
    </row>
    <row r="292" spans="1:15" ht="13.5" thickBot="1" x14ac:dyDescent="0.3"/>
    <row r="293" spans="1:15" ht="25.5" x14ac:dyDescent="0.25">
      <c r="A293" s="75" t="s">
        <v>639</v>
      </c>
      <c r="C293" s="6">
        <v>44227</v>
      </c>
      <c r="D293" s="6">
        <v>44255</v>
      </c>
      <c r="E293" s="6">
        <v>44286</v>
      </c>
      <c r="F293" s="6">
        <v>44316</v>
      </c>
      <c r="G293" s="6">
        <v>44347</v>
      </c>
      <c r="H293" s="6">
        <v>44377</v>
      </c>
      <c r="I293" s="6">
        <v>44408</v>
      </c>
      <c r="J293" s="6">
        <v>44439</v>
      </c>
      <c r="K293" s="6">
        <v>44469</v>
      </c>
      <c r="L293" s="6">
        <v>44500</v>
      </c>
      <c r="M293" s="6">
        <v>44530</v>
      </c>
      <c r="N293" s="6">
        <v>44561</v>
      </c>
      <c r="O293" s="6" t="s">
        <v>67</v>
      </c>
    </row>
    <row r="294" spans="1:15" ht="13.5" thickBot="1" x14ac:dyDescent="0.3">
      <c r="A294" s="79" t="s">
        <v>4</v>
      </c>
      <c r="C294" s="45">
        <v>1509611</v>
      </c>
      <c r="D294" s="43">
        <v>2188167</v>
      </c>
      <c r="E294" s="43">
        <v>2120834</v>
      </c>
      <c r="F294" s="43">
        <v>2373630</v>
      </c>
      <c r="G294" s="43">
        <v>2179849</v>
      </c>
      <c r="H294" s="44">
        <v>2207621</v>
      </c>
      <c r="I294" s="45">
        <v>2308286</v>
      </c>
      <c r="J294" s="43">
        <v>2118550</v>
      </c>
      <c r="K294" s="43">
        <v>2144972</v>
      </c>
      <c r="L294" s="43">
        <v>2001452</v>
      </c>
      <c r="M294" s="43">
        <v>2035370</v>
      </c>
      <c r="N294" s="44">
        <v>2406515</v>
      </c>
      <c r="O294" s="44">
        <f>SUM(C294:N294)</f>
        <v>25594857</v>
      </c>
    </row>
    <row r="295" spans="1:15" ht="25.5" x14ac:dyDescent="0.25">
      <c r="A295" s="91" t="s">
        <v>82</v>
      </c>
      <c r="C295" s="74">
        <f>C294+D294</f>
        <v>3697778</v>
      </c>
      <c r="F295" s="74">
        <f>E294+F294</f>
        <v>4494464</v>
      </c>
      <c r="H295" s="74">
        <f>G294+H294</f>
        <v>4387470</v>
      </c>
      <c r="J295" s="74">
        <f>I294+J294</f>
        <v>4426836</v>
      </c>
      <c r="L295" s="74">
        <f>K294+L294</f>
        <v>4146424</v>
      </c>
      <c r="N295" s="74">
        <f>M294+N294</f>
        <v>4441885</v>
      </c>
      <c r="O295" s="3">
        <v>25594857</v>
      </c>
    </row>
    <row r="298" spans="1:15" x14ac:dyDescent="0.25">
      <c r="A298" s="89" t="s">
        <v>0</v>
      </c>
    </row>
    <row r="299" spans="1:15" ht="38.25" x14ac:dyDescent="0.25">
      <c r="A299" s="90" t="s">
        <v>1</v>
      </c>
    </row>
  </sheetData>
  <mergeCells count="1">
    <mergeCell ref="B222:H223"/>
  </mergeCells>
  <pageMargins left="0.7" right="0.7" top="0.75" bottom="0.75" header="0.3" footer="0.3"/>
  <pageSetup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40"/>
  <sheetViews>
    <sheetView topLeftCell="B1" zoomScaleNormal="100" workbookViewId="0">
      <selection activeCell="O17" sqref="O17"/>
    </sheetView>
  </sheetViews>
  <sheetFormatPr baseColWidth="10" defaultColWidth="11" defaultRowHeight="12.75" x14ac:dyDescent="0.2"/>
  <cols>
    <col min="1" max="1" width="75.42578125" style="1" customWidth="1"/>
    <col min="2" max="2" width="11" style="1"/>
    <col min="3" max="15" width="14.28515625" style="1" customWidth="1"/>
    <col min="16" max="16384" width="11" style="1"/>
  </cols>
  <sheetData>
    <row r="1" spans="1:15" ht="23.25" x14ac:dyDescent="0.35">
      <c r="A1" s="4" t="s">
        <v>107</v>
      </c>
      <c r="B1" s="113"/>
      <c r="C1" s="113"/>
      <c r="D1" s="113"/>
      <c r="E1" s="113"/>
      <c r="F1" s="113"/>
    </row>
    <row r="2" spans="1:15" ht="13.5" thickBot="1" x14ac:dyDescent="0.25"/>
    <row r="3" spans="1:15" ht="38.25" x14ac:dyDescent="0.2">
      <c r="A3" s="75" t="s">
        <v>108</v>
      </c>
      <c r="C3" s="6">
        <v>44227</v>
      </c>
      <c r="D3" s="6">
        <v>44255</v>
      </c>
      <c r="E3" s="6">
        <v>44286</v>
      </c>
      <c r="F3" s="6">
        <v>44316</v>
      </c>
      <c r="G3" s="6">
        <v>44347</v>
      </c>
      <c r="H3" s="6">
        <v>44377</v>
      </c>
      <c r="I3" s="6">
        <v>44408</v>
      </c>
      <c r="J3" s="6">
        <v>44439</v>
      </c>
      <c r="K3" s="6">
        <v>44469</v>
      </c>
      <c r="L3" s="6">
        <v>44500</v>
      </c>
      <c r="M3" s="6">
        <v>44530</v>
      </c>
      <c r="N3" s="6">
        <v>44561</v>
      </c>
      <c r="O3" s="6" t="s">
        <v>67</v>
      </c>
    </row>
    <row r="4" spans="1:15" ht="13.5" thickBot="1" x14ac:dyDescent="0.25">
      <c r="A4" s="79" t="s">
        <v>4</v>
      </c>
      <c r="C4" s="56">
        <v>3382093.9</v>
      </c>
      <c r="D4" s="57">
        <v>2611236.9</v>
      </c>
      <c r="E4" s="57">
        <v>2760540</v>
      </c>
      <c r="F4" s="57">
        <v>2492842</v>
      </c>
      <c r="G4" s="57">
        <v>2921130.35</v>
      </c>
      <c r="H4" s="58">
        <v>3330632.9</v>
      </c>
      <c r="I4" s="56">
        <v>2496703</v>
      </c>
      <c r="J4" s="57">
        <v>2547284</v>
      </c>
      <c r="K4" s="57">
        <v>2210050</v>
      </c>
      <c r="L4" s="57">
        <v>2316943</v>
      </c>
      <c r="M4" s="57">
        <v>2860991</v>
      </c>
      <c r="N4" s="58">
        <v>3181907</v>
      </c>
      <c r="O4" s="58">
        <f>SUM(C4:N4)</f>
        <v>33112354.050000001</v>
      </c>
    </row>
    <row r="5" spans="1:15" x14ac:dyDescent="0.2">
      <c r="A5" s="151" t="s">
        <v>109</v>
      </c>
    </row>
    <row r="6" spans="1:15" x14ac:dyDescent="0.2">
      <c r="A6" s="151"/>
      <c r="C6" s="52"/>
      <c r="F6" s="52"/>
      <c r="H6" s="52"/>
      <c r="J6" s="52"/>
      <c r="L6" s="52"/>
      <c r="N6" s="52"/>
    </row>
    <row r="7" spans="1:15" x14ac:dyDescent="0.2">
      <c r="A7" s="98" t="s">
        <v>110</v>
      </c>
    </row>
    <row r="8" spans="1:15" x14ac:dyDescent="0.2">
      <c r="A8" s="98" t="s">
        <v>111</v>
      </c>
    </row>
    <row r="9" spans="1:15" ht="13.5" thickBot="1" x14ac:dyDescent="0.25">
      <c r="A9" s="77"/>
    </row>
    <row r="10" spans="1:15" x14ac:dyDescent="0.2">
      <c r="A10" s="75" t="s">
        <v>592</v>
      </c>
      <c r="C10" s="6">
        <v>44227</v>
      </c>
      <c r="D10" s="6">
        <v>44255</v>
      </c>
      <c r="E10" s="6">
        <v>44286</v>
      </c>
      <c r="F10" s="6">
        <v>44316</v>
      </c>
      <c r="G10" s="6">
        <v>44347</v>
      </c>
      <c r="H10" s="6">
        <v>44377</v>
      </c>
      <c r="I10" s="6">
        <v>44408</v>
      </c>
      <c r="J10" s="6">
        <v>44439</v>
      </c>
      <c r="K10" s="6">
        <v>44469</v>
      </c>
      <c r="L10" s="6">
        <v>44500</v>
      </c>
      <c r="M10" s="6">
        <v>44530</v>
      </c>
      <c r="N10" s="6">
        <v>44561</v>
      </c>
      <c r="O10" s="6" t="s">
        <v>67</v>
      </c>
    </row>
    <row r="11" spans="1:15" ht="13.5" thickBot="1" x14ac:dyDescent="0.25">
      <c r="A11" s="79" t="s">
        <v>4</v>
      </c>
      <c r="C11" s="56">
        <f>C4</f>
        <v>3382093.9</v>
      </c>
      <c r="D11" s="56">
        <f t="shared" ref="D11:N11" si="0">D4</f>
        <v>2611236.9</v>
      </c>
      <c r="E11" s="56">
        <f t="shared" si="0"/>
        <v>2760540</v>
      </c>
      <c r="F11" s="56">
        <f t="shared" si="0"/>
        <v>2492842</v>
      </c>
      <c r="G11" s="56">
        <f t="shared" si="0"/>
        <v>2921130.35</v>
      </c>
      <c r="H11" s="56">
        <f t="shared" si="0"/>
        <v>3330632.9</v>
      </c>
      <c r="I11" s="56">
        <f t="shared" si="0"/>
        <v>2496703</v>
      </c>
      <c r="J11" s="56">
        <f t="shared" si="0"/>
        <v>2547284</v>
      </c>
      <c r="K11" s="56">
        <f t="shared" si="0"/>
        <v>2210050</v>
      </c>
      <c r="L11" s="56">
        <f t="shared" si="0"/>
        <v>2316943</v>
      </c>
      <c r="M11" s="56">
        <f t="shared" si="0"/>
        <v>2860991</v>
      </c>
      <c r="N11" s="56">
        <f t="shared" si="0"/>
        <v>3181907</v>
      </c>
      <c r="O11" s="58">
        <f>SUM(C11:N11)</f>
        <v>33112354.050000001</v>
      </c>
    </row>
    <row r="12" spans="1:15" ht="25.5" x14ac:dyDescent="0.2">
      <c r="A12" s="79" t="s">
        <v>112</v>
      </c>
      <c r="C12" s="52"/>
    </row>
    <row r="13" spans="1:15" x14ac:dyDescent="0.2">
      <c r="A13" s="77" t="s">
        <v>113</v>
      </c>
      <c r="F13" s="52"/>
      <c r="H13" s="52"/>
      <c r="J13" s="52"/>
      <c r="L13" s="52"/>
      <c r="N13" s="52"/>
    </row>
    <row r="14" spans="1:15" ht="25.5" x14ac:dyDescent="0.2">
      <c r="A14" s="77" t="s">
        <v>114</v>
      </c>
    </row>
    <row r="16" spans="1:15" ht="13.5" thickBot="1" x14ac:dyDescent="0.25"/>
    <row r="17" spans="1:15" x14ac:dyDescent="0.2">
      <c r="A17" s="75" t="s">
        <v>593</v>
      </c>
      <c r="C17" s="6">
        <v>44227</v>
      </c>
      <c r="D17" s="6">
        <v>44255</v>
      </c>
      <c r="E17" s="6">
        <v>44286</v>
      </c>
      <c r="F17" s="6">
        <v>44316</v>
      </c>
      <c r="G17" s="6">
        <v>44347</v>
      </c>
      <c r="H17" s="6">
        <v>44377</v>
      </c>
      <c r="I17" s="6">
        <v>44408</v>
      </c>
      <c r="J17" s="6">
        <v>44439</v>
      </c>
      <c r="K17" s="6">
        <v>44469</v>
      </c>
      <c r="L17" s="6">
        <v>44500</v>
      </c>
      <c r="M17" s="6">
        <v>44530</v>
      </c>
      <c r="N17" s="6">
        <v>44561</v>
      </c>
    </row>
    <row r="18" spans="1:15" ht="13.5" thickBot="1" x14ac:dyDescent="0.25">
      <c r="A18" s="77" t="s">
        <v>115</v>
      </c>
      <c r="C18" s="56">
        <v>1200</v>
      </c>
      <c r="D18" s="57">
        <v>1200</v>
      </c>
      <c r="E18" s="56">
        <v>1200</v>
      </c>
      <c r="F18" s="57">
        <v>1200</v>
      </c>
      <c r="G18" s="56">
        <v>1200</v>
      </c>
      <c r="H18" s="57">
        <v>1200</v>
      </c>
      <c r="I18" s="56">
        <v>1200</v>
      </c>
      <c r="J18" s="57">
        <v>1200</v>
      </c>
      <c r="K18" s="56">
        <v>1200</v>
      </c>
      <c r="L18" s="57">
        <v>1200</v>
      </c>
      <c r="M18" s="56">
        <v>1200</v>
      </c>
      <c r="N18" s="57">
        <v>1200</v>
      </c>
    </row>
    <row r="19" spans="1:15" x14ac:dyDescent="0.2">
      <c r="A19" s="99" t="s">
        <v>77</v>
      </c>
    </row>
    <row r="20" spans="1:15" x14ac:dyDescent="0.2">
      <c r="A20" s="77" t="s">
        <v>116</v>
      </c>
    </row>
    <row r="22" spans="1:15" ht="13.5" thickBot="1" x14ac:dyDescent="0.25"/>
    <row r="23" spans="1:15" x14ac:dyDescent="0.2">
      <c r="A23" s="75" t="s">
        <v>117</v>
      </c>
      <c r="C23" s="6">
        <v>44227</v>
      </c>
      <c r="D23" s="6">
        <v>44255</v>
      </c>
      <c r="E23" s="6">
        <v>44286</v>
      </c>
      <c r="F23" s="6">
        <v>44316</v>
      </c>
      <c r="G23" s="6">
        <v>44347</v>
      </c>
      <c r="H23" s="6">
        <v>44377</v>
      </c>
      <c r="I23" s="6">
        <v>44408</v>
      </c>
      <c r="J23" s="6">
        <v>44439</v>
      </c>
      <c r="K23" s="6">
        <v>44469</v>
      </c>
      <c r="L23" s="6">
        <v>44500</v>
      </c>
      <c r="M23" s="6">
        <v>44530</v>
      </c>
      <c r="N23" s="6">
        <v>44561</v>
      </c>
      <c r="O23" s="6" t="s">
        <v>67</v>
      </c>
    </row>
    <row r="24" spans="1:15" ht="13.5" thickBot="1" x14ac:dyDescent="0.25">
      <c r="A24" s="79" t="s">
        <v>65</v>
      </c>
      <c r="C24" s="56">
        <v>3323218.9</v>
      </c>
      <c r="D24" s="57">
        <v>2546286.9</v>
      </c>
      <c r="E24" s="57">
        <v>2622512.75</v>
      </c>
      <c r="F24" s="57">
        <v>2336863</v>
      </c>
      <c r="G24" s="57">
        <v>2792580.35</v>
      </c>
      <c r="H24" s="58">
        <v>2644460</v>
      </c>
      <c r="I24" s="56">
        <v>2371867.65</v>
      </c>
      <c r="J24" s="57">
        <v>2419919.4</v>
      </c>
      <c r="K24" s="57">
        <v>2099547.75</v>
      </c>
      <c r="L24" s="57">
        <v>2201096</v>
      </c>
      <c r="M24" s="57">
        <v>2717942</v>
      </c>
      <c r="N24" s="58">
        <v>3022812</v>
      </c>
      <c r="O24" s="58">
        <f>SUM(C24:N24)</f>
        <v>31099106.699999999</v>
      </c>
    </row>
    <row r="25" spans="1:15" ht="25.5" x14ac:dyDescent="0.2">
      <c r="A25" s="79" t="s">
        <v>118</v>
      </c>
      <c r="C25" s="52"/>
      <c r="F25" s="52"/>
      <c r="H25" s="52"/>
      <c r="J25" s="52"/>
      <c r="L25" s="52"/>
      <c r="N25" s="52"/>
    </row>
    <row r="26" spans="1:15" ht="51" x14ac:dyDescent="0.2">
      <c r="A26" s="77" t="s">
        <v>119</v>
      </c>
    </row>
    <row r="27" spans="1:15" ht="13.5" thickBot="1" x14ac:dyDescent="0.25"/>
    <row r="28" spans="1:15" x14ac:dyDescent="0.2">
      <c r="A28" s="75" t="s">
        <v>594</v>
      </c>
      <c r="C28" s="6">
        <v>44227</v>
      </c>
      <c r="D28" s="6">
        <v>44255</v>
      </c>
      <c r="E28" s="6">
        <v>44286</v>
      </c>
      <c r="F28" s="6">
        <v>44316</v>
      </c>
      <c r="G28" s="6">
        <v>44347</v>
      </c>
      <c r="H28" s="6">
        <v>44377</v>
      </c>
      <c r="I28" s="6">
        <v>44408</v>
      </c>
      <c r="J28" s="6">
        <v>44439</v>
      </c>
      <c r="K28" s="6">
        <v>44469</v>
      </c>
      <c r="L28" s="6">
        <v>44500</v>
      </c>
      <c r="M28" s="6">
        <v>44530</v>
      </c>
      <c r="N28" s="6">
        <v>44561</v>
      </c>
      <c r="O28" s="6" t="s">
        <v>67</v>
      </c>
    </row>
    <row r="29" spans="1:15" ht="13.5" thickBot="1" x14ac:dyDescent="0.25">
      <c r="A29" s="79" t="s">
        <v>4</v>
      </c>
      <c r="C29" s="56">
        <v>188788</v>
      </c>
      <c r="D29" s="57">
        <v>188968</v>
      </c>
      <c r="E29" s="57">
        <v>189998</v>
      </c>
      <c r="F29" s="57">
        <v>189238</v>
      </c>
      <c r="G29" s="57">
        <v>189848</v>
      </c>
      <c r="H29" s="58">
        <v>188508</v>
      </c>
      <c r="I29" s="56">
        <v>188288</v>
      </c>
      <c r="J29" s="57">
        <v>187688</v>
      </c>
      <c r="K29" s="57">
        <v>187798</v>
      </c>
      <c r="L29" s="57">
        <v>188758</v>
      </c>
      <c r="M29" s="57">
        <v>190098</v>
      </c>
      <c r="N29" s="58">
        <v>189788</v>
      </c>
      <c r="O29" s="58">
        <f>SUM(C29:N29)</f>
        <v>2267766</v>
      </c>
    </row>
    <row r="30" spans="1:15" ht="25.5" x14ac:dyDescent="0.2">
      <c r="A30" s="79" t="s">
        <v>120</v>
      </c>
      <c r="C30" s="52"/>
    </row>
    <row r="31" spans="1:15" ht="38.25" x14ac:dyDescent="0.2">
      <c r="A31" s="77" t="s">
        <v>121</v>
      </c>
      <c r="F31" s="52"/>
      <c r="H31" s="52"/>
      <c r="J31" s="52"/>
      <c r="L31" s="52"/>
      <c r="N31" s="52"/>
    </row>
    <row r="33" spans="1:15" ht="13.5" thickBot="1" x14ac:dyDescent="0.25"/>
    <row r="34" spans="1:15" x14ac:dyDescent="0.2">
      <c r="A34" s="75" t="s">
        <v>595</v>
      </c>
      <c r="C34" s="6">
        <v>44227</v>
      </c>
      <c r="D34" s="6">
        <v>44255</v>
      </c>
      <c r="E34" s="6">
        <v>44286</v>
      </c>
      <c r="F34" s="6">
        <v>44316</v>
      </c>
      <c r="G34" s="6">
        <v>44347</v>
      </c>
      <c r="H34" s="6">
        <v>44377</v>
      </c>
      <c r="I34" s="6">
        <v>44408</v>
      </c>
      <c r="J34" s="6">
        <v>44439</v>
      </c>
      <c r="K34" s="6">
        <v>44469</v>
      </c>
      <c r="L34" s="6">
        <v>44500</v>
      </c>
      <c r="M34" s="6">
        <v>44530</v>
      </c>
      <c r="N34" s="6">
        <v>44561</v>
      </c>
      <c r="O34" s="6" t="s">
        <v>67</v>
      </c>
    </row>
    <row r="35" spans="1:15" ht="13.5" thickBot="1" x14ac:dyDescent="0.25">
      <c r="A35" s="79" t="s">
        <v>4</v>
      </c>
      <c r="C35" s="56">
        <v>231544</v>
      </c>
      <c r="D35" s="57">
        <v>195336</v>
      </c>
      <c r="E35" s="57">
        <v>216833</v>
      </c>
      <c r="F35" s="57">
        <v>206390</v>
      </c>
      <c r="G35" s="57">
        <v>229938</v>
      </c>
      <c r="H35" s="58">
        <v>229332</v>
      </c>
      <c r="I35" s="56">
        <v>224851</v>
      </c>
      <c r="J35" s="57">
        <v>235829</v>
      </c>
      <c r="K35" s="57">
        <v>230588</v>
      </c>
      <c r="L35" s="57">
        <v>246089</v>
      </c>
      <c r="M35" s="57">
        <v>232885</v>
      </c>
      <c r="N35" s="58">
        <v>265549</v>
      </c>
      <c r="O35" s="58">
        <f>SUM(C35:N35)</f>
        <v>2745164</v>
      </c>
    </row>
    <row r="36" spans="1:15" x14ac:dyDescent="0.2">
      <c r="A36" s="77" t="s">
        <v>122</v>
      </c>
    </row>
    <row r="37" spans="1:15" x14ac:dyDescent="0.2">
      <c r="C37" s="52"/>
      <c r="F37" s="52"/>
    </row>
    <row r="38" spans="1:15" x14ac:dyDescent="0.2">
      <c r="H38" s="52"/>
      <c r="J38" s="52"/>
      <c r="L38" s="52"/>
      <c r="N38" s="52"/>
    </row>
    <row r="39" spans="1:15" x14ac:dyDescent="0.2">
      <c r="A39" s="89" t="s">
        <v>0</v>
      </c>
      <c r="C39" s="152"/>
      <c r="D39" s="153"/>
      <c r="E39" s="153"/>
      <c r="F39" s="153"/>
      <c r="G39" s="153"/>
      <c r="H39" s="154"/>
    </row>
    <row r="40" spans="1:15" ht="38.25" x14ac:dyDescent="0.2">
      <c r="A40" s="90" t="s">
        <v>1</v>
      </c>
      <c r="C40" s="155"/>
      <c r="D40" s="156"/>
      <c r="E40" s="156"/>
      <c r="F40" s="156"/>
      <c r="G40" s="156"/>
      <c r="H40" s="157"/>
    </row>
  </sheetData>
  <mergeCells count="2">
    <mergeCell ref="A5:A6"/>
    <mergeCell ref="C39:H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Q403"/>
  <sheetViews>
    <sheetView zoomScaleNormal="100" workbookViewId="0">
      <selection activeCell="D41" sqref="D41:E41"/>
    </sheetView>
  </sheetViews>
  <sheetFormatPr baseColWidth="10" defaultColWidth="11" defaultRowHeight="12.75" x14ac:dyDescent="0.2"/>
  <cols>
    <col min="1" max="1" width="17.5703125" style="1" customWidth="1"/>
    <col min="2" max="2" width="62.85546875" style="1" customWidth="1"/>
    <col min="3" max="3" width="4" style="1" customWidth="1"/>
    <col min="4" max="15" width="14.28515625" style="2" customWidth="1"/>
    <col min="16" max="16" width="25.140625" style="2" bestFit="1" customWidth="1"/>
    <col min="17" max="17" width="17.85546875" style="1" bestFit="1" customWidth="1"/>
    <col min="18" max="16384" width="11" style="1"/>
  </cols>
  <sheetData>
    <row r="1" spans="1:15" ht="23.25" x14ac:dyDescent="0.35">
      <c r="A1" s="114" t="s">
        <v>72</v>
      </c>
      <c r="B1" s="4" t="s">
        <v>221</v>
      </c>
      <c r="C1" s="113"/>
      <c r="D1" s="115"/>
      <c r="E1" s="115"/>
      <c r="F1" s="115"/>
    </row>
    <row r="2" spans="1:15" ht="13.5" thickBot="1" x14ac:dyDescent="0.25"/>
    <row r="3" spans="1:15" x14ac:dyDescent="0.2">
      <c r="A3" s="19" t="s">
        <v>222</v>
      </c>
      <c r="B3" s="75" t="s">
        <v>523</v>
      </c>
      <c r="D3" s="5">
        <v>44227</v>
      </c>
      <c r="E3" s="6">
        <v>44255</v>
      </c>
      <c r="F3" s="6">
        <v>44286</v>
      </c>
      <c r="G3" s="6">
        <v>44316</v>
      </c>
      <c r="H3" s="6">
        <v>44347</v>
      </c>
      <c r="I3" s="6">
        <v>44377</v>
      </c>
      <c r="J3" s="6">
        <v>44408</v>
      </c>
      <c r="K3" s="6">
        <v>44439</v>
      </c>
      <c r="L3" s="6">
        <v>44469</v>
      </c>
      <c r="M3" s="6">
        <v>44500</v>
      </c>
      <c r="N3" s="6">
        <v>44530</v>
      </c>
      <c r="O3" s="6">
        <v>44561</v>
      </c>
    </row>
    <row r="4" spans="1:15" ht="13.5" thickBot="1" x14ac:dyDescent="0.25">
      <c r="B4" s="79" t="s">
        <v>4</v>
      </c>
      <c r="D4" s="20">
        <v>9</v>
      </c>
      <c r="E4" s="21">
        <v>9</v>
      </c>
      <c r="F4" s="21">
        <v>9</v>
      </c>
      <c r="G4" s="21">
        <v>9</v>
      </c>
      <c r="H4" s="21">
        <v>9</v>
      </c>
      <c r="I4" s="22">
        <v>9</v>
      </c>
      <c r="J4" s="23">
        <v>9</v>
      </c>
      <c r="K4" s="21">
        <v>9</v>
      </c>
      <c r="L4" s="21">
        <v>9</v>
      </c>
      <c r="M4" s="21">
        <v>9</v>
      </c>
      <c r="N4" s="21">
        <v>9</v>
      </c>
      <c r="O4" s="22">
        <v>9</v>
      </c>
    </row>
    <row r="5" spans="1:15" ht="63.75" x14ac:dyDescent="0.2">
      <c r="B5" s="77" t="s">
        <v>223</v>
      </c>
    </row>
    <row r="6" spans="1:15" x14ac:dyDescent="0.2">
      <c r="B6" s="91" t="s">
        <v>76</v>
      </c>
    </row>
    <row r="7" spans="1:15" x14ac:dyDescent="0.2">
      <c r="B7" s="77" t="s">
        <v>224</v>
      </c>
    </row>
    <row r="9" spans="1:15" ht="13.5" thickBot="1" x14ac:dyDescent="0.25"/>
    <row r="10" spans="1:15" ht="25.5" x14ac:dyDescent="0.2">
      <c r="A10" s="19" t="s">
        <v>222</v>
      </c>
      <c r="B10" s="75" t="s">
        <v>524</v>
      </c>
      <c r="D10" s="5">
        <v>44227</v>
      </c>
      <c r="E10" s="6">
        <v>44255</v>
      </c>
      <c r="F10" s="6">
        <v>44286</v>
      </c>
      <c r="G10" s="6">
        <v>44316</v>
      </c>
      <c r="H10" s="6">
        <v>44347</v>
      </c>
      <c r="I10" s="6">
        <v>44377</v>
      </c>
      <c r="J10" s="6">
        <v>44408</v>
      </c>
      <c r="K10" s="6">
        <v>44439</v>
      </c>
      <c r="L10" s="6">
        <v>44469</v>
      </c>
      <c r="M10" s="6">
        <v>44500</v>
      </c>
      <c r="N10" s="6">
        <v>44530</v>
      </c>
      <c r="O10" s="6">
        <v>44561</v>
      </c>
    </row>
    <row r="11" spans="1:15" ht="13.5" thickBot="1" x14ac:dyDescent="0.25">
      <c r="B11" s="79" t="s">
        <v>4</v>
      </c>
      <c r="D11" s="24">
        <v>508916</v>
      </c>
      <c r="E11" s="25">
        <v>510080</v>
      </c>
      <c r="F11" s="25">
        <v>511008</v>
      </c>
      <c r="G11" s="25">
        <v>512260</v>
      </c>
      <c r="H11" s="25">
        <v>513184</v>
      </c>
      <c r="I11" s="26">
        <v>513936</v>
      </c>
      <c r="J11" s="27">
        <v>514560</v>
      </c>
      <c r="K11" s="25">
        <v>515156</v>
      </c>
      <c r="L11" s="25">
        <v>515704</v>
      </c>
      <c r="M11" s="25">
        <v>516352</v>
      </c>
      <c r="N11" s="25">
        <v>516780</v>
      </c>
      <c r="O11" s="26">
        <v>517032</v>
      </c>
    </row>
    <row r="12" spans="1:15" ht="25.5" x14ac:dyDescent="0.2">
      <c r="B12" s="77" t="s">
        <v>225</v>
      </c>
    </row>
    <row r="14" spans="1:15" ht="13.5" thickBot="1" x14ac:dyDescent="0.25"/>
    <row r="15" spans="1:15" x14ac:dyDescent="0.2">
      <c r="A15" s="28" t="s">
        <v>73</v>
      </c>
      <c r="B15" s="75" t="s">
        <v>525</v>
      </c>
      <c r="C15" s="158"/>
      <c r="D15" s="5">
        <v>44227</v>
      </c>
      <c r="E15" s="6">
        <v>44255</v>
      </c>
      <c r="F15" s="6">
        <v>44286</v>
      </c>
      <c r="G15" s="6">
        <v>44316</v>
      </c>
      <c r="H15" s="6">
        <v>44347</v>
      </c>
      <c r="I15" s="6">
        <v>44377</v>
      </c>
      <c r="J15" s="6">
        <v>44408</v>
      </c>
      <c r="K15" s="6">
        <v>44439</v>
      </c>
      <c r="L15" s="6">
        <v>44469</v>
      </c>
      <c r="M15" s="6">
        <v>44500</v>
      </c>
      <c r="N15" s="6">
        <v>44530</v>
      </c>
      <c r="O15" s="6">
        <v>44561</v>
      </c>
    </row>
    <row r="16" spans="1:15" ht="13.5" thickBot="1" x14ac:dyDescent="0.25">
      <c r="B16" s="79" t="s">
        <v>4</v>
      </c>
      <c r="C16" s="158"/>
      <c r="D16" s="29">
        <v>24509.147225997775</v>
      </c>
      <c r="E16" s="30">
        <v>24749.980330703562</v>
      </c>
      <c r="F16" s="30">
        <v>24863.668973347027</v>
      </c>
      <c r="G16" s="30">
        <v>24612.416581031473</v>
      </c>
      <c r="H16" s="30">
        <v>24781.818484016854</v>
      </c>
      <c r="I16" s="31">
        <v>25218.199400783589</v>
      </c>
      <c r="J16" s="32">
        <v>25253.019361277446</v>
      </c>
      <c r="K16" s="30">
        <v>25333.682234172316</v>
      </c>
      <c r="L16" s="30">
        <v>25416.052110625911</v>
      </c>
      <c r="M16" s="30">
        <v>13482.791430034631</v>
      </c>
      <c r="N16" s="30">
        <v>13317.704228794915</v>
      </c>
      <c r="O16" s="31">
        <v>13079.163384324143</v>
      </c>
    </row>
    <row r="17" spans="1:15" x14ac:dyDescent="0.2">
      <c r="B17" s="77" t="s">
        <v>226</v>
      </c>
    </row>
    <row r="18" spans="1:15" x14ac:dyDescent="0.2">
      <c r="B18" s="91" t="s">
        <v>76</v>
      </c>
    </row>
    <row r="19" spans="1:15" x14ac:dyDescent="0.2">
      <c r="B19" s="77" t="s">
        <v>224</v>
      </c>
    </row>
    <row r="21" spans="1:15" ht="13.5" thickBot="1" x14ac:dyDescent="0.25"/>
    <row r="22" spans="1:15" x14ac:dyDescent="0.2">
      <c r="A22" s="28" t="s">
        <v>73</v>
      </c>
      <c r="B22" s="75" t="s">
        <v>526</v>
      </c>
      <c r="C22" s="158"/>
      <c r="D22" s="5">
        <v>44227</v>
      </c>
      <c r="E22" s="6">
        <v>44255</v>
      </c>
      <c r="F22" s="6">
        <v>44286</v>
      </c>
      <c r="G22" s="6">
        <v>44316</v>
      </c>
      <c r="H22" s="6">
        <v>44347</v>
      </c>
      <c r="I22" s="6">
        <v>44377</v>
      </c>
      <c r="J22" s="6">
        <v>44408</v>
      </c>
      <c r="K22" s="6">
        <v>44439</v>
      </c>
      <c r="L22" s="6">
        <v>44469</v>
      </c>
      <c r="M22" s="6">
        <v>44500</v>
      </c>
      <c r="N22" s="6">
        <v>44530</v>
      </c>
      <c r="O22" s="6">
        <v>44561</v>
      </c>
    </row>
    <row r="23" spans="1:15" ht="13.5" thickBot="1" x14ac:dyDescent="0.25">
      <c r="B23" s="79" t="s">
        <v>4</v>
      </c>
      <c r="C23" s="158"/>
      <c r="D23" s="29">
        <v>102522.85277400223</v>
      </c>
      <c r="E23" s="30">
        <v>102514.01966929644</v>
      </c>
      <c r="F23" s="30">
        <v>102963.33102665297</v>
      </c>
      <c r="G23" s="30">
        <v>103999.58341896853</v>
      </c>
      <c r="H23" s="30">
        <v>104296.18151598315</v>
      </c>
      <c r="I23" s="31">
        <v>104264.80059921641</v>
      </c>
      <c r="J23" s="32">
        <v>104564.98063872255</v>
      </c>
      <c r="K23" s="30">
        <v>104821.31776582768</v>
      </c>
      <c r="L23" s="30">
        <v>104985.94788937409</v>
      </c>
      <c r="M23" s="30">
        <v>116957.20856996537</v>
      </c>
      <c r="N23" s="30">
        <v>115578.29577120508</v>
      </c>
      <c r="O23" s="31">
        <v>113512.83661567586</v>
      </c>
    </row>
    <row r="24" spans="1:15" x14ac:dyDescent="0.2">
      <c r="B24" s="77" t="s">
        <v>227</v>
      </c>
    </row>
    <row r="25" spans="1:15" x14ac:dyDescent="0.2">
      <c r="B25" s="91" t="s">
        <v>76</v>
      </c>
      <c r="D25" s="33">
        <f>D16+D23</f>
        <v>127032</v>
      </c>
      <c r="E25" s="33">
        <f t="shared" ref="E25:O25" si="0">E16+E23</f>
        <v>127264</v>
      </c>
      <c r="F25" s="33">
        <f t="shared" si="0"/>
        <v>127827</v>
      </c>
      <c r="G25" s="33">
        <f t="shared" si="0"/>
        <v>128612</v>
      </c>
      <c r="H25" s="33">
        <f t="shared" si="0"/>
        <v>129078</v>
      </c>
      <c r="I25" s="33">
        <f t="shared" si="0"/>
        <v>129483</v>
      </c>
      <c r="J25" s="33">
        <f t="shared" si="0"/>
        <v>129818</v>
      </c>
      <c r="K25" s="33">
        <f t="shared" si="0"/>
        <v>130155</v>
      </c>
      <c r="L25" s="33">
        <f t="shared" si="0"/>
        <v>130402</v>
      </c>
      <c r="M25" s="33">
        <f t="shared" si="0"/>
        <v>130440</v>
      </c>
      <c r="N25" s="33">
        <f t="shared" si="0"/>
        <v>128896</v>
      </c>
      <c r="O25" s="33">
        <f t="shared" si="0"/>
        <v>126592</v>
      </c>
    </row>
    <row r="26" spans="1:15" x14ac:dyDescent="0.2">
      <c r="B26" s="77" t="s">
        <v>228</v>
      </c>
    </row>
    <row r="28" spans="1:15" ht="13.5" thickBot="1" x14ac:dyDescent="0.25"/>
    <row r="29" spans="1:15" x14ac:dyDescent="0.2">
      <c r="B29" s="88" t="s">
        <v>229</v>
      </c>
      <c r="C29" s="158"/>
      <c r="D29" s="5">
        <v>44227</v>
      </c>
      <c r="E29" s="6">
        <v>44255</v>
      </c>
      <c r="F29" s="6">
        <v>44286</v>
      </c>
      <c r="G29" s="6">
        <v>44316</v>
      </c>
      <c r="H29" s="6">
        <v>44347</v>
      </c>
      <c r="I29" s="6">
        <v>44377</v>
      </c>
      <c r="J29" s="6">
        <v>44408</v>
      </c>
      <c r="K29" s="6">
        <v>44439</v>
      </c>
      <c r="L29" s="6">
        <v>44469</v>
      </c>
      <c r="M29" s="6">
        <v>44500</v>
      </c>
      <c r="N29" s="6">
        <v>44530</v>
      </c>
      <c r="O29" s="6">
        <v>44561</v>
      </c>
    </row>
    <row r="30" spans="1:15" ht="13.5" thickBot="1" x14ac:dyDescent="0.25">
      <c r="B30" s="79" t="s">
        <v>4</v>
      </c>
      <c r="C30" s="158"/>
      <c r="D30" s="20"/>
      <c r="E30" s="21"/>
      <c r="F30" s="21"/>
      <c r="G30" s="21"/>
      <c r="H30" s="21"/>
      <c r="I30" s="22"/>
      <c r="J30" s="23"/>
      <c r="K30" s="21"/>
      <c r="L30" s="21"/>
      <c r="M30" s="21"/>
      <c r="N30" s="21"/>
      <c r="O30" s="22"/>
    </row>
    <row r="31" spans="1:15" ht="25.5" x14ac:dyDescent="0.2">
      <c r="B31" s="77" t="s">
        <v>230</v>
      </c>
    </row>
    <row r="32" spans="1:15" ht="13.5" thickBot="1" x14ac:dyDescent="0.25"/>
    <row r="33" spans="1:16" x14ac:dyDescent="0.2">
      <c r="A33" s="19" t="s">
        <v>222</v>
      </c>
      <c r="B33" s="75" t="s">
        <v>527</v>
      </c>
      <c r="C33" s="158"/>
      <c r="D33" s="5">
        <v>44227</v>
      </c>
      <c r="E33" s="6">
        <v>44255</v>
      </c>
      <c r="F33" s="6">
        <v>44286</v>
      </c>
      <c r="G33" s="6">
        <v>44316</v>
      </c>
      <c r="H33" s="6">
        <v>44347</v>
      </c>
      <c r="I33" s="6">
        <v>44377</v>
      </c>
      <c r="J33" s="6">
        <v>44408</v>
      </c>
      <c r="K33" s="6">
        <v>44439</v>
      </c>
      <c r="L33" s="6">
        <v>44469</v>
      </c>
      <c r="M33" s="6">
        <v>44500</v>
      </c>
      <c r="N33" s="6">
        <v>44530</v>
      </c>
      <c r="O33" s="6">
        <v>44561</v>
      </c>
    </row>
    <row r="34" spans="1:16" ht="13.5" thickBot="1" x14ac:dyDescent="0.25">
      <c r="B34" s="79" t="s">
        <v>4</v>
      </c>
      <c r="C34" s="158"/>
      <c r="D34" s="34">
        <v>108874</v>
      </c>
      <c r="E34" s="35">
        <v>109189</v>
      </c>
      <c r="F34" s="35">
        <v>109621</v>
      </c>
      <c r="G34" s="35">
        <v>110233</v>
      </c>
      <c r="H34" s="35">
        <v>110619</v>
      </c>
      <c r="I34" s="36">
        <v>110959</v>
      </c>
      <c r="J34" s="37">
        <v>111232</v>
      </c>
      <c r="K34" s="35">
        <v>111516</v>
      </c>
      <c r="L34" s="35">
        <v>111732</v>
      </c>
      <c r="M34" s="35">
        <v>111754</v>
      </c>
      <c r="N34" s="35">
        <v>110414</v>
      </c>
      <c r="O34" s="36">
        <v>108456</v>
      </c>
      <c r="P34" s="38">
        <f>+O34+O41+O61</f>
        <v>118833</v>
      </c>
    </row>
    <row r="35" spans="1:16" ht="25.5" x14ac:dyDescent="0.2">
      <c r="B35" s="79" t="s">
        <v>231</v>
      </c>
    </row>
    <row r="36" spans="1:16" ht="51" x14ac:dyDescent="0.2">
      <c r="B36" s="77" t="s">
        <v>232</v>
      </c>
    </row>
    <row r="37" spans="1:16" x14ac:dyDescent="0.2">
      <c r="B37" s="77" t="s">
        <v>224</v>
      </c>
    </row>
    <row r="39" spans="1:16" ht="13.5" thickBot="1" x14ac:dyDescent="0.25"/>
    <row r="40" spans="1:16" x14ac:dyDescent="0.2">
      <c r="A40" s="19" t="s">
        <v>222</v>
      </c>
      <c r="B40" s="75" t="s">
        <v>528</v>
      </c>
      <c r="C40" s="158"/>
      <c r="D40" s="5">
        <v>44227</v>
      </c>
      <c r="E40" s="6">
        <v>44255</v>
      </c>
      <c r="F40" s="6">
        <v>44286</v>
      </c>
      <c r="G40" s="6">
        <v>44316</v>
      </c>
      <c r="H40" s="6">
        <v>44347</v>
      </c>
      <c r="I40" s="6">
        <v>44377</v>
      </c>
      <c r="J40" s="6">
        <v>44408</v>
      </c>
      <c r="K40" s="6">
        <v>44439</v>
      </c>
      <c r="L40" s="6">
        <v>44469</v>
      </c>
      <c r="M40" s="6">
        <v>44500</v>
      </c>
      <c r="N40" s="6">
        <v>44530</v>
      </c>
      <c r="O40" s="6">
        <v>44561</v>
      </c>
    </row>
    <row r="41" spans="1:16" ht="13.5" thickBot="1" x14ac:dyDescent="0.25">
      <c r="B41" s="79" t="s">
        <v>4</v>
      </c>
      <c r="C41" s="158"/>
      <c r="D41" s="34">
        <v>2869</v>
      </c>
      <c r="E41" s="35">
        <v>2987</v>
      </c>
      <c r="F41" s="35">
        <v>3030</v>
      </c>
      <c r="G41" s="35">
        <v>3092</v>
      </c>
      <c r="H41" s="35">
        <v>3116</v>
      </c>
      <c r="I41" s="36">
        <v>3134</v>
      </c>
      <c r="J41" s="37">
        <v>3144</v>
      </c>
      <c r="K41" s="35">
        <v>3160</v>
      </c>
      <c r="L41" s="35">
        <v>3177</v>
      </c>
      <c r="M41" s="35">
        <v>3198</v>
      </c>
      <c r="N41" s="35">
        <v>3170</v>
      </c>
      <c r="O41" s="36">
        <v>2799</v>
      </c>
    </row>
    <row r="42" spans="1:16" ht="25.5" x14ac:dyDescent="0.2">
      <c r="B42" s="79" t="s">
        <v>233</v>
      </c>
    </row>
    <row r="43" spans="1:16" ht="76.5" x14ac:dyDescent="0.2">
      <c r="B43" s="77" t="s">
        <v>234</v>
      </c>
      <c r="D43" s="39" t="s">
        <v>467</v>
      </c>
      <c r="E43" s="40">
        <f>E34+E41</f>
        <v>112176</v>
      </c>
      <c r="F43" s="40"/>
      <c r="G43" s="40">
        <f t="shared" ref="G43:M43" si="1">G34+G41</f>
        <v>113325</v>
      </c>
      <c r="H43" s="40"/>
      <c r="I43" s="40">
        <f t="shared" si="1"/>
        <v>114093</v>
      </c>
      <c r="J43" s="40"/>
      <c r="K43" s="40">
        <f t="shared" si="1"/>
        <v>114676</v>
      </c>
      <c r="L43" s="40"/>
      <c r="M43" s="40">
        <f t="shared" si="1"/>
        <v>114952</v>
      </c>
      <c r="N43" s="40"/>
      <c r="O43" s="40">
        <f>O34+O41</f>
        <v>111255</v>
      </c>
    </row>
    <row r="45" spans="1:16" ht="13.5" thickBot="1" x14ac:dyDescent="0.25"/>
    <row r="46" spans="1:16" x14ac:dyDescent="0.2">
      <c r="A46" s="19" t="s">
        <v>222</v>
      </c>
      <c r="B46" s="75" t="s">
        <v>529</v>
      </c>
      <c r="C46" s="158"/>
      <c r="D46" s="5">
        <v>44227</v>
      </c>
      <c r="E46" s="6">
        <v>44255</v>
      </c>
      <c r="F46" s="6">
        <v>44286</v>
      </c>
      <c r="G46" s="6">
        <v>44316</v>
      </c>
      <c r="H46" s="6">
        <v>44347</v>
      </c>
      <c r="I46" s="6">
        <v>44377</v>
      </c>
      <c r="J46" s="6">
        <v>44408</v>
      </c>
      <c r="K46" s="6">
        <v>44439</v>
      </c>
      <c r="L46" s="6">
        <v>44469</v>
      </c>
      <c r="M46" s="6">
        <v>44500</v>
      </c>
      <c r="N46" s="6">
        <v>44530</v>
      </c>
      <c r="O46" s="6">
        <v>44561</v>
      </c>
    </row>
    <row r="47" spans="1:16" ht="13.5" thickBot="1" x14ac:dyDescent="0.25">
      <c r="B47" s="79" t="s">
        <v>4</v>
      </c>
      <c r="C47" s="158"/>
      <c r="D47" s="34">
        <v>6976</v>
      </c>
      <c r="E47" s="35">
        <v>6781</v>
      </c>
      <c r="F47" s="35">
        <v>6858</v>
      </c>
      <c r="G47" s="35">
        <v>6944</v>
      </c>
      <c r="H47" s="35">
        <v>6990</v>
      </c>
      <c r="I47" s="36">
        <v>7032</v>
      </c>
      <c r="J47" s="37">
        <v>7059</v>
      </c>
      <c r="K47" s="35">
        <v>7094</v>
      </c>
      <c r="L47" s="35">
        <v>7114</v>
      </c>
      <c r="M47" s="35">
        <v>7131</v>
      </c>
      <c r="N47" s="35">
        <v>7059</v>
      </c>
      <c r="O47" s="36">
        <v>7027</v>
      </c>
    </row>
    <row r="48" spans="1:16" ht="25.5" x14ac:dyDescent="0.2">
      <c r="B48" s="79" t="s">
        <v>231</v>
      </c>
    </row>
    <row r="49" spans="1:16" ht="51" x14ac:dyDescent="0.2">
      <c r="B49" s="77" t="s">
        <v>235</v>
      </c>
    </row>
    <row r="50" spans="1:16" x14ac:dyDescent="0.2">
      <c r="B50" s="77" t="s">
        <v>224</v>
      </c>
    </row>
    <row r="52" spans="1:16" ht="13.5" thickBot="1" x14ac:dyDescent="0.25"/>
    <row r="53" spans="1:16" x14ac:dyDescent="0.2">
      <c r="A53" s="19" t="s">
        <v>222</v>
      </c>
      <c r="B53" s="75" t="s">
        <v>530</v>
      </c>
      <c r="C53" s="158"/>
      <c r="D53" s="5">
        <v>44227</v>
      </c>
      <c r="E53" s="6">
        <v>44255</v>
      </c>
      <c r="F53" s="6">
        <v>44286</v>
      </c>
      <c r="G53" s="6">
        <v>44316</v>
      </c>
      <c r="H53" s="6">
        <v>44347</v>
      </c>
      <c r="I53" s="6">
        <v>44377</v>
      </c>
      <c r="J53" s="6">
        <v>44408</v>
      </c>
      <c r="K53" s="6">
        <v>44439</v>
      </c>
      <c r="L53" s="6">
        <v>44469</v>
      </c>
      <c r="M53" s="6">
        <v>44500</v>
      </c>
      <c r="N53" s="6">
        <v>44530</v>
      </c>
      <c r="O53" s="6">
        <v>44561</v>
      </c>
    </row>
    <row r="54" spans="1:16" ht="13.5" thickBot="1" x14ac:dyDescent="0.25">
      <c r="B54" s="79" t="s">
        <v>4</v>
      </c>
      <c r="C54" s="158"/>
      <c r="D54" s="20">
        <v>461</v>
      </c>
      <c r="E54" s="21">
        <v>456</v>
      </c>
      <c r="F54" s="21">
        <v>455</v>
      </c>
      <c r="G54" s="21">
        <v>458</v>
      </c>
      <c r="H54" s="21">
        <v>457</v>
      </c>
      <c r="I54" s="22">
        <v>459</v>
      </c>
      <c r="J54" s="23">
        <v>473</v>
      </c>
      <c r="K54" s="21">
        <v>474</v>
      </c>
      <c r="L54" s="21">
        <v>476</v>
      </c>
      <c r="M54" s="21">
        <v>476</v>
      </c>
      <c r="N54" s="21">
        <v>471</v>
      </c>
      <c r="O54" s="22">
        <v>462</v>
      </c>
    </row>
    <row r="55" spans="1:16" ht="25.5" x14ac:dyDescent="0.2">
      <c r="B55" s="79" t="s">
        <v>231</v>
      </c>
    </row>
    <row r="56" spans="1:16" ht="89.25" x14ac:dyDescent="0.2">
      <c r="B56" s="81" t="s">
        <v>236</v>
      </c>
    </row>
    <row r="57" spans="1:16" x14ac:dyDescent="0.2">
      <c r="B57" s="81" t="s">
        <v>224</v>
      </c>
    </row>
    <row r="59" spans="1:16" ht="13.5" thickBot="1" x14ac:dyDescent="0.25"/>
    <row r="60" spans="1:16" x14ac:dyDescent="0.2">
      <c r="A60" s="19" t="s">
        <v>222</v>
      </c>
      <c r="B60" s="75" t="s">
        <v>531</v>
      </c>
      <c r="C60" s="158"/>
      <c r="D60" s="5">
        <v>44227</v>
      </c>
      <c r="E60" s="6">
        <v>44255</v>
      </c>
      <c r="F60" s="6">
        <v>44286</v>
      </c>
      <c r="G60" s="6">
        <v>44316</v>
      </c>
      <c r="H60" s="6">
        <v>44347</v>
      </c>
      <c r="I60" s="6">
        <v>44377</v>
      </c>
      <c r="J60" s="6">
        <v>44408</v>
      </c>
      <c r="K60" s="6">
        <v>44439</v>
      </c>
      <c r="L60" s="6">
        <v>44469</v>
      </c>
      <c r="M60" s="6">
        <v>44500</v>
      </c>
      <c r="N60" s="6">
        <v>44530</v>
      </c>
      <c r="O60" s="6">
        <v>44561</v>
      </c>
    </row>
    <row r="61" spans="1:16" ht="13.5" thickBot="1" x14ac:dyDescent="0.25">
      <c r="B61" s="79" t="s">
        <v>4</v>
      </c>
      <c r="C61" s="158"/>
      <c r="D61" s="34">
        <v>7582</v>
      </c>
      <c r="E61" s="35">
        <v>7581</v>
      </c>
      <c r="F61" s="35">
        <v>7590</v>
      </c>
      <c r="G61" s="35">
        <v>7611</v>
      </c>
      <c r="H61" s="35">
        <v>7622</v>
      </c>
      <c r="I61" s="36">
        <v>7625</v>
      </c>
      <c r="J61" s="37">
        <v>7636</v>
      </c>
      <c r="K61" s="35">
        <v>7634</v>
      </c>
      <c r="L61" s="35">
        <v>7623</v>
      </c>
      <c r="M61" s="35">
        <v>7598</v>
      </c>
      <c r="N61" s="35">
        <v>7501</v>
      </c>
      <c r="O61" s="36">
        <v>7578</v>
      </c>
      <c r="P61" s="38">
        <f>+O61+O34</f>
        <v>116034</v>
      </c>
    </row>
    <row r="62" spans="1:16" ht="25.5" x14ac:dyDescent="0.2">
      <c r="B62" s="79" t="s">
        <v>231</v>
      </c>
    </row>
    <row r="63" spans="1:16" ht="51" x14ac:dyDescent="0.2">
      <c r="B63" s="77" t="s">
        <v>237</v>
      </c>
    </row>
    <row r="64" spans="1:16" x14ac:dyDescent="0.2">
      <c r="B64" s="77" t="s">
        <v>224</v>
      </c>
    </row>
    <row r="65" spans="1:16" ht="13.5" thickBot="1" x14ac:dyDescent="0.25"/>
    <row r="66" spans="1:16" x14ac:dyDescent="0.2">
      <c r="A66" s="19" t="s">
        <v>222</v>
      </c>
      <c r="B66" s="75" t="s">
        <v>532</v>
      </c>
      <c r="C66" s="158"/>
      <c r="D66" s="5">
        <v>44227</v>
      </c>
      <c r="E66" s="6">
        <v>44255</v>
      </c>
      <c r="F66" s="6">
        <v>44286</v>
      </c>
      <c r="G66" s="6">
        <v>44316</v>
      </c>
      <c r="H66" s="6">
        <v>44347</v>
      </c>
      <c r="I66" s="6">
        <v>44377</v>
      </c>
      <c r="J66" s="6">
        <v>44408</v>
      </c>
      <c r="K66" s="6">
        <v>44439</v>
      </c>
      <c r="L66" s="6">
        <v>44469</v>
      </c>
      <c r="M66" s="6">
        <v>44500</v>
      </c>
      <c r="N66" s="6">
        <v>44530</v>
      </c>
      <c r="O66" s="6">
        <v>44561</v>
      </c>
    </row>
    <row r="67" spans="1:16" ht="13.5" thickBot="1" x14ac:dyDescent="0.25">
      <c r="B67" s="79" t="s">
        <v>4</v>
      </c>
      <c r="C67" s="158"/>
      <c r="D67" s="20">
        <v>270</v>
      </c>
      <c r="E67" s="21">
        <v>270</v>
      </c>
      <c r="F67" s="21">
        <v>273</v>
      </c>
      <c r="G67" s="21">
        <v>274</v>
      </c>
      <c r="H67" s="21">
        <v>274</v>
      </c>
      <c r="I67" s="22">
        <v>274</v>
      </c>
      <c r="J67" s="23">
        <v>274</v>
      </c>
      <c r="K67" s="21">
        <v>277</v>
      </c>
      <c r="L67" s="21">
        <v>280</v>
      </c>
      <c r="M67" s="21">
        <v>283</v>
      </c>
      <c r="N67" s="21">
        <v>281</v>
      </c>
      <c r="O67" s="22">
        <v>270</v>
      </c>
    </row>
    <row r="68" spans="1:16" ht="25.5" x14ac:dyDescent="0.2">
      <c r="B68" s="79" t="s">
        <v>231</v>
      </c>
    </row>
    <row r="69" spans="1:16" ht="38.25" x14ac:dyDescent="0.2">
      <c r="B69" s="77" t="s">
        <v>238</v>
      </c>
    </row>
    <row r="70" spans="1:16" x14ac:dyDescent="0.2">
      <c r="B70" s="77" t="s">
        <v>224</v>
      </c>
    </row>
    <row r="73" spans="1:16" x14ac:dyDescent="0.2">
      <c r="A73" s="19" t="s">
        <v>222</v>
      </c>
      <c r="B73" s="88" t="s">
        <v>239</v>
      </c>
      <c r="C73" s="158"/>
      <c r="D73" s="38">
        <f>D34+D41+D47+D54+D61+D67</f>
        <v>127032</v>
      </c>
      <c r="E73" s="38">
        <f t="shared" ref="E73:N73" si="2">E34+E41+E47+E54+E61+E67</f>
        <v>127264</v>
      </c>
      <c r="F73" s="38">
        <f t="shared" si="2"/>
        <v>127827</v>
      </c>
      <c r="G73" s="38">
        <f t="shared" si="2"/>
        <v>128612</v>
      </c>
      <c r="H73" s="38">
        <f t="shared" si="2"/>
        <v>129078</v>
      </c>
      <c r="I73" s="38">
        <f t="shared" si="2"/>
        <v>129483</v>
      </c>
      <c r="J73" s="38">
        <f t="shared" si="2"/>
        <v>129818</v>
      </c>
      <c r="K73" s="38">
        <f t="shared" si="2"/>
        <v>130155</v>
      </c>
      <c r="L73" s="38">
        <f t="shared" si="2"/>
        <v>130402</v>
      </c>
      <c r="M73" s="38">
        <f t="shared" si="2"/>
        <v>130440</v>
      </c>
      <c r="N73" s="38">
        <f t="shared" si="2"/>
        <v>128896</v>
      </c>
      <c r="O73" s="38">
        <f>O34+O41+O47+O54+O61+O67</f>
        <v>126592</v>
      </c>
      <c r="P73" s="38">
        <f>+O73-D73</f>
        <v>-440</v>
      </c>
    </row>
    <row r="74" spans="1:16" ht="25.5" x14ac:dyDescent="0.2">
      <c r="B74" s="85" t="s">
        <v>240</v>
      </c>
      <c r="C74" s="158"/>
    </row>
    <row r="75" spans="1:16" ht="13.5" thickBot="1" x14ac:dyDescent="0.25"/>
    <row r="76" spans="1:16" x14ac:dyDescent="0.2">
      <c r="A76" s="19" t="s">
        <v>222</v>
      </c>
      <c r="B76" s="75" t="s">
        <v>533</v>
      </c>
      <c r="C76" s="158"/>
      <c r="D76" s="5">
        <v>44227</v>
      </c>
      <c r="E76" s="6">
        <v>44255</v>
      </c>
      <c r="F76" s="6">
        <v>44286</v>
      </c>
      <c r="G76" s="6">
        <v>44316</v>
      </c>
      <c r="H76" s="6">
        <v>44347</v>
      </c>
      <c r="I76" s="6">
        <v>44377</v>
      </c>
      <c r="J76" s="6">
        <v>44408</v>
      </c>
      <c r="K76" s="6">
        <v>44439</v>
      </c>
      <c r="L76" s="6">
        <v>44469</v>
      </c>
      <c r="M76" s="6">
        <v>44500</v>
      </c>
      <c r="N76" s="6">
        <v>44530</v>
      </c>
      <c r="O76" s="6">
        <v>44561</v>
      </c>
    </row>
    <row r="77" spans="1:16" ht="13.5" thickBot="1" x14ac:dyDescent="0.25">
      <c r="B77" s="79" t="s">
        <v>4</v>
      </c>
      <c r="C77" s="158"/>
      <c r="D77" s="34">
        <v>103649</v>
      </c>
      <c r="E77" s="35">
        <v>104311</v>
      </c>
      <c r="F77" s="35">
        <v>106107</v>
      </c>
      <c r="G77" s="35">
        <v>106992</v>
      </c>
      <c r="H77" s="35">
        <v>107740</v>
      </c>
      <c r="I77" s="36">
        <v>108179</v>
      </c>
      <c r="J77" s="37">
        <v>108488</v>
      </c>
      <c r="K77" s="35">
        <v>108906</v>
      </c>
      <c r="L77" s="35">
        <v>109822</v>
      </c>
      <c r="M77" s="35">
        <v>109921</v>
      </c>
      <c r="N77" s="35">
        <v>108849</v>
      </c>
      <c r="O77" s="36">
        <v>107612</v>
      </c>
      <c r="P77" s="38">
        <f>+O77+O92</f>
        <v>114697</v>
      </c>
    </row>
    <row r="78" spans="1:16" ht="25.5" x14ac:dyDescent="0.2">
      <c r="B78" s="79" t="s">
        <v>241</v>
      </c>
    </row>
    <row r="79" spans="1:16" ht="51" x14ac:dyDescent="0.2">
      <c r="B79" s="77" t="s">
        <v>242</v>
      </c>
      <c r="D79" s="38"/>
      <c r="E79" s="38"/>
      <c r="F79" s="38"/>
      <c r="G79" s="38"/>
      <c r="H79" s="38"/>
      <c r="I79" s="38"/>
      <c r="J79" s="38"/>
      <c r="K79" s="38"/>
      <c r="L79" s="38"/>
      <c r="M79" s="38"/>
      <c r="N79" s="38"/>
      <c r="O79" s="38"/>
    </row>
    <row r="80" spans="1:16" ht="13.5" thickBot="1" x14ac:dyDescent="0.25"/>
    <row r="81" spans="1:15" x14ac:dyDescent="0.2">
      <c r="A81" s="19" t="s">
        <v>222</v>
      </c>
      <c r="B81" s="75" t="s">
        <v>534</v>
      </c>
      <c r="C81" s="158"/>
      <c r="D81" s="5">
        <v>44227</v>
      </c>
      <c r="E81" s="6">
        <v>44255</v>
      </c>
      <c r="F81" s="6">
        <v>44286</v>
      </c>
      <c r="G81" s="6">
        <v>44316</v>
      </c>
      <c r="H81" s="6">
        <v>44347</v>
      </c>
      <c r="I81" s="6">
        <v>44377</v>
      </c>
      <c r="J81" s="6">
        <v>44408</v>
      </c>
      <c r="K81" s="6">
        <v>44439</v>
      </c>
      <c r="L81" s="6">
        <v>44469</v>
      </c>
      <c r="M81" s="6">
        <v>44500</v>
      </c>
      <c r="N81" s="6">
        <v>44530</v>
      </c>
      <c r="O81" s="6">
        <v>44561</v>
      </c>
    </row>
    <row r="82" spans="1:15" ht="13.5" thickBot="1" x14ac:dyDescent="0.25">
      <c r="B82" s="79" t="s">
        <v>4</v>
      </c>
      <c r="C82" s="158"/>
      <c r="D82" s="34">
        <v>6797</v>
      </c>
      <c r="E82" s="35">
        <v>6614</v>
      </c>
      <c r="F82" s="35">
        <v>6714</v>
      </c>
      <c r="G82" s="35">
        <v>6795</v>
      </c>
      <c r="H82" s="35">
        <v>6853</v>
      </c>
      <c r="I82" s="36">
        <v>6893</v>
      </c>
      <c r="J82" s="37">
        <v>6923</v>
      </c>
      <c r="K82" s="35">
        <v>6964</v>
      </c>
      <c r="L82" s="35">
        <v>6988</v>
      </c>
      <c r="M82" s="35">
        <v>7007</v>
      </c>
      <c r="N82" s="35">
        <v>6941</v>
      </c>
      <c r="O82" s="36">
        <v>6923</v>
      </c>
    </row>
    <row r="83" spans="1:15" ht="25.5" x14ac:dyDescent="0.2">
      <c r="B83" s="79" t="s">
        <v>243</v>
      </c>
    </row>
    <row r="84" spans="1:15" ht="51" x14ac:dyDescent="0.2">
      <c r="B84" s="77" t="s">
        <v>244</v>
      </c>
      <c r="D84" s="38"/>
      <c r="E84" s="38"/>
      <c r="F84" s="38"/>
      <c r="G84" s="38"/>
      <c r="H84" s="38"/>
      <c r="I84" s="38"/>
      <c r="J84" s="38"/>
      <c r="K84" s="38"/>
      <c r="L84" s="38"/>
      <c r="M84" s="38"/>
      <c r="N84" s="38"/>
      <c r="O84" s="38"/>
    </row>
    <row r="85" spans="1:15" ht="13.5" thickBot="1" x14ac:dyDescent="0.25"/>
    <row r="86" spans="1:15" x14ac:dyDescent="0.2">
      <c r="A86" s="19" t="s">
        <v>222</v>
      </c>
      <c r="B86" s="75" t="s">
        <v>535</v>
      </c>
      <c r="C86" s="158"/>
      <c r="D86" s="5">
        <v>44227</v>
      </c>
      <c r="E86" s="6">
        <v>44255</v>
      </c>
      <c r="F86" s="6">
        <v>44286</v>
      </c>
      <c r="G86" s="6">
        <v>44316</v>
      </c>
      <c r="H86" s="6">
        <v>44347</v>
      </c>
      <c r="I86" s="6">
        <v>44377</v>
      </c>
      <c r="J86" s="6">
        <v>44408</v>
      </c>
      <c r="K86" s="6">
        <v>44439</v>
      </c>
      <c r="L86" s="6">
        <v>44469</v>
      </c>
      <c r="M86" s="6">
        <v>44500</v>
      </c>
      <c r="N86" s="6">
        <v>44530</v>
      </c>
      <c r="O86" s="6">
        <v>44561</v>
      </c>
    </row>
    <row r="87" spans="1:15" ht="13.5" thickBot="1" x14ac:dyDescent="0.25">
      <c r="B87" s="79" t="s">
        <v>4</v>
      </c>
      <c r="C87" s="158"/>
      <c r="D87" s="20">
        <v>461</v>
      </c>
      <c r="E87" s="21">
        <v>456</v>
      </c>
      <c r="F87" s="21">
        <v>455</v>
      </c>
      <c r="G87" s="21">
        <v>458</v>
      </c>
      <c r="H87" s="21">
        <v>457</v>
      </c>
      <c r="I87" s="22">
        <v>458</v>
      </c>
      <c r="J87" s="23">
        <v>471</v>
      </c>
      <c r="K87" s="21">
        <v>473</v>
      </c>
      <c r="L87" s="21">
        <v>475</v>
      </c>
      <c r="M87" s="21">
        <v>475</v>
      </c>
      <c r="N87" s="21">
        <v>470</v>
      </c>
      <c r="O87" s="22">
        <v>462</v>
      </c>
    </row>
    <row r="88" spans="1:15" ht="25.5" x14ac:dyDescent="0.2">
      <c r="B88" s="79" t="s">
        <v>245</v>
      </c>
    </row>
    <row r="89" spans="1:15" ht="51" x14ac:dyDescent="0.2">
      <c r="B89" s="77" t="s">
        <v>246</v>
      </c>
      <c r="D89" s="41"/>
      <c r="E89" s="41"/>
      <c r="F89" s="41"/>
      <c r="G89" s="41"/>
      <c r="H89" s="41"/>
      <c r="I89" s="41"/>
      <c r="J89" s="41"/>
      <c r="K89" s="41"/>
      <c r="L89" s="41"/>
      <c r="M89" s="41"/>
      <c r="N89" s="41"/>
      <c r="O89" s="41"/>
    </row>
    <row r="90" spans="1:15" ht="13.5" thickBot="1" x14ac:dyDescent="0.25"/>
    <row r="91" spans="1:15" x14ac:dyDescent="0.2">
      <c r="A91" s="19" t="s">
        <v>222</v>
      </c>
      <c r="B91" s="75" t="s">
        <v>536</v>
      </c>
      <c r="C91" s="158"/>
      <c r="D91" s="5">
        <v>44227</v>
      </c>
      <c r="E91" s="6">
        <v>44255</v>
      </c>
      <c r="F91" s="6">
        <v>44286</v>
      </c>
      <c r="G91" s="6">
        <v>44316</v>
      </c>
      <c r="H91" s="6">
        <v>44347</v>
      </c>
      <c r="I91" s="6">
        <v>44377</v>
      </c>
      <c r="J91" s="6">
        <v>44408</v>
      </c>
      <c r="K91" s="6">
        <v>44439</v>
      </c>
      <c r="L91" s="6">
        <v>44469</v>
      </c>
      <c r="M91" s="6">
        <v>44500</v>
      </c>
      <c r="N91" s="6">
        <v>44530</v>
      </c>
      <c r="O91" s="6">
        <v>44561</v>
      </c>
    </row>
    <row r="92" spans="1:15" ht="13.5" thickBot="1" x14ac:dyDescent="0.25">
      <c r="B92" s="79" t="s">
        <v>4</v>
      </c>
      <c r="C92" s="158"/>
      <c r="D92" s="34">
        <v>6864</v>
      </c>
      <c r="E92" s="35">
        <v>6901</v>
      </c>
      <c r="F92" s="35">
        <v>7056</v>
      </c>
      <c r="G92" s="35">
        <v>7128</v>
      </c>
      <c r="H92" s="35">
        <v>7172</v>
      </c>
      <c r="I92" s="36">
        <v>7188</v>
      </c>
      <c r="J92" s="37">
        <v>7207</v>
      </c>
      <c r="K92" s="35">
        <v>7217</v>
      </c>
      <c r="L92" s="35">
        <v>7241</v>
      </c>
      <c r="M92" s="35">
        <v>7218</v>
      </c>
      <c r="N92" s="35">
        <v>7151</v>
      </c>
      <c r="O92" s="36">
        <v>7085</v>
      </c>
    </row>
    <row r="93" spans="1:15" ht="25.5" x14ac:dyDescent="0.2">
      <c r="B93" s="79" t="s">
        <v>247</v>
      </c>
    </row>
    <row r="94" spans="1:15" ht="38.25" x14ac:dyDescent="0.2">
      <c r="B94" s="77" t="s">
        <v>248</v>
      </c>
      <c r="D94" s="38"/>
      <c r="E94" s="38"/>
      <c r="F94" s="38"/>
      <c r="G94" s="38"/>
      <c r="H94" s="38"/>
      <c r="I94" s="38"/>
      <c r="J94" s="38"/>
      <c r="K94" s="38"/>
      <c r="L94" s="38"/>
      <c r="M94" s="38"/>
      <c r="N94" s="38"/>
      <c r="O94" s="38"/>
    </row>
    <row r="95" spans="1:15" ht="13.5" thickBot="1" x14ac:dyDescent="0.25"/>
    <row r="96" spans="1:15" x14ac:dyDescent="0.2">
      <c r="A96" s="19" t="s">
        <v>222</v>
      </c>
      <c r="B96" s="75" t="s">
        <v>537</v>
      </c>
      <c r="C96" s="158"/>
      <c r="D96" s="5">
        <v>44227</v>
      </c>
      <c r="E96" s="6">
        <v>44255</v>
      </c>
      <c r="F96" s="6">
        <v>44286</v>
      </c>
      <c r="G96" s="6">
        <v>44316</v>
      </c>
      <c r="H96" s="6">
        <v>44347</v>
      </c>
      <c r="I96" s="6">
        <v>44377</v>
      </c>
      <c r="J96" s="6">
        <v>44408</v>
      </c>
      <c r="K96" s="6">
        <v>44439</v>
      </c>
      <c r="L96" s="6">
        <v>44469</v>
      </c>
      <c r="M96" s="6">
        <v>44500</v>
      </c>
      <c r="N96" s="6">
        <v>44530</v>
      </c>
      <c r="O96" s="6">
        <v>44561</v>
      </c>
    </row>
    <row r="97" spans="1:15" ht="13.5" thickBot="1" x14ac:dyDescent="0.25">
      <c r="B97" s="79" t="s">
        <v>4</v>
      </c>
      <c r="C97" s="158"/>
      <c r="D97" s="20">
        <v>255</v>
      </c>
      <c r="E97" s="21">
        <v>255</v>
      </c>
      <c r="F97" s="21">
        <v>258</v>
      </c>
      <c r="G97" s="21">
        <v>259</v>
      </c>
      <c r="H97" s="21">
        <v>259</v>
      </c>
      <c r="I97" s="22">
        <v>259</v>
      </c>
      <c r="J97" s="23">
        <v>259</v>
      </c>
      <c r="K97" s="21">
        <v>262</v>
      </c>
      <c r="L97" s="21">
        <v>265</v>
      </c>
      <c r="M97" s="21">
        <v>268</v>
      </c>
      <c r="N97" s="21">
        <v>266</v>
      </c>
      <c r="O97" s="22">
        <v>266</v>
      </c>
    </row>
    <row r="98" spans="1:15" ht="25.5" x14ac:dyDescent="0.2">
      <c r="B98" s="79" t="s">
        <v>249</v>
      </c>
    </row>
    <row r="99" spans="1:15" ht="51" x14ac:dyDescent="0.2">
      <c r="B99" s="77" t="s">
        <v>250</v>
      </c>
      <c r="D99" s="41"/>
      <c r="E99" s="41"/>
      <c r="F99" s="41"/>
      <c r="G99" s="41"/>
      <c r="H99" s="41"/>
      <c r="I99" s="41"/>
      <c r="J99" s="41"/>
      <c r="K99" s="41"/>
      <c r="L99" s="41"/>
      <c r="M99" s="41"/>
      <c r="N99" s="41"/>
      <c r="O99" s="41"/>
    </row>
    <row r="100" spans="1:15" ht="13.5" thickBot="1" x14ac:dyDescent="0.25"/>
    <row r="101" spans="1:15" x14ac:dyDescent="0.2">
      <c r="A101" s="19" t="s">
        <v>222</v>
      </c>
      <c r="B101" s="88" t="s">
        <v>251</v>
      </c>
      <c r="C101" s="158"/>
      <c r="D101" s="5">
        <v>44227</v>
      </c>
      <c r="E101" s="6">
        <v>44255</v>
      </c>
      <c r="F101" s="6">
        <v>44286</v>
      </c>
      <c r="G101" s="6">
        <v>44316</v>
      </c>
      <c r="H101" s="6">
        <v>44347</v>
      </c>
      <c r="I101" s="6">
        <v>44377</v>
      </c>
      <c r="J101" s="6">
        <v>44408</v>
      </c>
      <c r="K101" s="6">
        <v>44439</v>
      </c>
      <c r="L101" s="6">
        <v>44469</v>
      </c>
      <c r="M101" s="6">
        <v>44500</v>
      </c>
      <c r="N101" s="6">
        <v>44530</v>
      </c>
      <c r="O101" s="6">
        <v>44561</v>
      </c>
    </row>
    <row r="102" spans="1:15" ht="13.5" thickBot="1" x14ac:dyDescent="0.25">
      <c r="B102" s="79" t="s">
        <v>4</v>
      </c>
      <c r="C102" s="158"/>
      <c r="D102" s="34">
        <f>D77+D82+D87+D92+D97</f>
        <v>118026</v>
      </c>
      <c r="E102" s="37">
        <f t="shared" ref="E102:N102" si="3">E77+E82+E87+E92+E97</f>
        <v>118537</v>
      </c>
      <c r="F102" s="37">
        <f t="shared" si="3"/>
        <v>120590</v>
      </c>
      <c r="G102" s="37">
        <f t="shared" si="3"/>
        <v>121632</v>
      </c>
      <c r="H102" s="37">
        <f t="shared" si="3"/>
        <v>122481</v>
      </c>
      <c r="I102" s="37">
        <f t="shared" si="3"/>
        <v>122977</v>
      </c>
      <c r="J102" s="37">
        <f t="shared" si="3"/>
        <v>123348</v>
      </c>
      <c r="K102" s="37">
        <f t="shared" si="3"/>
        <v>123822</v>
      </c>
      <c r="L102" s="37">
        <f t="shared" si="3"/>
        <v>124791</v>
      </c>
      <c r="M102" s="37">
        <f t="shared" si="3"/>
        <v>124889</v>
      </c>
      <c r="N102" s="37">
        <f t="shared" si="3"/>
        <v>123677</v>
      </c>
      <c r="O102" s="37">
        <f>O77+O82+O87+O92+O97</f>
        <v>122348</v>
      </c>
    </row>
    <row r="103" spans="1:15" ht="38.25" x14ac:dyDescent="0.2">
      <c r="B103" s="77" t="s">
        <v>252</v>
      </c>
    </row>
    <row r="104" spans="1:15" ht="13.5" thickBot="1" x14ac:dyDescent="0.25"/>
    <row r="105" spans="1:15" x14ac:dyDescent="0.2">
      <c r="A105" s="19" t="s">
        <v>222</v>
      </c>
      <c r="B105" s="75" t="s">
        <v>538</v>
      </c>
      <c r="C105" s="158"/>
      <c r="D105" s="5">
        <v>44227</v>
      </c>
      <c r="E105" s="6">
        <v>44255</v>
      </c>
      <c r="F105" s="6">
        <v>44286</v>
      </c>
      <c r="G105" s="6">
        <v>44316</v>
      </c>
      <c r="H105" s="6">
        <v>44347</v>
      </c>
      <c r="I105" s="6">
        <v>44377</v>
      </c>
      <c r="J105" s="6">
        <v>44408</v>
      </c>
      <c r="K105" s="6">
        <v>44439</v>
      </c>
      <c r="L105" s="6">
        <v>44469</v>
      </c>
      <c r="M105" s="6">
        <v>44500</v>
      </c>
      <c r="N105" s="6">
        <v>44530</v>
      </c>
      <c r="O105" s="6">
        <v>44561</v>
      </c>
    </row>
    <row r="106" spans="1:15" ht="13.5" thickBot="1" x14ac:dyDescent="0.25">
      <c r="B106" s="79" t="s">
        <v>4</v>
      </c>
      <c r="C106" s="158"/>
      <c r="D106" s="42">
        <v>98309</v>
      </c>
      <c r="E106" s="43">
        <v>98781</v>
      </c>
      <c r="F106" s="43">
        <v>101479</v>
      </c>
      <c r="G106" s="43">
        <v>101684</v>
      </c>
      <c r="H106" s="43">
        <v>101861</v>
      </c>
      <c r="I106" s="44">
        <v>102039</v>
      </c>
      <c r="J106" s="45">
        <v>103535</v>
      </c>
      <c r="K106" s="43">
        <v>103902</v>
      </c>
      <c r="L106" s="43">
        <v>103812</v>
      </c>
      <c r="M106" s="43">
        <v>104471</v>
      </c>
      <c r="N106" s="43">
        <v>103147</v>
      </c>
      <c r="O106" s="44">
        <v>102831</v>
      </c>
    </row>
    <row r="107" spans="1:15" ht="38.25" x14ac:dyDescent="0.2">
      <c r="B107" s="79" t="s">
        <v>253</v>
      </c>
    </row>
    <row r="108" spans="1:15" ht="51" x14ac:dyDescent="0.2">
      <c r="B108" s="77" t="s">
        <v>254</v>
      </c>
    </row>
    <row r="109" spans="1:15" x14ac:dyDescent="0.2">
      <c r="B109" s="92" t="s">
        <v>255</v>
      </c>
    </row>
    <row r="110" spans="1:15" ht="13.5" thickBot="1" x14ac:dyDescent="0.25"/>
    <row r="111" spans="1:15" x14ac:dyDescent="0.2">
      <c r="A111" s="19" t="s">
        <v>222</v>
      </c>
      <c r="B111" s="75" t="s">
        <v>539</v>
      </c>
      <c r="C111" s="158"/>
      <c r="D111" s="5">
        <v>44227</v>
      </c>
      <c r="E111" s="6">
        <v>44255</v>
      </c>
      <c r="F111" s="6">
        <v>44286</v>
      </c>
      <c r="G111" s="6">
        <v>44316</v>
      </c>
      <c r="H111" s="6">
        <v>44347</v>
      </c>
      <c r="I111" s="6">
        <v>44377</v>
      </c>
      <c r="J111" s="6">
        <v>44408</v>
      </c>
      <c r="K111" s="6">
        <v>44439</v>
      </c>
      <c r="L111" s="6">
        <v>44469</v>
      </c>
      <c r="M111" s="6">
        <v>44500</v>
      </c>
      <c r="N111" s="6">
        <v>44530</v>
      </c>
      <c r="O111" s="6">
        <v>44561</v>
      </c>
    </row>
    <row r="112" spans="1:15" ht="13.5" thickBot="1" x14ac:dyDescent="0.25">
      <c r="B112" s="79" t="s">
        <v>4</v>
      </c>
      <c r="C112" s="158"/>
      <c r="D112" s="42">
        <v>6734</v>
      </c>
      <c r="E112" s="43">
        <v>6546</v>
      </c>
      <c r="F112" s="43">
        <v>6697</v>
      </c>
      <c r="G112" s="43">
        <v>6753</v>
      </c>
      <c r="H112" s="43">
        <v>6770</v>
      </c>
      <c r="I112" s="44">
        <v>6793</v>
      </c>
      <c r="J112" s="45">
        <v>6782</v>
      </c>
      <c r="K112" s="43">
        <v>6767</v>
      </c>
      <c r="L112" s="43">
        <v>6926</v>
      </c>
      <c r="M112" s="43">
        <v>6925</v>
      </c>
      <c r="N112" s="43">
        <v>6808</v>
      </c>
      <c r="O112" s="44">
        <v>6747</v>
      </c>
    </row>
    <row r="113" spans="1:15" ht="38.25" x14ac:dyDescent="0.2">
      <c r="B113" s="79" t="s">
        <v>256</v>
      </c>
    </row>
    <row r="114" spans="1:15" ht="51" x14ac:dyDescent="0.2">
      <c r="B114" s="77" t="s">
        <v>257</v>
      </c>
    </row>
    <row r="115" spans="1:15" x14ac:dyDescent="0.2">
      <c r="B115" s="85" t="s">
        <v>540</v>
      </c>
    </row>
    <row r="116" spans="1:15" ht="13.5" thickBot="1" x14ac:dyDescent="0.25"/>
    <row r="117" spans="1:15" x14ac:dyDescent="0.2">
      <c r="A117" s="19" t="s">
        <v>222</v>
      </c>
      <c r="B117" s="75" t="s">
        <v>541</v>
      </c>
      <c r="C117" s="158"/>
      <c r="D117" s="5">
        <v>44227</v>
      </c>
      <c r="E117" s="6">
        <v>44255</v>
      </c>
      <c r="F117" s="6">
        <v>44286</v>
      </c>
      <c r="G117" s="6">
        <v>44316</v>
      </c>
      <c r="H117" s="6">
        <v>44347</v>
      </c>
      <c r="I117" s="6">
        <v>44377</v>
      </c>
      <c r="J117" s="6">
        <v>44408</v>
      </c>
      <c r="K117" s="6">
        <v>44439</v>
      </c>
      <c r="L117" s="6">
        <v>44469</v>
      </c>
      <c r="M117" s="6">
        <v>44500</v>
      </c>
      <c r="N117" s="6">
        <v>44530</v>
      </c>
      <c r="O117" s="6">
        <v>44561</v>
      </c>
    </row>
    <row r="118" spans="1:15" ht="13.5" thickBot="1" x14ac:dyDescent="0.25">
      <c r="B118" s="79" t="s">
        <v>4</v>
      </c>
      <c r="C118" s="158"/>
      <c r="D118" s="20">
        <v>460</v>
      </c>
      <c r="E118" s="21">
        <v>450</v>
      </c>
      <c r="F118" s="21">
        <v>453</v>
      </c>
      <c r="G118" s="21">
        <v>457</v>
      </c>
      <c r="H118" s="21">
        <v>450</v>
      </c>
      <c r="I118" s="22">
        <v>454</v>
      </c>
      <c r="J118" s="23">
        <v>469</v>
      </c>
      <c r="K118" s="21">
        <v>473</v>
      </c>
      <c r="L118" s="21">
        <v>471</v>
      </c>
      <c r="M118" s="21">
        <v>472</v>
      </c>
      <c r="N118" s="21">
        <v>464</v>
      </c>
      <c r="O118" s="22">
        <v>462</v>
      </c>
    </row>
    <row r="119" spans="1:15" ht="38.25" x14ac:dyDescent="0.2">
      <c r="B119" s="79" t="s">
        <v>258</v>
      </c>
    </row>
    <row r="120" spans="1:15" ht="51" x14ac:dyDescent="0.2">
      <c r="B120" s="77" t="s">
        <v>259</v>
      </c>
    </row>
    <row r="121" spans="1:15" x14ac:dyDescent="0.2">
      <c r="B121" s="85" t="s">
        <v>542</v>
      </c>
    </row>
    <row r="122" spans="1:15" ht="13.5" thickBot="1" x14ac:dyDescent="0.25"/>
    <row r="123" spans="1:15" x14ac:dyDescent="0.2">
      <c r="A123" s="19" t="s">
        <v>222</v>
      </c>
      <c r="B123" s="75" t="s">
        <v>543</v>
      </c>
      <c r="C123" s="158"/>
      <c r="D123" s="5">
        <v>44227</v>
      </c>
      <c r="E123" s="6">
        <v>44255</v>
      </c>
      <c r="F123" s="6">
        <v>44286</v>
      </c>
      <c r="G123" s="6">
        <v>44316</v>
      </c>
      <c r="H123" s="6">
        <v>44347</v>
      </c>
      <c r="I123" s="6">
        <v>44377</v>
      </c>
      <c r="J123" s="6">
        <v>44408</v>
      </c>
      <c r="K123" s="6">
        <v>44439</v>
      </c>
      <c r="L123" s="6">
        <v>44469</v>
      </c>
      <c r="M123" s="6">
        <v>44500</v>
      </c>
      <c r="N123" s="6">
        <v>44530</v>
      </c>
      <c r="O123" s="6">
        <v>44561</v>
      </c>
    </row>
    <row r="124" spans="1:15" ht="13.5" thickBot="1" x14ac:dyDescent="0.25">
      <c r="B124" s="75" t="s">
        <v>260</v>
      </c>
      <c r="C124" s="158"/>
      <c r="D124" s="42">
        <v>6834</v>
      </c>
      <c r="E124" s="43">
        <v>6865</v>
      </c>
      <c r="F124" s="43">
        <v>7051</v>
      </c>
      <c r="G124" s="43">
        <v>7120</v>
      </c>
      <c r="H124" s="43">
        <v>7133</v>
      </c>
      <c r="I124" s="44">
        <v>7135</v>
      </c>
      <c r="J124" s="45">
        <v>7183</v>
      </c>
      <c r="K124" s="43">
        <v>7156</v>
      </c>
      <c r="L124" s="43">
        <v>7238</v>
      </c>
      <c r="M124" s="43">
        <v>7175</v>
      </c>
      <c r="N124" s="43">
        <v>7073</v>
      </c>
      <c r="O124" s="44">
        <v>6976</v>
      </c>
    </row>
    <row r="125" spans="1:15" x14ac:dyDescent="0.2">
      <c r="B125" s="79" t="s">
        <v>4</v>
      </c>
    </row>
    <row r="126" spans="1:15" ht="25.5" x14ac:dyDescent="0.2">
      <c r="B126" s="79" t="s">
        <v>261</v>
      </c>
    </row>
    <row r="127" spans="1:15" ht="51" x14ac:dyDescent="0.2">
      <c r="B127" s="77" t="s">
        <v>262</v>
      </c>
    </row>
    <row r="128" spans="1:15" x14ac:dyDescent="0.2">
      <c r="B128" s="85" t="s">
        <v>544</v>
      </c>
    </row>
    <row r="129" spans="1:16" ht="13.5" thickBot="1" x14ac:dyDescent="0.25"/>
    <row r="130" spans="1:16" x14ac:dyDescent="0.2">
      <c r="A130" s="19" t="s">
        <v>222</v>
      </c>
      <c r="B130" s="75" t="s">
        <v>545</v>
      </c>
      <c r="C130" s="158"/>
      <c r="D130" s="5">
        <v>44227</v>
      </c>
      <c r="E130" s="6">
        <v>44255</v>
      </c>
      <c r="F130" s="6">
        <v>44286</v>
      </c>
      <c r="G130" s="6">
        <v>44316</v>
      </c>
      <c r="H130" s="6">
        <v>44347</v>
      </c>
      <c r="I130" s="6">
        <v>44377</v>
      </c>
      <c r="J130" s="6">
        <v>44408</v>
      </c>
      <c r="K130" s="6">
        <v>44439</v>
      </c>
      <c r="L130" s="6">
        <v>44469</v>
      </c>
      <c r="M130" s="6">
        <v>44500</v>
      </c>
      <c r="N130" s="6">
        <v>44530</v>
      </c>
      <c r="O130" s="6">
        <v>44561</v>
      </c>
    </row>
    <row r="131" spans="1:16" ht="13.5" thickBot="1" x14ac:dyDescent="0.25">
      <c r="B131" s="79" t="s">
        <v>4</v>
      </c>
      <c r="C131" s="158"/>
      <c r="D131" s="20">
        <v>251</v>
      </c>
      <c r="E131" s="21">
        <v>250</v>
      </c>
      <c r="F131" s="21">
        <v>254</v>
      </c>
      <c r="G131" s="21">
        <v>256</v>
      </c>
      <c r="H131" s="21">
        <v>254</v>
      </c>
      <c r="I131" s="22">
        <v>253</v>
      </c>
      <c r="J131" s="23">
        <v>258</v>
      </c>
      <c r="K131" s="21">
        <v>257</v>
      </c>
      <c r="L131" s="21">
        <v>255</v>
      </c>
      <c r="M131" s="21">
        <v>266</v>
      </c>
      <c r="N131" s="21">
        <v>255</v>
      </c>
      <c r="O131" s="22">
        <v>255</v>
      </c>
    </row>
    <row r="132" spans="1:16" ht="25.5" x14ac:dyDescent="0.2">
      <c r="B132" s="79" t="s">
        <v>263</v>
      </c>
    </row>
    <row r="133" spans="1:16" ht="51" x14ac:dyDescent="0.2">
      <c r="B133" s="77" t="s">
        <v>264</v>
      </c>
    </row>
    <row r="134" spans="1:16" x14ac:dyDescent="0.2">
      <c r="B134" s="85" t="s">
        <v>546</v>
      </c>
    </row>
    <row r="135" spans="1:16" ht="13.5" thickBot="1" x14ac:dyDescent="0.25"/>
    <row r="136" spans="1:16" x14ac:dyDescent="0.2">
      <c r="A136" s="19" t="s">
        <v>222</v>
      </c>
      <c r="B136" s="87" t="s">
        <v>547</v>
      </c>
      <c r="D136" s="5">
        <v>44227</v>
      </c>
      <c r="E136" s="6">
        <v>44255</v>
      </c>
      <c r="F136" s="6">
        <v>44286</v>
      </c>
      <c r="G136" s="6">
        <v>44316</v>
      </c>
      <c r="H136" s="6">
        <v>44347</v>
      </c>
      <c r="I136" s="6">
        <v>44377</v>
      </c>
      <c r="J136" s="6">
        <v>44408</v>
      </c>
      <c r="K136" s="6">
        <v>44439</v>
      </c>
      <c r="L136" s="6">
        <v>44469</v>
      </c>
      <c r="M136" s="6">
        <v>44500</v>
      </c>
      <c r="N136" s="6">
        <v>44530</v>
      </c>
      <c r="O136" s="6">
        <v>44561</v>
      </c>
    </row>
    <row r="137" spans="1:16" ht="13.5" thickBot="1" x14ac:dyDescent="0.25">
      <c r="B137" s="79" t="s">
        <v>4</v>
      </c>
      <c r="D137" s="42">
        <f>D106+D112+D118+D124+D131</f>
        <v>112588</v>
      </c>
      <c r="E137" s="45">
        <f t="shared" ref="E137:O137" si="4">E106+E112+E118+E124+E131</f>
        <v>112892</v>
      </c>
      <c r="F137" s="45">
        <f t="shared" si="4"/>
        <v>115934</v>
      </c>
      <c r="G137" s="45">
        <f t="shared" si="4"/>
        <v>116270</v>
      </c>
      <c r="H137" s="45">
        <f t="shared" si="4"/>
        <v>116468</v>
      </c>
      <c r="I137" s="45">
        <f t="shared" si="4"/>
        <v>116674</v>
      </c>
      <c r="J137" s="45">
        <f t="shared" si="4"/>
        <v>118227</v>
      </c>
      <c r="K137" s="45">
        <f t="shared" si="4"/>
        <v>118555</v>
      </c>
      <c r="L137" s="45">
        <f t="shared" si="4"/>
        <v>118702</v>
      </c>
      <c r="M137" s="45">
        <f t="shared" si="4"/>
        <v>119309</v>
      </c>
      <c r="N137" s="45">
        <f t="shared" si="4"/>
        <v>117747</v>
      </c>
      <c r="O137" s="45">
        <f t="shared" si="4"/>
        <v>117271</v>
      </c>
    </row>
    <row r="138" spans="1:16" ht="51" x14ac:dyDescent="0.2">
      <c r="B138" s="77" t="s">
        <v>265</v>
      </c>
    </row>
    <row r="139" spans="1:16" x14ac:dyDescent="0.2">
      <c r="B139" s="85" t="s">
        <v>548</v>
      </c>
    </row>
    <row r="141" spans="1:16" x14ac:dyDescent="0.2">
      <c r="B141" s="93" t="s">
        <v>266</v>
      </c>
    </row>
    <row r="142" spans="1:16" ht="13.5" thickBot="1" x14ac:dyDescent="0.25"/>
    <row r="143" spans="1:16" x14ac:dyDescent="0.2">
      <c r="A143" s="19" t="s">
        <v>222</v>
      </c>
      <c r="B143" s="75" t="s">
        <v>267</v>
      </c>
      <c r="D143" s="5">
        <v>44227</v>
      </c>
      <c r="E143" s="6">
        <v>44255</v>
      </c>
      <c r="F143" s="6">
        <v>44286</v>
      </c>
      <c r="G143" s="6">
        <v>44316</v>
      </c>
      <c r="H143" s="6">
        <v>44347</v>
      </c>
      <c r="I143" s="6">
        <v>44377</v>
      </c>
      <c r="J143" s="6">
        <v>44408</v>
      </c>
      <c r="K143" s="6">
        <v>44439</v>
      </c>
      <c r="L143" s="6">
        <v>44469</v>
      </c>
      <c r="M143" s="6">
        <v>44500</v>
      </c>
      <c r="N143" s="6">
        <v>44530</v>
      </c>
      <c r="O143" s="6">
        <v>44561</v>
      </c>
    </row>
    <row r="144" spans="1:16" ht="13.5" thickBot="1" x14ac:dyDescent="0.25">
      <c r="B144" s="79" t="s">
        <v>4</v>
      </c>
      <c r="D144" s="34">
        <v>116348</v>
      </c>
      <c r="E144" s="35">
        <v>116695</v>
      </c>
      <c r="F144" s="35">
        <v>116927</v>
      </c>
      <c r="G144" s="35">
        <v>117247</v>
      </c>
      <c r="H144" s="35">
        <v>117559</v>
      </c>
      <c r="I144" s="36">
        <v>117795</v>
      </c>
      <c r="J144" s="37">
        <v>118097</v>
      </c>
      <c r="K144" s="35">
        <v>118244</v>
      </c>
      <c r="L144" s="35">
        <v>118387</v>
      </c>
      <c r="M144" s="35">
        <v>118740</v>
      </c>
      <c r="N144" s="35">
        <v>118854</v>
      </c>
      <c r="O144" s="36">
        <v>118931</v>
      </c>
      <c r="P144" s="38">
        <f>+O144+O156</f>
        <v>126735</v>
      </c>
    </row>
    <row r="145" spans="1:15" ht="63.75" x14ac:dyDescent="0.2">
      <c r="B145" s="77" t="s">
        <v>268</v>
      </c>
    </row>
    <row r="146" spans="1:15" ht="13.5" thickBot="1" x14ac:dyDescent="0.25"/>
    <row r="147" spans="1:15" x14ac:dyDescent="0.2">
      <c r="A147" s="19" t="s">
        <v>222</v>
      </c>
      <c r="B147" s="75" t="s">
        <v>269</v>
      </c>
      <c r="D147" s="5">
        <v>44227</v>
      </c>
      <c r="E147" s="6">
        <v>44255</v>
      </c>
      <c r="F147" s="6">
        <v>44286</v>
      </c>
      <c r="G147" s="6">
        <v>44316</v>
      </c>
      <c r="H147" s="6">
        <v>44347</v>
      </c>
      <c r="I147" s="6">
        <v>44377</v>
      </c>
      <c r="J147" s="6">
        <v>44408</v>
      </c>
      <c r="K147" s="6">
        <v>44439</v>
      </c>
      <c r="L147" s="6">
        <v>44469</v>
      </c>
      <c r="M147" s="6">
        <v>44500</v>
      </c>
      <c r="N147" s="6">
        <v>44530</v>
      </c>
      <c r="O147" s="6">
        <v>44561</v>
      </c>
    </row>
    <row r="148" spans="1:15" ht="13.5" thickBot="1" x14ac:dyDescent="0.25">
      <c r="B148" s="79" t="s">
        <v>4</v>
      </c>
      <c r="D148" s="34">
        <v>7588</v>
      </c>
      <c r="E148" s="35">
        <v>7603</v>
      </c>
      <c r="F148" s="35">
        <v>7630</v>
      </c>
      <c r="G148" s="35">
        <v>7656</v>
      </c>
      <c r="H148" s="35">
        <v>7672</v>
      </c>
      <c r="I148" s="36">
        <v>7688</v>
      </c>
      <c r="J148" s="37">
        <v>7695</v>
      </c>
      <c r="K148" s="35">
        <v>7703</v>
      </c>
      <c r="L148" s="35">
        <v>7705</v>
      </c>
      <c r="M148" s="35">
        <v>7699</v>
      </c>
      <c r="N148" s="35">
        <v>7694</v>
      </c>
      <c r="O148" s="36">
        <v>7707</v>
      </c>
    </row>
    <row r="149" spans="1:15" ht="51" x14ac:dyDescent="0.2">
      <c r="B149" s="77" t="s">
        <v>270</v>
      </c>
    </row>
    <row r="150" spans="1:15" ht="13.5" thickBot="1" x14ac:dyDescent="0.25"/>
    <row r="151" spans="1:15" x14ac:dyDescent="0.2">
      <c r="A151" s="19" t="s">
        <v>222</v>
      </c>
      <c r="B151" s="75" t="s">
        <v>271</v>
      </c>
      <c r="D151" s="5">
        <v>44227</v>
      </c>
      <c r="E151" s="6">
        <v>44255</v>
      </c>
      <c r="F151" s="6">
        <v>44286</v>
      </c>
      <c r="G151" s="6">
        <v>44316</v>
      </c>
      <c r="H151" s="6">
        <v>44347</v>
      </c>
      <c r="I151" s="6">
        <v>44377</v>
      </c>
      <c r="J151" s="6">
        <v>44408</v>
      </c>
      <c r="K151" s="6">
        <v>44439</v>
      </c>
      <c r="L151" s="6">
        <v>44469</v>
      </c>
      <c r="M151" s="6">
        <v>44500</v>
      </c>
      <c r="N151" s="6">
        <v>44530</v>
      </c>
      <c r="O151" s="6">
        <v>44561</v>
      </c>
    </row>
    <row r="152" spans="1:15" ht="13.5" thickBot="1" x14ac:dyDescent="0.25">
      <c r="B152" s="79" t="s">
        <v>4</v>
      </c>
      <c r="D152" s="20">
        <v>516</v>
      </c>
      <c r="E152" s="21">
        <v>514</v>
      </c>
      <c r="F152" s="21">
        <v>513</v>
      </c>
      <c r="G152" s="21">
        <v>512</v>
      </c>
      <c r="H152" s="21">
        <v>510</v>
      </c>
      <c r="I152" s="22">
        <v>510</v>
      </c>
      <c r="J152" s="23">
        <v>523</v>
      </c>
      <c r="K152" s="21">
        <v>524</v>
      </c>
      <c r="L152" s="21">
        <v>520</v>
      </c>
      <c r="M152" s="21">
        <v>517</v>
      </c>
      <c r="N152" s="21">
        <v>516</v>
      </c>
      <c r="O152" s="22">
        <v>516</v>
      </c>
    </row>
    <row r="153" spans="1:15" ht="51" x14ac:dyDescent="0.2">
      <c r="B153" s="77" t="s">
        <v>272</v>
      </c>
    </row>
    <row r="154" spans="1:15" ht="13.5" thickBot="1" x14ac:dyDescent="0.25"/>
    <row r="155" spans="1:15" x14ac:dyDescent="0.2">
      <c r="A155" s="19" t="s">
        <v>222</v>
      </c>
      <c r="B155" s="75" t="s">
        <v>273</v>
      </c>
      <c r="D155" s="5">
        <v>44227</v>
      </c>
      <c r="E155" s="6">
        <v>44255</v>
      </c>
      <c r="F155" s="6">
        <v>44286</v>
      </c>
      <c r="G155" s="6">
        <v>44316</v>
      </c>
      <c r="H155" s="6">
        <v>44347</v>
      </c>
      <c r="I155" s="6">
        <v>44377</v>
      </c>
      <c r="J155" s="6">
        <v>44408</v>
      </c>
      <c r="K155" s="6">
        <v>44439</v>
      </c>
      <c r="L155" s="6">
        <v>44469</v>
      </c>
      <c r="M155" s="6">
        <v>44500</v>
      </c>
      <c r="N155" s="6">
        <v>44530</v>
      </c>
      <c r="O155" s="6">
        <v>44561</v>
      </c>
    </row>
    <row r="156" spans="1:15" ht="13.5" thickBot="1" x14ac:dyDescent="0.25">
      <c r="B156" s="79" t="s">
        <v>4</v>
      </c>
      <c r="D156" s="34">
        <v>7886</v>
      </c>
      <c r="E156" s="35">
        <v>7889</v>
      </c>
      <c r="F156" s="35">
        <v>7880</v>
      </c>
      <c r="G156" s="35">
        <v>7883</v>
      </c>
      <c r="H156" s="35">
        <v>7875</v>
      </c>
      <c r="I156" s="36">
        <v>7877</v>
      </c>
      <c r="J156" s="37">
        <v>7880</v>
      </c>
      <c r="K156" s="35">
        <v>7867</v>
      </c>
      <c r="L156" s="35">
        <v>7849</v>
      </c>
      <c r="M156" s="35">
        <v>7828</v>
      </c>
      <c r="N156" s="35">
        <v>7826</v>
      </c>
      <c r="O156" s="36">
        <v>7804</v>
      </c>
    </row>
    <row r="157" spans="1:15" ht="51" x14ac:dyDescent="0.2">
      <c r="B157" s="77" t="s">
        <v>274</v>
      </c>
    </row>
    <row r="158" spans="1:15" ht="13.5" thickBot="1" x14ac:dyDescent="0.25"/>
    <row r="159" spans="1:15" x14ac:dyDescent="0.2">
      <c r="A159" s="19" t="s">
        <v>222</v>
      </c>
      <c r="B159" s="75" t="s">
        <v>275</v>
      </c>
      <c r="D159" s="5">
        <v>44227</v>
      </c>
      <c r="E159" s="6">
        <v>44255</v>
      </c>
      <c r="F159" s="6">
        <v>44286</v>
      </c>
      <c r="G159" s="6">
        <v>44316</v>
      </c>
      <c r="H159" s="6">
        <v>44347</v>
      </c>
      <c r="I159" s="6">
        <v>44377</v>
      </c>
      <c r="J159" s="6">
        <v>44408</v>
      </c>
      <c r="K159" s="6">
        <v>44439</v>
      </c>
      <c r="L159" s="6">
        <v>44469</v>
      </c>
      <c r="M159" s="6">
        <v>44500</v>
      </c>
      <c r="N159" s="6">
        <v>44530</v>
      </c>
      <c r="O159" s="6">
        <v>44561</v>
      </c>
    </row>
    <row r="160" spans="1:15" ht="13.5" thickBot="1" x14ac:dyDescent="0.25">
      <c r="B160" s="79" t="s">
        <v>4</v>
      </c>
      <c r="D160" s="20">
        <v>259</v>
      </c>
      <c r="E160" s="21">
        <v>259</v>
      </c>
      <c r="F160" s="21">
        <v>263</v>
      </c>
      <c r="G160" s="21">
        <v>264</v>
      </c>
      <c r="H160" s="21">
        <v>264</v>
      </c>
      <c r="I160" s="22">
        <v>264</v>
      </c>
      <c r="J160" s="23">
        <v>264</v>
      </c>
      <c r="K160" s="21">
        <v>267</v>
      </c>
      <c r="L160" s="21">
        <v>268</v>
      </c>
      <c r="M160" s="21">
        <v>270</v>
      </c>
      <c r="N160" s="21">
        <v>268</v>
      </c>
      <c r="O160" s="22">
        <v>268</v>
      </c>
    </row>
    <row r="161" spans="1:16" ht="51" x14ac:dyDescent="0.2">
      <c r="B161" s="81" t="s">
        <v>276</v>
      </c>
    </row>
    <row r="162" spans="1:16" ht="13.5" thickBot="1" x14ac:dyDescent="0.25"/>
    <row r="163" spans="1:16" x14ac:dyDescent="0.2">
      <c r="A163" s="19" t="s">
        <v>222</v>
      </c>
      <c r="B163" s="88" t="s">
        <v>277</v>
      </c>
      <c r="D163" s="5">
        <v>44227</v>
      </c>
      <c r="E163" s="6">
        <v>44255</v>
      </c>
      <c r="F163" s="6">
        <v>44286</v>
      </c>
      <c r="G163" s="6">
        <v>44316</v>
      </c>
      <c r="H163" s="6">
        <v>44347</v>
      </c>
      <c r="I163" s="6">
        <v>44377</v>
      </c>
      <c r="J163" s="6">
        <v>44408</v>
      </c>
      <c r="K163" s="6">
        <v>44439</v>
      </c>
      <c r="L163" s="6">
        <v>44469</v>
      </c>
      <c r="M163" s="6">
        <v>44500</v>
      </c>
      <c r="N163" s="6">
        <v>44530</v>
      </c>
      <c r="O163" s="6">
        <v>44561</v>
      </c>
    </row>
    <row r="164" spans="1:16" ht="13.5" thickBot="1" x14ac:dyDescent="0.25">
      <c r="B164" s="79" t="s">
        <v>4</v>
      </c>
      <c r="D164" s="34">
        <f>D144+D148+D152+D156+D160</f>
        <v>132597</v>
      </c>
      <c r="E164" s="37">
        <f t="shared" ref="E164:O164" si="5">E144+E148+E152+E156+E160</f>
        <v>132960</v>
      </c>
      <c r="F164" s="37">
        <f t="shared" si="5"/>
        <v>133213</v>
      </c>
      <c r="G164" s="37">
        <f t="shared" si="5"/>
        <v>133562</v>
      </c>
      <c r="H164" s="37">
        <f t="shared" si="5"/>
        <v>133880</v>
      </c>
      <c r="I164" s="37">
        <f t="shared" si="5"/>
        <v>134134</v>
      </c>
      <c r="J164" s="37">
        <f t="shared" si="5"/>
        <v>134459</v>
      </c>
      <c r="K164" s="37">
        <f t="shared" si="5"/>
        <v>134605</v>
      </c>
      <c r="L164" s="37">
        <f t="shared" si="5"/>
        <v>134729</v>
      </c>
      <c r="M164" s="37">
        <f t="shared" si="5"/>
        <v>135054</v>
      </c>
      <c r="N164" s="37">
        <f t="shared" si="5"/>
        <v>135158</v>
      </c>
      <c r="O164" s="37">
        <f t="shared" si="5"/>
        <v>135226</v>
      </c>
      <c r="P164" s="38">
        <f>+O164-D164</f>
        <v>2629</v>
      </c>
    </row>
    <row r="165" spans="1:16" ht="25.5" x14ac:dyDescent="0.2">
      <c r="B165" s="77" t="s">
        <v>278</v>
      </c>
    </row>
    <row r="166" spans="1:16" x14ac:dyDescent="0.2">
      <c r="B166" s="75"/>
    </row>
    <row r="167" spans="1:16" ht="13.5" thickBot="1" x14ac:dyDescent="0.25"/>
    <row r="168" spans="1:16" x14ac:dyDescent="0.2">
      <c r="A168" s="19" t="s">
        <v>222</v>
      </c>
      <c r="B168" s="75" t="s">
        <v>549</v>
      </c>
      <c r="D168" s="5">
        <v>44227</v>
      </c>
      <c r="E168" s="6">
        <v>44255</v>
      </c>
      <c r="F168" s="6">
        <v>44286</v>
      </c>
      <c r="G168" s="6">
        <v>44316</v>
      </c>
      <c r="H168" s="6">
        <v>44347</v>
      </c>
      <c r="I168" s="6">
        <v>44377</v>
      </c>
      <c r="J168" s="6">
        <v>44408</v>
      </c>
      <c r="K168" s="6">
        <v>44439</v>
      </c>
      <c r="L168" s="6">
        <v>44469</v>
      </c>
      <c r="M168" s="6">
        <v>44500</v>
      </c>
      <c r="N168" s="6">
        <v>44530</v>
      </c>
      <c r="O168" s="6">
        <v>44561</v>
      </c>
      <c r="P168" s="6" t="s">
        <v>67</v>
      </c>
    </row>
    <row r="169" spans="1:16" ht="13.5" thickBot="1" x14ac:dyDescent="0.25">
      <c r="B169" s="79" t="s">
        <v>4</v>
      </c>
      <c r="D169" s="46">
        <v>15502046.879999999</v>
      </c>
      <c r="E169" s="47">
        <v>19381506.699999999</v>
      </c>
      <c r="F169" s="47">
        <v>16884515.780000001</v>
      </c>
      <c r="G169" s="47">
        <v>17553487.890000001</v>
      </c>
      <c r="H169" s="47">
        <v>19905756.77</v>
      </c>
      <c r="I169" s="48">
        <v>18091012.489999998</v>
      </c>
      <c r="J169" s="49">
        <v>18009327.909999996</v>
      </c>
      <c r="K169" s="47">
        <v>16374863.49</v>
      </c>
      <c r="L169" s="47">
        <v>17335267.489999998</v>
      </c>
      <c r="M169" s="47">
        <v>16220402.079999998</v>
      </c>
      <c r="N169" s="47">
        <v>16450627.16</v>
      </c>
      <c r="O169" s="48">
        <v>16789897.73</v>
      </c>
      <c r="P169" s="48">
        <f>SUM(D169:O169)</f>
        <v>208498712.37</v>
      </c>
    </row>
    <row r="170" spans="1:16" ht="38.25" x14ac:dyDescent="0.2">
      <c r="B170" s="77" t="s">
        <v>279</v>
      </c>
      <c r="E170" s="50">
        <f>D169+E169</f>
        <v>34883553.579999998</v>
      </c>
      <c r="F170" s="2" t="s">
        <v>354</v>
      </c>
      <c r="G170" s="50">
        <f>F169+G169</f>
        <v>34438003.670000002</v>
      </c>
      <c r="H170" s="2" t="s">
        <v>375</v>
      </c>
      <c r="I170" s="50">
        <f>H169+I169</f>
        <v>37996769.259999998</v>
      </c>
      <c r="J170" s="2" t="s">
        <v>394</v>
      </c>
      <c r="K170" s="50">
        <f>J169+K169</f>
        <v>34384191.399999999</v>
      </c>
      <c r="L170" s="2" t="s">
        <v>417</v>
      </c>
      <c r="M170" s="50">
        <f>L169+M169</f>
        <v>33555669.569999993</v>
      </c>
      <c r="N170" s="2" t="s">
        <v>440</v>
      </c>
      <c r="O170" s="50">
        <f>N169+O169</f>
        <v>33240524.890000001</v>
      </c>
      <c r="P170" s="2" t="s">
        <v>461</v>
      </c>
    </row>
    <row r="171" spans="1:16" ht="13.5" thickBot="1" x14ac:dyDescent="0.25"/>
    <row r="172" spans="1:16" ht="25.5" x14ac:dyDescent="0.2">
      <c r="A172" s="19" t="s">
        <v>222</v>
      </c>
      <c r="B172" s="75" t="s">
        <v>550</v>
      </c>
      <c r="D172" s="5">
        <v>44227</v>
      </c>
      <c r="E172" s="6">
        <v>44255</v>
      </c>
      <c r="F172" s="6">
        <v>44286</v>
      </c>
      <c r="G172" s="6">
        <v>44316</v>
      </c>
      <c r="H172" s="6">
        <v>44347</v>
      </c>
      <c r="I172" s="6">
        <v>44377</v>
      </c>
      <c r="J172" s="6">
        <v>44408</v>
      </c>
      <c r="K172" s="6">
        <v>44439</v>
      </c>
      <c r="L172" s="6">
        <v>44469</v>
      </c>
      <c r="M172" s="6">
        <v>44500</v>
      </c>
      <c r="N172" s="6">
        <v>44530</v>
      </c>
      <c r="O172" s="6">
        <v>44561</v>
      </c>
      <c r="P172" s="6" t="s">
        <v>67</v>
      </c>
    </row>
    <row r="173" spans="1:16" ht="13.5" thickBot="1" x14ac:dyDescent="0.25">
      <c r="B173" s="79" t="s">
        <v>4</v>
      </c>
      <c r="D173" s="46">
        <v>3193204.71</v>
      </c>
      <c r="E173" s="47">
        <v>3959407.72</v>
      </c>
      <c r="F173" s="47">
        <v>3470473.07</v>
      </c>
      <c r="G173" s="47">
        <v>3603907.87</v>
      </c>
      <c r="H173" s="47">
        <v>4060811.9499999997</v>
      </c>
      <c r="I173" s="48">
        <v>3711108.45</v>
      </c>
      <c r="J173" s="49">
        <v>3701449.76</v>
      </c>
      <c r="K173" s="47">
        <v>3381873.5599999996</v>
      </c>
      <c r="L173" s="47">
        <v>3582405.11</v>
      </c>
      <c r="M173" s="47">
        <v>3361361.91</v>
      </c>
      <c r="N173" s="47">
        <v>3400822.12</v>
      </c>
      <c r="O173" s="48">
        <v>3473173.11</v>
      </c>
      <c r="P173" s="48">
        <f>SUM(D173:O173)</f>
        <v>42899999.339999996</v>
      </c>
    </row>
    <row r="174" spans="1:16" ht="38.25" x14ac:dyDescent="0.2">
      <c r="B174" s="77" t="s">
        <v>280</v>
      </c>
      <c r="E174" s="50">
        <f>D173+E173</f>
        <v>7152612.4299999997</v>
      </c>
      <c r="F174" s="2" t="s">
        <v>355</v>
      </c>
      <c r="G174" s="50">
        <f>F173+G173</f>
        <v>7074380.9399999995</v>
      </c>
      <c r="H174" s="2" t="s">
        <v>376</v>
      </c>
      <c r="I174" s="50">
        <f>H173+I173</f>
        <v>7771920.4000000004</v>
      </c>
      <c r="J174" s="2" t="s">
        <v>395</v>
      </c>
      <c r="K174" s="50">
        <f>J173+K173</f>
        <v>7083323.3199999994</v>
      </c>
      <c r="L174" s="2" t="s">
        <v>418</v>
      </c>
      <c r="M174" s="50">
        <f>L173+M173</f>
        <v>6943767.0199999996</v>
      </c>
      <c r="N174" s="2" t="s">
        <v>441</v>
      </c>
      <c r="O174" s="50">
        <f>N173+O173</f>
        <v>6873995.2300000004</v>
      </c>
      <c r="P174" s="50">
        <f>+P169+P173</f>
        <v>251398711.71000001</v>
      </c>
    </row>
    <row r="175" spans="1:16" ht="13.5" thickBot="1" x14ac:dyDescent="0.25"/>
    <row r="176" spans="1:16" ht="25.5" x14ac:dyDescent="0.2">
      <c r="A176" s="19" t="s">
        <v>222</v>
      </c>
      <c r="B176" s="75" t="s">
        <v>551</v>
      </c>
      <c r="D176" s="5">
        <v>44227</v>
      </c>
      <c r="E176" s="6">
        <v>44255</v>
      </c>
      <c r="F176" s="6">
        <v>44286</v>
      </c>
      <c r="G176" s="6">
        <v>44316</v>
      </c>
      <c r="H176" s="6">
        <v>44347</v>
      </c>
      <c r="I176" s="6">
        <v>44377</v>
      </c>
      <c r="J176" s="6">
        <v>44408</v>
      </c>
      <c r="K176" s="6">
        <v>44439</v>
      </c>
      <c r="L176" s="6">
        <v>44469</v>
      </c>
      <c r="M176" s="6">
        <v>44500</v>
      </c>
      <c r="N176" s="6">
        <v>44530</v>
      </c>
      <c r="O176" s="6">
        <v>44561</v>
      </c>
      <c r="P176" s="6" t="s">
        <v>67</v>
      </c>
    </row>
    <row r="177" spans="1:16" ht="13.5" thickBot="1" x14ac:dyDescent="0.25">
      <c r="B177" s="79" t="s">
        <v>4</v>
      </c>
      <c r="D177" s="46">
        <v>2685883.18</v>
      </c>
      <c r="E177" s="47">
        <v>3332024.79</v>
      </c>
      <c r="F177" s="47">
        <v>2916576.56</v>
      </c>
      <c r="G177" s="47">
        <v>3030622.75</v>
      </c>
      <c r="H177" s="47">
        <v>3415498.12</v>
      </c>
      <c r="I177" s="48">
        <v>3120690.59</v>
      </c>
      <c r="J177" s="49">
        <v>3110904.34</v>
      </c>
      <c r="K177" s="47">
        <v>2841119.54</v>
      </c>
      <c r="L177" s="47">
        <v>3009696.75</v>
      </c>
      <c r="M177" s="47">
        <v>2822437.13</v>
      </c>
      <c r="N177" s="47">
        <v>2856950.13</v>
      </c>
      <c r="O177" s="48">
        <v>2918014.93</v>
      </c>
      <c r="P177" s="48">
        <f>SUM(D177:O177)</f>
        <v>36060418.810000002</v>
      </c>
    </row>
    <row r="178" spans="1:16" ht="38.25" x14ac:dyDescent="0.2">
      <c r="B178" s="81" t="s">
        <v>281</v>
      </c>
      <c r="E178" s="50">
        <f>D177+E177</f>
        <v>6017907.9700000007</v>
      </c>
      <c r="F178" s="2" t="s">
        <v>356</v>
      </c>
      <c r="G178" s="50">
        <f>F177+G177</f>
        <v>5947199.3100000005</v>
      </c>
      <c r="H178" s="2" t="s">
        <v>377</v>
      </c>
      <c r="I178" s="50">
        <f>H177+I177</f>
        <v>6536188.71</v>
      </c>
      <c r="J178" s="2" t="s">
        <v>407</v>
      </c>
      <c r="K178" s="50">
        <f>J177+K177</f>
        <v>5952023.8799999999</v>
      </c>
      <c r="L178" s="2" t="s">
        <v>419</v>
      </c>
      <c r="M178" s="50">
        <f>L177+M177</f>
        <v>5832133.8799999999</v>
      </c>
      <c r="N178" s="2" t="s">
        <v>442</v>
      </c>
      <c r="O178" s="50">
        <f>N177+O177</f>
        <v>5774965.0600000005</v>
      </c>
    </row>
    <row r="179" spans="1:16" ht="13.5" thickBot="1" x14ac:dyDescent="0.25"/>
    <row r="180" spans="1:16" x14ac:dyDescent="0.2">
      <c r="A180" s="19" t="s">
        <v>222</v>
      </c>
      <c r="B180" s="75" t="s">
        <v>552</v>
      </c>
      <c r="D180" s="5">
        <v>44227</v>
      </c>
      <c r="E180" s="6">
        <v>44255</v>
      </c>
      <c r="F180" s="6">
        <v>44286</v>
      </c>
      <c r="G180" s="6">
        <v>44316</v>
      </c>
      <c r="H180" s="6">
        <v>44347</v>
      </c>
      <c r="I180" s="6">
        <v>44377</v>
      </c>
      <c r="J180" s="6">
        <v>44408</v>
      </c>
      <c r="K180" s="6">
        <v>44439</v>
      </c>
      <c r="L180" s="6">
        <v>44469</v>
      </c>
      <c r="M180" s="6">
        <v>44500</v>
      </c>
      <c r="N180" s="6">
        <v>44530</v>
      </c>
      <c r="O180" s="6">
        <v>44561</v>
      </c>
      <c r="P180" s="6" t="s">
        <v>67</v>
      </c>
    </row>
    <row r="181" spans="1:16" ht="13.5" thickBot="1" x14ac:dyDescent="0.25">
      <c r="B181" s="79" t="s">
        <v>4</v>
      </c>
      <c r="D181" s="46">
        <v>2881083.1799999997</v>
      </c>
      <c r="E181" s="47">
        <v>3421653.82</v>
      </c>
      <c r="F181" s="47">
        <v>2884940.69</v>
      </c>
      <c r="G181" s="47">
        <v>3072524.24</v>
      </c>
      <c r="H181" s="47">
        <v>3419310.1999999997</v>
      </c>
      <c r="I181" s="48">
        <v>3168120.06</v>
      </c>
      <c r="J181" s="49">
        <v>3201240.01</v>
      </c>
      <c r="K181" s="47">
        <v>2978855.4600000004</v>
      </c>
      <c r="L181" s="47">
        <v>3239336.8499999996</v>
      </c>
      <c r="M181" s="47">
        <v>3014248.36</v>
      </c>
      <c r="N181" s="47">
        <v>3094039.42</v>
      </c>
      <c r="O181" s="48">
        <v>3248382.17</v>
      </c>
      <c r="P181" s="48">
        <f>SUM(D181:O181)</f>
        <v>37623734.460000001</v>
      </c>
    </row>
    <row r="182" spans="1:16" ht="38.25" x14ac:dyDescent="0.2">
      <c r="B182" s="77" t="s">
        <v>282</v>
      </c>
      <c r="E182" s="50">
        <f>D181+E181</f>
        <v>6302737</v>
      </c>
      <c r="G182" s="50">
        <f>F181+G181</f>
        <v>5957464.9299999997</v>
      </c>
      <c r="H182" s="2" t="s">
        <v>378</v>
      </c>
      <c r="I182" s="50">
        <f>H181+I181</f>
        <v>6587430.2599999998</v>
      </c>
      <c r="J182" s="2" t="s">
        <v>396</v>
      </c>
      <c r="K182" s="50">
        <f>J181+K181</f>
        <v>6180095.4700000007</v>
      </c>
      <c r="L182" s="2" t="s">
        <v>420</v>
      </c>
      <c r="M182" s="50">
        <f>L181+M181</f>
        <v>6253585.209999999</v>
      </c>
      <c r="N182" s="2" t="s">
        <v>443</v>
      </c>
      <c r="O182" s="50">
        <f>N181+O181</f>
        <v>6342421.5899999999</v>
      </c>
    </row>
    <row r="183" spans="1:16" ht="13.5" thickBot="1" x14ac:dyDescent="0.25"/>
    <row r="184" spans="1:16" ht="25.5" x14ac:dyDescent="0.2">
      <c r="A184" s="19" t="s">
        <v>222</v>
      </c>
      <c r="B184" s="75" t="s">
        <v>553</v>
      </c>
      <c r="D184" s="5">
        <v>44227</v>
      </c>
      <c r="E184" s="6">
        <v>44255</v>
      </c>
      <c r="F184" s="6">
        <v>44286</v>
      </c>
      <c r="G184" s="6">
        <v>44316</v>
      </c>
      <c r="H184" s="6">
        <v>44347</v>
      </c>
      <c r="I184" s="6">
        <v>44377</v>
      </c>
      <c r="J184" s="6">
        <v>44408</v>
      </c>
      <c r="K184" s="6">
        <v>44439</v>
      </c>
      <c r="L184" s="6">
        <v>44469</v>
      </c>
      <c r="M184" s="6">
        <v>44500</v>
      </c>
      <c r="N184" s="6">
        <v>44530</v>
      </c>
      <c r="O184" s="6">
        <v>44561</v>
      </c>
      <c r="P184" s="6" t="s">
        <v>67</v>
      </c>
    </row>
    <row r="185" spans="1:16" ht="13.5" thickBot="1" x14ac:dyDescent="0.25">
      <c r="B185" s="79" t="s">
        <v>4</v>
      </c>
      <c r="D185" s="46">
        <v>592016</v>
      </c>
      <c r="E185" s="47">
        <v>699145.29</v>
      </c>
      <c r="F185" s="47">
        <v>592152.1</v>
      </c>
      <c r="G185" s="47">
        <v>628539.67999999993</v>
      </c>
      <c r="H185" s="47">
        <v>699480.69</v>
      </c>
      <c r="I185" s="48">
        <v>650868.31000000006</v>
      </c>
      <c r="J185" s="49">
        <v>656951.87</v>
      </c>
      <c r="K185" s="47">
        <v>613382.81999999995</v>
      </c>
      <c r="L185" s="47">
        <v>663423.98</v>
      </c>
      <c r="M185" s="47">
        <v>619217.92999999993</v>
      </c>
      <c r="N185" s="47">
        <v>634000.31999999995</v>
      </c>
      <c r="O185" s="48">
        <v>665176.61</v>
      </c>
      <c r="P185" s="48">
        <f>SUM(D185:O185)</f>
        <v>7714355.6000000006</v>
      </c>
    </row>
    <row r="186" spans="1:16" ht="38.25" x14ac:dyDescent="0.2">
      <c r="B186" s="77" t="s">
        <v>283</v>
      </c>
      <c r="E186" s="50">
        <f>D185+E185</f>
        <v>1291161.29</v>
      </c>
      <c r="F186" s="2" t="s">
        <v>357</v>
      </c>
      <c r="G186" s="50">
        <f>F185+G185</f>
        <v>1220691.7799999998</v>
      </c>
      <c r="H186" s="2" t="s">
        <v>379</v>
      </c>
      <c r="I186" s="50">
        <f>H185+I185</f>
        <v>1350349</v>
      </c>
      <c r="J186" s="2" t="s">
        <v>397</v>
      </c>
      <c r="K186" s="50">
        <f>J185+K185</f>
        <v>1270334.69</v>
      </c>
      <c r="L186" s="2" t="s">
        <v>421</v>
      </c>
      <c r="M186" s="50">
        <f>L185+M185</f>
        <v>1282641.9099999999</v>
      </c>
      <c r="N186" s="2" t="s">
        <v>444</v>
      </c>
      <c r="O186" s="50">
        <f>N185+O185</f>
        <v>1299176.93</v>
      </c>
    </row>
    <row r="187" spans="1:16" ht="13.5" thickBot="1" x14ac:dyDescent="0.25"/>
    <row r="188" spans="1:16" ht="25.5" x14ac:dyDescent="0.2">
      <c r="A188" s="19" t="s">
        <v>222</v>
      </c>
      <c r="B188" s="75" t="s">
        <v>554</v>
      </c>
      <c r="D188" s="5">
        <v>44227</v>
      </c>
      <c r="E188" s="6">
        <v>44255</v>
      </c>
      <c r="F188" s="6">
        <v>44286</v>
      </c>
      <c r="G188" s="6">
        <v>44316</v>
      </c>
      <c r="H188" s="6">
        <v>44347</v>
      </c>
      <c r="I188" s="6">
        <v>44377</v>
      </c>
      <c r="J188" s="6">
        <v>44408</v>
      </c>
      <c r="K188" s="6">
        <v>44439</v>
      </c>
      <c r="L188" s="6">
        <v>44469</v>
      </c>
      <c r="M188" s="6">
        <v>44500</v>
      </c>
      <c r="N188" s="6">
        <v>44530</v>
      </c>
      <c r="O188" s="6">
        <v>44561</v>
      </c>
      <c r="P188" s="6" t="s">
        <v>67</v>
      </c>
    </row>
    <row r="189" spans="1:16" ht="13.5" thickBot="1" x14ac:dyDescent="0.25">
      <c r="B189" s="79" t="s">
        <v>4</v>
      </c>
      <c r="D189" s="46">
        <v>484267.39999999997</v>
      </c>
      <c r="E189" s="47">
        <v>571227.6</v>
      </c>
      <c r="F189" s="47">
        <v>483249.05</v>
      </c>
      <c r="G189" s="47">
        <v>510798.80000000005</v>
      </c>
      <c r="H189" s="47">
        <v>567503.29</v>
      </c>
      <c r="I189" s="48">
        <v>529926.77</v>
      </c>
      <c r="J189" s="49">
        <v>536675.78</v>
      </c>
      <c r="K189" s="47">
        <v>505089.81</v>
      </c>
      <c r="L189" s="47">
        <v>547706.58000000007</v>
      </c>
      <c r="M189" s="47">
        <v>511188.26999999996</v>
      </c>
      <c r="N189" s="47">
        <v>521984.93</v>
      </c>
      <c r="O189" s="48">
        <v>544554.77</v>
      </c>
      <c r="P189" s="48">
        <f>SUM(D189:O189)</f>
        <v>6314173.0499999989</v>
      </c>
    </row>
    <row r="190" spans="1:16" ht="38.25" x14ac:dyDescent="0.2">
      <c r="B190" s="81" t="s">
        <v>284</v>
      </c>
      <c r="E190" s="50">
        <f>D189+E189</f>
        <v>1055495</v>
      </c>
      <c r="G190" s="50">
        <f>F189+G189</f>
        <v>994047.85000000009</v>
      </c>
      <c r="H190" s="2" t="s">
        <v>380</v>
      </c>
      <c r="I190" s="50">
        <f>H189+I189</f>
        <v>1097430.06</v>
      </c>
      <c r="J190" s="2" t="s">
        <v>396</v>
      </c>
      <c r="K190" s="50">
        <f>J189+K189</f>
        <v>1041765.5900000001</v>
      </c>
      <c r="L190" s="2" t="s">
        <v>422</v>
      </c>
      <c r="M190" s="50">
        <f>L189+M189</f>
        <v>1058894.8500000001</v>
      </c>
      <c r="N190" s="2" t="s">
        <v>445</v>
      </c>
      <c r="O190" s="50">
        <f>N189+O189</f>
        <v>1066539.7</v>
      </c>
    </row>
    <row r="191" spans="1:16" ht="13.5" thickBot="1" x14ac:dyDescent="0.25"/>
    <row r="192" spans="1:16" x14ac:dyDescent="0.2">
      <c r="A192" s="19" t="s">
        <v>222</v>
      </c>
      <c r="B192" s="75" t="s">
        <v>555</v>
      </c>
      <c r="D192" s="5">
        <v>44227</v>
      </c>
      <c r="E192" s="6">
        <v>44255</v>
      </c>
      <c r="F192" s="6">
        <v>44286</v>
      </c>
      <c r="G192" s="6">
        <v>44316</v>
      </c>
      <c r="H192" s="6">
        <v>44347</v>
      </c>
      <c r="I192" s="6">
        <v>44377</v>
      </c>
      <c r="J192" s="6">
        <v>44408</v>
      </c>
      <c r="K192" s="6">
        <v>44439</v>
      </c>
      <c r="L192" s="6">
        <v>44469</v>
      </c>
      <c r="M192" s="6">
        <v>44500</v>
      </c>
      <c r="N192" s="6">
        <v>44530</v>
      </c>
      <c r="O192" s="6">
        <v>44561</v>
      </c>
      <c r="P192" s="6" t="s">
        <v>67</v>
      </c>
    </row>
    <row r="193" spans="1:16" ht="13.5" thickBot="1" x14ac:dyDescent="0.25">
      <c r="B193" s="79" t="s">
        <v>4</v>
      </c>
      <c r="D193" s="46">
        <v>3850231.57</v>
      </c>
      <c r="E193" s="47">
        <v>4498817.55</v>
      </c>
      <c r="F193" s="47">
        <v>4284080.75</v>
      </c>
      <c r="G193" s="47">
        <v>4975237.26</v>
      </c>
      <c r="H193" s="47">
        <v>5791881.2800000003</v>
      </c>
      <c r="I193" s="48">
        <v>4903695.9399999995</v>
      </c>
      <c r="J193" s="49">
        <v>5185359.8099999996</v>
      </c>
      <c r="K193" s="47">
        <v>4671873.7300000004</v>
      </c>
      <c r="L193" s="47">
        <v>5129773.3499999996</v>
      </c>
      <c r="M193" s="47">
        <v>4658940.95</v>
      </c>
      <c r="N193" s="47">
        <v>5079178.68</v>
      </c>
      <c r="O193" s="48">
        <v>5274318.9800000004</v>
      </c>
      <c r="P193" s="48">
        <f>SUM(D193:O193)</f>
        <v>58303389.850000009</v>
      </c>
    </row>
    <row r="194" spans="1:16" ht="38.25" x14ac:dyDescent="0.2">
      <c r="B194" s="77" t="s">
        <v>285</v>
      </c>
      <c r="E194" s="50">
        <f>D193+E193</f>
        <v>8349049.1199999992</v>
      </c>
      <c r="F194" s="2" t="s">
        <v>358</v>
      </c>
      <c r="G194" s="50">
        <f>F193+G193</f>
        <v>9259318.0099999998</v>
      </c>
      <c r="H194" s="2" t="s">
        <v>381</v>
      </c>
      <c r="I194" s="50">
        <f>H193+I193</f>
        <v>10695577.219999999</v>
      </c>
      <c r="J194" s="2" t="s">
        <v>398</v>
      </c>
      <c r="K194" s="50">
        <f>J193+K193</f>
        <v>9857233.5399999991</v>
      </c>
      <c r="L194" s="2" t="s">
        <v>423</v>
      </c>
      <c r="M194" s="50">
        <f>L193+M193</f>
        <v>9788714.3000000007</v>
      </c>
      <c r="N194" s="2" t="s">
        <v>446</v>
      </c>
      <c r="O194" s="50">
        <f>N193+O193</f>
        <v>10353497.66</v>
      </c>
    </row>
    <row r="195" spans="1:16" ht="13.5" thickBot="1" x14ac:dyDescent="0.25"/>
    <row r="196" spans="1:16" ht="25.5" x14ac:dyDescent="0.2">
      <c r="A196" s="19" t="s">
        <v>222</v>
      </c>
      <c r="B196" s="75" t="s">
        <v>556</v>
      </c>
      <c r="D196" s="5">
        <v>44227</v>
      </c>
      <c r="E196" s="6">
        <v>44255</v>
      </c>
      <c r="F196" s="6">
        <v>44286</v>
      </c>
      <c r="G196" s="6">
        <v>44316</v>
      </c>
      <c r="H196" s="6">
        <v>44347</v>
      </c>
      <c r="I196" s="6">
        <v>44377</v>
      </c>
      <c r="J196" s="6">
        <v>44408</v>
      </c>
      <c r="K196" s="6">
        <v>44439</v>
      </c>
      <c r="L196" s="6">
        <v>44469</v>
      </c>
      <c r="M196" s="6">
        <v>44500</v>
      </c>
      <c r="N196" s="6">
        <v>44530</v>
      </c>
      <c r="O196" s="6">
        <v>44561</v>
      </c>
      <c r="P196" s="6" t="s">
        <v>67</v>
      </c>
    </row>
    <row r="197" spans="1:16" ht="13.5" thickBot="1" x14ac:dyDescent="0.25">
      <c r="B197" s="79" t="s">
        <v>65</v>
      </c>
      <c r="D197" s="46">
        <v>415432.58</v>
      </c>
      <c r="E197" s="47">
        <v>526814.46</v>
      </c>
      <c r="F197" s="47">
        <v>487106.6</v>
      </c>
      <c r="G197" s="47">
        <v>543177.38</v>
      </c>
      <c r="H197" s="47">
        <v>611045.36</v>
      </c>
      <c r="I197" s="48">
        <v>560370.18999999994</v>
      </c>
      <c r="J197" s="49">
        <v>589500.07000000007</v>
      </c>
      <c r="K197" s="47">
        <v>603801.72</v>
      </c>
      <c r="L197" s="47">
        <v>716376.39</v>
      </c>
      <c r="M197" s="47">
        <v>584498.06000000006</v>
      </c>
      <c r="N197" s="47">
        <v>572267.38</v>
      </c>
      <c r="O197" s="48">
        <v>630541.54</v>
      </c>
      <c r="P197" s="48">
        <f>SUM(D197:O197)</f>
        <v>6840931.7299999986</v>
      </c>
    </row>
    <row r="198" spans="1:16" ht="38.25" x14ac:dyDescent="0.2">
      <c r="B198" s="77" t="s">
        <v>286</v>
      </c>
      <c r="E198" s="50">
        <f>D197+E197</f>
        <v>942247.04</v>
      </c>
      <c r="F198" s="2" t="s">
        <v>359</v>
      </c>
      <c r="G198" s="50">
        <f>F197+G197</f>
        <v>1030283.98</v>
      </c>
      <c r="H198" s="2" t="s">
        <v>382</v>
      </c>
      <c r="I198" s="50">
        <f>H197+I197</f>
        <v>1171415.5499999998</v>
      </c>
      <c r="J198" s="2" t="s">
        <v>408</v>
      </c>
      <c r="K198" s="50">
        <f>J197+K197</f>
        <v>1193301.79</v>
      </c>
      <c r="L198" s="2" t="s">
        <v>424</v>
      </c>
      <c r="M198" s="50">
        <f>L197+M197</f>
        <v>1300874.4500000002</v>
      </c>
      <c r="N198" s="2" t="s">
        <v>447</v>
      </c>
      <c r="O198" s="50">
        <f>N197+O197</f>
        <v>1202808.92</v>
      </c>
    </row>
    <row r="199" spans="1:16" ht="13.5" thickBot="1" x14ac:dyDescent="0.25"/>
    <row r="200" spans="1:16" ht="25.5" x14ac:dyDescent="0.2">
      <c r="A200" s="19" t="s">
        <v>222</v>
      </c>
      <c r="B200" s="75" t="s">
        <v>557</v>
      </c>
      <c r="D200" s="5">
        <v>44227</v>
      </c>
      <c r="E200" s="6">
        <v>44255</v>
      </c>
      <c r="F200" s="6">
        <v>44286</v>
      </c>
      <c r="G200" s="6">
        <v>44316</v>
      </c>
      <c r="H200" s="6">
        <v>44347</v>
      </c>
      <c r="I200" s="6">
        <v>44377</v>
      </c>
      <c r="J200" s="6">
        <v>44408</v>
      </c>
      <c r="K200" s="6">
        <v>44439</v>
      </c>
      <c r="L200" s="6">
        <v>44469</v>
      </c>
      <c r="M200" s="6">
        <v>44500</v>
      </c>
      <c r="N200" s="6">
        <v>44530</v>
      </c>
      <c r="O200" s="6">
        <v>44561</v>
      </c>
      <c r="P200" s="6" t="s">
        <v>67</v>
      </c>
    </row>
    <row r="201" spans="1:16" ht="13.5" thickBot="1" x14ac:dyDescent="0.25">
      <c r="B201" s="79" t="s">
        <v>4</v>
      </c>
      <c r="D201" s="46">
        <v>146404.83000000002</v>
      </c>
      <c r="E201" s="47">
        <v>187739.79</v>
      </c>
      <c r="F201" s="47">
        <v>168143.05000000002</v>
      </c>
      <c r="G201" s="47">
        <v>170995.03999999998</v>
      </c>
      <c r="H201" s="47">
        <v>195995.09</v>
      </c>
      <c r="I201" s="48">
        <v>172435.79</v>
      </c>
      <c r="J201" s="49">
        <v>177951.67</v>
      </c>
      <c r="K201" s="47">
        <v>169902.21999999997</v>
      </c>
      <c r="L201" s="47">
        <v>187110.12</v>
      </c>
      <c r="M201" s="47">
        <v>166780.23000000001</v>
      </c>
      <c r="N201" s="47">
        <v>162722.11000000002</v>
      </c>
      <c r="O201" s="48">
        <v>171173.49</v>
      </c>
      <c r="P201" s="48">
        <f>SUM(D201:O201)</f>
        <v>2077353.4300000002</v>
      </c>
    </row>
    <row r="202" spans="1:16" ht="38.25" x14ac:dyDescent="0.2">
      <c r="B202" s="77" t="s">
        <v>287</v>
      </c>
      <c r="E202" s="50">
        <f>D201+E201</f>
        <v>334144.62</v>
      </c>
      <c r="F202" s="2" t="s">
        <v>360</v>
      </c>
      <c r="G202" s="50">
        <f>F201+G201</f>
        <v>339138.08999999997</v>
      </c>
      <c r="H202" s="2" t="s">
        <v>383</v>
      </c>
      <c r="I202" s="50">
        <f>H201+I201</f>
        <v>368430.88</v>
      </c>
      <c r="J202" s="2" t="s">
        <v>399</v>
      </c>
      <c r="K202" s="50">
        <f>J201+K201</f>
        <v>347853.89</v>
      </c>
      <c r="L202" s="2" t="s">
        <v>425</v>
      </c>
      <c r="M202" s="50">
        <f>L201+M201</f>
        <v>353890.35</v>
      </c>
      <c r="N202" s="2" t="s">
        <v>448</v>
      </c>
      <c r="O202" s="50">
        <f>N201+O201</f>
        <v>333895.59999999998</v>
      </c>
    </row>
    <row r="203" spans="1:16" ht="13.5" thickBot="1" x14ac:dyDescent="0.25"/>
    <row r="204" spans="1:16" x14ac:dyDescent="0.2">
      <c r="A204" s="19" t="s">
        <v>222</v>
      </c>
      <c r="B204" s="75" t="s">
        <v>558</v>
      </c>
      <c r="D204" s="5">
        <v>44227</v>
      </c>
      <c r="E204" s="6">
        <v>44255</v>
      </c>
      <c r="F204" s="6">
        <v>44286</v>
      </c>
      <c r="G204" s="6">
        <v>44316</v>
      </c>
      <c r="H204" s="6">
        <v>44347</v>
      </c>
      <c r="I204" s="6">
        <v>44377</v>
      </c>
      <c r="J204" s="6">
        <v>44408</v>
      </c>
      <c r="K204" s="6">
        <v>44439</v>
      </c>
      <c r="L204" s="6">
        <v>44469</v>
      </c>
      <c r="M204" s="6">
        <v>44500</v>
      </c>
      <c r="N204" s="6">
        <v>44530</v>
      </c>
      <c r="O204" s="6">
        <v>44561</v>
      </c>
      <c r="P204" s="6" t="s">
        <v>67</v>
      </c>
    </row>
    <row r="205" spans="1:16" ht="13.5" thickBot="1" x14ac:dyDescent="0.25">
      <c r="B205" s="79" t="s">
        <v>4</v>
      </c>
      <c r="D205" s="46">
        <v>1472439.5599999998</v>
      </c>
      <c r="E205" s="47">
        <v>1945911</v>
      </c>
      <c r="F205" s="47">
        <v>1607243.39</v>
      </c>
      <c r="G205" s="47">
        <v>1665710.54</v>
      </c>
      <c r="H205" s="47">
        <v>1814720.86</v>
      </c>
      <c r="I205" s="48">
        <v>1682209.6600000001</v>
      </c>
      <c r="J205" s="49">
        <v>1715041.6199999999</v>
      </c>
      <c r="K205" s="47">
        <v>1593703.71</v>
      </c>
      <c r="L205" s="47">
        <v>1722102.98</v>
      </c>
      <c r="M205" s="47">
        <v>1576003.19</v>
      </c>
      <c r="N205" s="47">
        <v>1575244.89</v>
      </c>
      <c r="O205" s="48">
        <v>1601411.09</v>
      </c>
      <c r="P205" s="48">
        <f>SUM(D205:O205)</f>
        <v>19971742.490000002</v>
      </c>
    </row>
    <row r="206" spans="1:16" ht="38.25" x14ac:dyDescent="0.2">
      <c r="B206" s="77" t="s">
        <v>288</v>
      </c>
      <c r="E206" s="50">
        <f>D205+E205</f>
        <v>3418350.5599999996</v>
      </c>
      <c r="F206" s="2" t="s">
        <v>361</v>
      </c>
      <c r="G206" s="50">
        <f>F205+G205</f>
        <v>3272953.9299999997</v>
      </c>
      <c r="H206" s="2" t="s">
        <v>384</v>
      </c>
      <c r="I206" s="50">
        <f>H205+I205</f>
        <v>3496930.5200000005</v>
      </c>
      <c r="J206" s="2" t="s">
        <v>400</v>
      </c>
      <c r="K206" s="50">
        <f>J205+K205</f>
        <v>3308745.33</v>
      </c>
      <c r="L206" s="2" t="s">
        <v>426</v>
      </c>
      <c r="M206" s="50">
        <f>L205+M205</f>
        <v>3298106.17</v>
      </c>
      <c r="N206" s="2" t="s">
        <v>449</v>
      </c>
      <c r="O206" s="50">
        <f>N205+O205</f>
        <v>3176655.98</v>
      </c>
    </row>
    <row r="207" spans="1:16" ht="13.5" thickBot="1" x14ac:dyDescent="0.25"/>
    <row r="208" spans="1:16" x14ac:dyDescent="0.2">
      <c r="A208" s="19" t="s">
        <v>222</v>
      </c>
      <c r="B208" s="75" t="s">
        <v>559</v>
      </c>
      <c r="D208" s="5">
        <v>44227</v>
      </c>
      <c r="E208" s="6">
        <v>44255</v>
      </c>
      <c r="F208" s="6">
        <v>44286</v>
      </c>
      <c r="G208" s="6">
        <v>44316</v>
      </c>
      <c r="H208" s="6">
        <v>44347</v>
      </c>
      <c r="I208" s="6">
        <v>44377</v>
      </c>
      <c r="J208" s="6">
        <v>44408</v>
      </c>
      <c r="K208" s="6">
        <v>44439</v>
      </c>
      <c r="L208" s="6">
        <v>44469</v>
      </c>
      <c r="M208" s="6">
        <v>44500</v>
      </c>
      <c r="N208" s="6">
        <v>44530</v>
      </c>
      <c r="O208" s="6">
        <v>44561</v>
      </c>
      <c r="P208" s="6" t="s">
        <v>67</v>
      </c>
    </row>
    <row r="209" spans="1:16" ht="13.5" thickBot="1" x14ac:dyDescent="0.25">
      <c r="B209" s="79" t="s">
        <v>4</v>
      </c>
      <c r="D209" s="46">
        <v>293564.97000000003</v>
      </c>
      <c r="E209" s="47">
        <v>386720.23</v>
      </c>
      <c r="F209" s="47">
        <v>320003.52</v>
      </c>
      <c r="G209" s="47">
        <v>331644.27</v>
      </c>
      <c r="H209" s="47">
        <v>360840.04</v>
      </c>
      <c r="I209" s="48">
        <v>335195.48</v>
      </c>
      <c r="J209" s="49">
        <v>341051.04000000004</v>
      </c>
      <c r="K209" s="47">
        <v>317630.03000000003</v>
      </c>
      <c r="L209" s="47">
        <v>343218.12</v>
      </c>
      <c r="M209" s="47">
        <v>314476.07999999996</v>
      </c>
      <c r="N209" s="47">
        <v>314687.87000000005</v>
      </c>
      <c r="O209" s="48">
        <v>319653.20999999996</v>
      </c>
      <c r="P209" s="48">
        <f>SUM(D209:O209)</f>
        <v>3978684.8600000003</v>
      </c>
    </row>
    <row r="210" spans="1:16" ht="38.25" x14ac:dyDescent="0.2">
      <c r="B210" s="77" t="s">
        <v>289</v>
      </c>
      <c r="E210" s="50">
        <f>D209+E209</f>
        <v>680285.2</v>
      </c>
      <c r="F210" s="2" t="s">
        <v>362</v>
      </c>
      <c r="G210" s="50">
        <f>F209+G209</f>
        <v>651647.79</v>
      </c>
      <c r="H210" s="2" t="s">
        <v>385</v>
      </c>
      <c r="I210" s="50">
        <f>H209+I209</f>
        <v>696035.52</v>
      </c>
      <c r="J210" s="2" t="s">
        <v>401</v>
      </c>
      <c r="K210" s="50">
        <f>J209+K209</f>
        <v>658681.07000000007</v>
      </c>
      <c r="L210" s="2" t="s">
        <v>427</v>
      </c>
      <c r="M210" s="50">
        <f>L209+M209</f>
        <v>657694.19999999995</v>
      </c>
      <c r="N210" s="2" t="s">
        <v>450</v>
      </c>
      <c r="O210" s="50">
        <f>N209+O209</f>
        <v>634341.08000000007</v>
      </c>
    </row>
    <row r="211" spans="1:16" ht="13.5" thickBot="1" x14ac:dyDescent="0.25"/>
    <row r="212" spans="1:16" ht="25.5" x14ac:dyDescent="0.2">
      <c r="A212" s="19" t="s">
        <v>222</v>
      </c>
      <c r="B212" s="75" t="s">
        <v>560</v>
      </c>
      <c r="D212" s="5">
        <v>44227</v>
      </c>
      <c r="E212" s="6">
        <v>44255</v>
      </c>
      <c r="F212" s="6">
        <v>44286</v>
      </c>
      <c r="G212" s="6">
        <v>44316</v>
      </c>
      <c r="H212" s="6">
        <v>44347</v>
      </c>
      <c r="I212" s="6">
        <v>44377</v>
      </c>
      <c r="J212" s="6">
        <v>44408</v>
      </c>
      <c r="K212" s="6">
        <v>44439</v>
      </c>
      <c r="L212" s="6">
        <v>44469</v>
      </c>
      <c r="M212" s="6">
        <v>44500</v>
      </c>
      <c r="N212" s="6">
        <v>44530</v>
      </c>
      <c r="O212" s="6">
        <v>44561</v>
      </c>
      <c r="P212" s="6" t="s">
        <v>67</v>
      </c>
    </row>
    <row r="213" spans="1:16" ht="13.5" thickBot="1" x14ac:dyDescent="0.25">
      <c r="B213" s="79" t="s">
        <v>4</v>
      </c>
      <c r="D213" s="46">
        <v>248290.27</v>
      </c>
      <c r="E213" s="47">
        <v>327411.82999999996</v>
      </c>
      <c r="F213" s="47">
        <v>270676.24</v>
      </c>
      <c r="G213" s="47">
        <v>280606.86</v>
      </c>
      <c r="H213" s="47">
        <v>305439.09000000003</v>
      </c>
      <c r="I213" s="48">
        <v>283605.08</v>
      </c>
      <c r="J213" s="49">
        <v>288537.14</v>
      </c>
      <c r="K213" s="47">
        <v>268530.58</v>
      </c>
      <c r="L213" s="47">
        <v>290331.95</v>
      </c>
      <c r="M213" s="47">
        <v>265891.27</v>
      </c>
      <c r="N213" s="47">
        <v>266002.02</v>
      </c>
      <c r="O213" s="48">
        <v>270176.09000000003</v>
      </c>
      <c r="P213" s="48">
        <f>SUM(D213:O213)</f>
        <v>3365498.4200000004</v>
      </c>
    </row>
    <row r="214" spans="1:16" ht="38.25" x14ac:dyDescent="0.2">
      <c r="B214" s="77" t="s">
        <v>290</v>
      </c>
      <c r="E214" s="50">
        <f>D213+E213</f>
        <v>575702.1</v>
      </c>
      <c r="F214" s="2" t="s">
        <v>363</v>
      </c>
      <c r="G214" s="50">
        <f>F213+G213</f>
        <v>551283.1</v>
      </c>
      <c r="H214" s="2" t="s">
        <v>386</v>
      </c>
      <c r="I214" s="50">
        <f>H213+I213</f>
        <v>589044.17000000004</v>
      </c>
      <c r="J214" s="2" t="s">
        <v>402</v>
      </c>
      <c r="K214" s="50">
        <f>J213+K213</f>
        <v>557067.72</v>
      </c>
      <c r="L214" s="2" t="s">
        <v>428</v>
      </c>
      <c r="M214" s="50">
        <f>L213+M213</f>
        <v>556223.22</v>
      </c>
      <c r="N214" s="2" t="s">
        <v>451</v>
      </c>
      <c r="O214" s="50">
        <f>N213+O213</f>
        <v>536178.1100000001</v>
      </c>
    </row>
    <row r="215" spans="1:16" ht="13.5" thickBot="1" x14ac:dyDescent="0.25"/>
    <row r="216" spans="1:16" x14ac:dyDescent="0.2">
      <c r="A216" s="19" t="s">
        <v>222</v>
      </c>
      <c r="B216" s="75" t="s">
        <v>561</v>
      </c>
      <c r="D216" s="5">
        <v>44227</v>
      </c>
      <c r="E216" s="6">
        <v>44255</v>
      </c>
      <c r="F216" s="6">
        <v>44286</v>
      </c>
      <c r="G216" s="6">
        <v>44316</v>
      </c>
      <c r="H216" s="6">
        <v>44347</v>
      </c>
      <c r="I216" s="6">
        <v>44377</v>
      </c>
      <c r="J216" s="6">
        <v>44408</v>
      </c>
      <c r="K216" s="6">
        <v>44439</v>
      </c>
      <c r="L216" s="6">
        <v>44469</v>
      </c>
      <c r="M216" s="6">
        <v>44500</v>
      </c>
      <c r="N216" s="6">
        <v>44530</v>
      </c>
      <c r="O216" s="6">
        <v>44561</v>
      </c>
      <c r="P216" s="6" t="s">
        <v>67</v>
      </c>
    </row>
    <row r="217" spans="1:16" ht="13.5" thickBot="1" x14ac:dyDescent="0.25">
      <c r="B217" s="79" t="s">
        <v>4</v>
      </c>
      <c r="D217" s="46">
        <v>289221.01</v>
      </c>
      <c r="E217" s="47">
        <v>330627.14999999997</v>
      </c>
      <c r="F217" s="47">
        <v>304037.55</v>
      </c>
      <c r="G217" s="47">
        <v>349711.14</v>
      </c>
      <c r="H217" s="47">
        <v>391241.24</v>
      </c>
      <c r="I217" s="48">
        <v>369941.22000000003</v>
      </c>
      <c r="J217" s="49">
        <v>343978.74</v>
      </c>
      <c r="K217" s="47">
        <v>270968.84999999998</v>
      </c>
      <c r="L217" s="47">
        <v>266731.76</v>
      </c>
      <c r="M217" s="47">
        <v>378982.71</v>
      </c>
      <c r="N217" s="47">
        <v>394593.53</v>
      </c>
      <c r="O217" s="48">
        <v>502316.61</v>
      </c>
      <c r="P217" s="48">
        <f>SUM(D217:O217)</f>
        <v>4192351.5100000002</v>
      </c>
    </row>
    <row r="218" spans="1:16" ht="38.25" x14ac:dyDescent="0.2">
      <c r="B218" s="77" t="s">
        <v>291</v>
      </c>
      <c r="E218" s="50">
        <f>D217+E217</f>
        <v>619848.15999999992</v>
      </c>
      <c r="F218" s="2" t="s">
        <v>364</v>
      </c>
      <c r="G218" s="50">
        <f>F217+G217</f>
        <v>653748.68999999994</v>
      </c>
      <c r="H218" s="2" t="s">
        <v>387</v>
      </c>
      <c r="I218" s="50">
        <f>H217+I217</f>
        <v>761182.46</v>
      </c>
      <c r="J218" s="2" t="s">
        <v>403</v>
      </c>
      <c r="K218" s="50">
        <f>J217+K217</f>
        <v>614947.59</v>
      </c>
      <c r="L218" s="2" t="s">
        <v>429</v>
      </c>
      <c r="M218" s="50">
        <f>L217+M217</f>
        <v>645714.47</v>
      </c>
      <c r="N218" s="2" t="s">
        <v>446</v>
      </c>
      <c r="O218" s="50">
        <f>N217+O217</f>
        <v>896910.14</v>
      </c>
    </row>
    <row r="219" spans="1:16" ht="13.5" thickBot="1" x14ac:dyDescent="0.25"/>
    <row r="220" spans="1:16" x14ac:dyDescent="0.2">
      <c r="A220" s="19" t="s">
        <v>222</v>
      </c>
      <c r="B220" s="75" t="s">
        <v>562</v>
      </c>
      <c r="D220" s="5">
        <v>44227</v>
      </c>
      <c r="E220" s="6">
        <v>44255</v>
      </c>
      <c r="F220" s="6">
        <v>44286</v>
      </c>
      <c r="G220" s="6">
        <v>44316</v>
      </c>
      <c r="H220" s="6">
        <v>44347</v>
      </c>
      <c r="I220" s="6">
        <v>44377</v>
      </c>
      <c r="J220" s="6">
        <v>44408</v>
      </c>
      <c r="K220" s="6">
        <v>44439</v>
      </c>
      <c r="L220" s="6">
        <v>44469</v>
      </c>
      <c r="M220" s="6">
        <v>44500</v>
      </c>
      <c r="N220" s="6">
        <v>44530</v>
      </c>
      <c r="O220" s="6">
        <v>44561</v>
      </c>
      <c r="P220" s="6" t="s">
        <v>67</v>
      </c>
    </row>
    <row r="221" spans="1:16" ht="13.5" thickBot="1" x14ac:dyDescent="0.25">
      <c r="B221" s="79" t="s">
        <v>4</v>
      </c>
      <c r="D221" s="46">
        <v>53124.45</v>
      </c>
      <c r="E221" s="47">
        <v>59349.41</v>
      </c>
      <c r="F221" s="47">
        <v>51692.530000000006</v>
      </c>
      <c r="G221" s="47">
        <v>56426.25</v>
      </c>
      <c r="H221" s="47">
        <v>67502.83</v>
      </c>
      <c r="I221" s="48">
        <v>62991.44</v>
      </c>
      <c r="J221" s="49">
        <v>60503</v>
      </c>
      <c r="K221" s="47">
        <v>47162.07</v>
      </c>
      <c r="L221" s="47">
        <v>49163.670000000006</v>
      </c>
      <c r="M221" s="47">
        <v>66008.75</v>
      </c>
      <c r="N221" s="47">
        <v>71452</v>
      </c>
      <c r="O221" s="48">
        <v>92818.92</v>
      </c>
      <c r="P221" s="48">
        <f>SUM(D221:O221)</f>
        <v>738195.32000000007</v>
      </c>
    </row>
    <row r="222" spans="1:16" ht="38.25" x14ac:dyDescent="0.2">
      <c r="B222" s="77" t="s">
        <v>292</v>
      </c>
      <c r="E222" s="50">
        <f>D221+E221</f>
        <v>112473.86</v>
      </c>
      <c r="F222" s="50" t="s">
        <v>365</v>
      </c>
      <c r="G222" s="50">
        <f>F221+G221</f>
        <v>108118.78</v>
      </c>
      <c r="H222" s="2" t="s">
        <v>388</v>
      </c>
      <c r="I222" s="50">
        <f>H221+I221</f>
        <v>130494.27</v>
      </c>
      <c r="J222" s="2" t="s">
        <v>404</v>
      </c>
      <c r="K222" s="50">
        <f>J221+K221</f>
        <v>107665.07</v>
      </c>
      <c r="L222" s="2" t="s">
        <v>430</v>
      </c>
      <c r="M222" s="50">
        <f>L221+M221</f>
        <v>115172.42000000001</v>
      </c>
      <c r="N222" s="2" t="s">
        <v>452</v>
      </c>
      <c r="O222" s="50">
        <f>N221+O221</f>
        <v>164270.91999999998</v>
      </c>
    </row>
    <row r="223" spans="1:16" ht="13.5" thickBot="1" x14ac:dyDescent="0.25"/>
    <row r="224" spans="1:16" ht="25.5" x14ac:dyDescent="0.2">
      <c r="A224" s="19" t="s">
        <v>222</v>
      </c>
      <c r="B224" s="75" t="s">
        <v>563</v>
      </c>
      <c r="D224" s="5">
        <v>44227</v>
      </c>
      <c r="E224" s="6">
        <v>44255</v>
      </c>
      <c r="F224" s="6">
        <v>44286</v>
      </c>
      <c r="G224" s="6">
        <v>44316</v>
      </c>
      <c r="H224" s="6">
        <v>44347</v>
      </c>
      <c r="I224" s="6">
        <v>44377</v>
      </c>
      <c r="J224" s="6">
        <v>44408</v>
      </c>
      <c r="K224" s="6">
        <v>44439</v>
      </c>
      <c r="L224" s="6">
        <v>44469</v>
      </c>
      <c r="M224" s="6">
        <v>44500</v>
      </c>
      <c r="N224" s="6">
        <v>44530</v>
      </c>
      <c r="O224" s="6">
        <v>44561</v>
      </c>
      <c r="P224" s="6" t="s">
        <v>67</v>
      </c>
    </row>
    <row r="225" spans="1:16" ht="13.5" thickBot="1" x14ac:dyDescent="0.25">
      <c r="B225" s="79" t="s">
        <v>4</v>
      </c>
      <c r="D225" s="46">
        <v>44948.27</v>
      </c>
      <c r="E225" s="47">
        <v>50305.19</v>
      </c>
      <c r="F225" s="47">
        <v>43668.45</v>
      </c>
      <c r="G225" s="47">
        <v>47092.22</v>
      </c>
      <c r="H225" s="47">
        <v>56567.659999999996</v>
      </c>
      <c r="I225" s="48">
        <v>52528.909999999996</v>
      </c>
      <c r="J225" s="49">
        <v>50639.079999999994</v>
      </c>
      <c r="K225" s="47">
        <v>39323.79</v>
      </c>
      <c r="L225" s="47">
        <v>40759.21</v>
      </c>
      <c r="M225" s="47">
        <v>55516.31</v>
      </c>
      <c r="N225" s="47">
        <v>59972.82</v>
      </c>
      <c r="O225" s="48">
        <v>78290.570000000007</v>
      </c>
      <c r="P225" s="48">
        <f>SUM(D225:O225)</f>
        <v>619612.48</v>
      </c>
    </row>
    <row r="226" spans="1:16" ht="38.25" x14ac:dyDescent="0.2">
      <c r="B226" s="77" t="s">
        <v>293</v>
      </c>
      <c r="E226" s="50">
        <f>D225+E225</f>
        <v>95253.459999999992</v>
      </c>
      <c r="F226" s="2" t="s">
        <v>366</v>
      </c>
      <c r="G226" s="50">
        <f>F225+G225</f>
        <v>90760.67</v>
      </c>
      <c r="H226" s="2" t="s">
        <v>389</v>
      </c>
      <c r="I226" s="50">
        <f>H225+I225</f>
        <v>109096.56999999999</v>
      </c>
      <c r="J226" s="2" t="s">
        <v>405</v>
      </c>
      <c r="K226" s="50">
        <f>J225+K225</f>
        <v>89962.87</v>
      </c>
      <c r="L226" s="2" t="s">
        <v>431</v>
      </c>
      <c r="M226" s="50">
        <f>L225+M225</f>
        <v>96275.51999999999</v>
      </c>
      <c r="N226" s="2" t="s">
        <v>453</v>
      </c>
      <c r="O226" s="50">
        <f>N225+O225</f>
        <v>138263.39000000001</v>
      </c>
    </row>
    <row r="227" spans="1:16" ht="13.5" thickBot="1" x14ac:dyDescent="0.25"/>
    <row r="228" spans="1:16" x14ac:dyDescent="0.2">
      <c r="A228" s="19" t="s">
        <v>222</v>
      </c>
      <c r="B228" s="84" t="s">
        <v>294</v>
      </c>
      <c r="D228" s="5">
        <v>44227</v>
      </c>
      <c r="E228" s="6">
        <v>44255</v>
      </c>
      <c r="F228" s="6">
        <v>44286</v>
      </c>
      <c r="G228" s="6">
        <v>44316</v>
      </c>
      <c r="H228" s="6">
        <v>44347</v>
      </c>
      <c r="I228" s="6">
        <v>44377</v>
      </c>
      <c r="J228" s="6">
        <v>44408</v>
      </c>
      <c r="K228" s="6">
        <v>44439</v>
      </c>
      <c r="L228" s="6">
        <v>44469</v>
      </c>
      <c r="M228" s="6">
        <v>44500</v>
      </c>
      <c r="N228" s="6">
        <v>44530</v>
      </c>
      <c r="O228" s="6">
        <v>44561</v>
      </c>
      <c r="P228" s="6" t="s">
        <v>67</v>
      </c>
    </row>
    <row r="229" spans="1:16" ht="13.5" thickBot="1" x14ac:dyDescent="0.25">
      <c r="B229" s="88" t="s">
        <v>295</v>
      </c>
      <c r="D229" s="46">
        <f>D169++D173+D177</f>
        <v>21381134.77</v>
      </c>
      <c r="E229" s="49">
        <f t="shared" ref="E229:P229" si="6">E169++E173+E177</f>
        <v>26672939.209999997</v>
      </c>
      <c r="F229" s="49">
        <f t="shared" si="6"/>
        <v>23271565.41</v>
      </c>
      <c r="G229" s="49">
        <f t="shared" si="6"/>
        <v>24188018.510000002</v>
      </c>
      <c r="H229" s="49">
        <f t="shared" si="6"/>
        <v>27382066.84</v>
      </c>
      <c r="I229" s="49">
        <f t="shared" si="6"/>
        <v>24922811.529999997</v>
      </c>
      <c r="J229" s="49">
        <f t="shared" si="6"/>
        <v>24821682.009999994</v>
      </c>
      <c r="K229" s="49">
        <f t="shared" si="6"/>
        <v>22597856.59</v>
      </c>
      <c r="L229" s="49">
        <f t="shared" si="6"/>
        <v>23927369.349999998</v>
      </c>
      <c r="M229" s="49">
        <f t="shared" si="6"/>
        <v>22404201.119999997</v>
      </c>
      <c r="N229" s="49">
        <f t="shared" si="6"/>
        <v>22708399.41</v>
      </c>
      <c r="O229" s="49">
        <f t="shared" si="6"/>
        <v>23181085.77</v>
      </c>
      <c r="P229" s="49">
        <f t="shared" si="6"/>
        <v>287459130.51999998</v>
      </c>
    </row>
    <row r="230" spans="1:16" ht="38.25" x14ac:dyDescent="0.2">
      <c r="B230" s="77" t="s">
        <v>296</v>
      </c>
      <c r="E230" s="50">
        <f>D229+E229</f>
        <v>48054073.979999997</v>
      </c>
      <c r="G230" s="50">
        <f>F229+G229</f>
        <v>47459583.920000002</v>
      </c>
      <c r="H230" s="2" t="s">
        <v>390</v>
      </c>
      <c r="I230" s="50">
        <f>H229+I229</f>
        <v>52304878.369999997</v>
      </c>
      <c r="J230" s="2" t="s">
        <v>406</v>
      </c>
      <c r="K230" s="50">
        <f>J229+K229</f>
        <v>47419538.599999994</v>
      </c>
      <c r="L230" s="2" t="s">
        <v>432</v>
      </c>
      <c r="M230" s="50">
        <f>L229+M229</f>
        <v>46331570.469999999</v>
      </c>
      <c r="N230" s="2" t="s">
        <v>454</v>
      </c>
      <c r="O230" s="50"/>
    </row>
    <row r="231" spans="1:16" ht="13.5" thickBot="1" x14ac:dyDescent="0.25"/>
    <row r="232" spans="1:16" x14ac:dyDescent="0.2">
      <c r="A232" s="19" t="s">
        <v>222</v>
      </c>
      <c r="B232" s="87" t="s">
        <v>297</v>
      </c>
      <c r="D232" s="5">
        <v>44227</v>
      </c>
      <c r="E232" s="6">
        <v>44255</v>
      </c>
      <c r="F232" s="6">
        <v>44286</v>
      </c>
      <c r="G232" s="6">
        <v>44316</v>
      </c>
      <c r="H232" s="6">
        <v>44347</v>
      </c>
      <c r="I232" s="6">
        <v>44377</v>
      </c>
      <c r="J232" s="6">
        <v>44408</v>
      </c>
      <c r="K232" s="6">
        <v>44439</v>
      </c>
      <c r="L232" s="6">
        <v>44469</v>
      </c>
      <c r="M232" s="6">
        <v>44500</v>
      </c>
      <c r="N232" s="6">
        <v>44530</v>
      </c>
      <c r="O232" s="6">
        <v>44561</v>
      </c>
      <c r="P232" s="6" t="s">
        <v>67</v>
      </c>
    </row>
    <row r="233" spans="1:16" ht="13.5" thickBot="1" x14ac:dyDescent="0.25">
      <c r="B233" s="88" t="s">
        <v>295</v>
      </c>
      <c r="D233" s="46">
        <f>D181+D185+D189</f>
        <v>3957366.5799999996</v>
      </c>
      <c r="E233" s="49">
        <f t="shared" ref="E233:P233" si="7">E181+E185+E189</f>
        <v>4692026.71</v>
      </c>
      <c r="F233" s="49">
        <f t="shared" si="7"/>
        <v>3960341.84</v>
      </c>
      <c r="G233" s="49">
        <f t="shared" si="7"/>
        <v>4211862.72</v>
      </c>
      <c r="H233" s="49">
        <f t="shared" si="7"/>
        <v>4686294.18</v>
      </c>
      <c r="I233" s="49">
        <f t="shared" si="7"/>
        <v>4348915.1400000006</v>
      </c>
      <c r="J233" s="49">
        <f t="shared" si="7"/>
        <v>4394867.66</v>
      </c>
      <c r="K233" s="49">
        <f t="shared" si="7"/>
        <v>4097328.0900000003</v>
      </c>
      <c r="L233" s="49">
        <f t="shared" si="7"/>
        <v>4450467.41</v>
      </c>
      <c r="M233" s="49">
        <f t="shared" si="7"/>
        <v>4144654.56</v>
      </c>
      <c r="N233" s="49">
        <f t="shared" si="7"/>
        <v>4250024.67</v>
      </c>
      <c r="O233" s="49">
        <f t="shared" si="7"/>
        <v>4458113.55</v>
      </c>
      <c r="P233" s="49">
        <f t="shared" si="7"/>
        <v>51652263.109999999</v>
      </c>
    </row>
    <row r="234" spans="1:16" ht="38.25" x14ac:dyDescent="0.2">
      <c r="B234" s="77" t="s">
        <v>298</v>
      </c>
      <c r="E234" s="50">
        <f>D233+E233</f>
        <v>8649393.2899999991</v>
      </c>
      <c r="O234" s="50"/>
    </row>
    <row r="235" spans="1:16" ht="13.5" thickBot="1" x14ac:dyDescent="0.25"/>
    <row r="236" spans="1:16" x14ac:dyDescent="0.2">
      <c r="A236" s="19" t="s">
        <v>222</v>
      </c>
      <c r="B236" s="87" t="s">
        <v>299</v>
      </c>
      <c r="D236" s="5">
        <v>44227</v>
      </c>
      <c r="E236" s="6">
        <v>44255</v>
      </c>
      <c r="F236" s="6">
        <v>44286</v>
      </c>
      <c r="G236" s="6">
        <v>44316</v>
      </c>
      <c r="H236" s="6">
        <v>44347</v>
      </c>
      <c r="I236" s="6">
        <v>44377</v>
      </c>
      <c r="J236" s="6">
        <v>44408</v>
      </c>
      <c r="K236" s="6">
        <v>44439</v>
      </c>
      <c r="L236" s="6">
        <v>44469</v>
      </c>
      <c r="M236" s="6">
        <v>44500</v>
      </c>
      <c r="N236" s="6">
        <v>44530</v>
      </c>
      <c r="O236" s="6">
        <v>44561</v>
      </c>
      <c r="P236" s="6" t="s">
        <v>67</v>
      </c>
    </row>
    <row r="237" spans="1:16" ht="13.5" thickBot="1" x14ac:dyDescent="0.25">
      <c r="B237" s="88" t="s">
        <v>295</v>
      </c>
      <c r="D237" s="46">
        <f>D193+D197+D201</f>
        <v>4412068.9799999995</v>
      </c>
      <c r="E237" s="49">
        <f t="shared" ref="E237:P237" si="8">E193+E197+E201</f>
        <v>5213371.8</v>
      </c>
      <c r="F237" s="49">
        <f t="shared" si="8"/>
        <v>4939330.3999999994</v>
      </c>
      <c r="G237" s="49">
        <f t="shared" si="8"/>
        <v>5689409.6799999997</v>
      </c>
      <c r="H237" s="49">
        <f t="shared" si="8"/>
        <v>6598921.7300000004</v>
      </c>
      <c r="I237" s="49">
        <f t="shared" si="8"/>
        <v>5636501.919999999</v>
      </c>
      <c r="J237" s="49">
        <f t="shared" si="8"/>
        <v>5952811.5499999998</v>
      </c>
      <c r="K237" s="49">
        <f t="shared" si="8"/>
        <v>5445577.6699999999</v>
      </c>
      <c r="L237" s="49">
        <f t="shared" si="8"/>
        <v>6033259.8599999994</v>
      </c>
      <c r="M237" s="49">
        <f t="shared" si="8"/>
        <v>5410219.2400000002</v>
      </c>
      <c r="N237" s="49">
        <f t="shared" si="8"/>
        <v>5814168.1699999999</v>
      </c>
      <c r="O237" s="49">
        <f t="shared" si="8"/>
        <v>6076034.0100000007</v>
      </c>
      <c r="P237" s="49">
        <f t="shared" si="8"/>
        <v>67221675.010000005</v>
      </c>
    </row>
    <row r="238" spans="1:16" ht="38.25" x14ac:dyDescent="0.2">
      <c r="B238" s="77" t="s">
        <v>300</v>
      </c>
      <c r="E238" s="50">
        <f>D237+E237</f>
        <v>9625440.7799999993</v>
      </c>
      <c r="O238" s="50"/>
    </row>
    <row r="239" spans="1:16" ht="13.5" thickBot="1" x14ac:dyDescent="0.25"/>
    <row r="240" spans="1:16" x14ac:dyDescent="0.2">
      <c r="A240" s="19" t="s">
        <v>222</v>
      </c>
      <c r="B240" s="87" t="s">
        <v>301</v>
      </c>
      <c r="D240" s="5">
        <v>44227</v>
      </c>
      <c r="E240" s="6">
        <v>44255</v>
      </c>
      <c r="F240" s="6">
        <v>44286</v>
      </c>
      <c r="G240" s="6">
        <v>44316</v>
      </c>
      <c r="H240" s="6">
        <v>44347</v>
      </c>
      <c r="I240" s="6">
        <v>44377</v>
      </c>
      <c r="J240" s="6">
        <v>44408</v>
      </c>
      <c r="K240" s="6">
        <v>44439</v>
      </c>
      <c r="L240" s="6">
        <v>44469</v>
      </c>
      <c r="M240" s="6">
        <v>44500</v>
      </c>
      <c r="N240" s="6">
        <v>44530</v>
      </c>
      <c r="O240" s="6">
        <v>44561</v>
      </c>
      <c r="P240" s="6" t="s">
        <v>67</v>
      </c>
    </row>
    <row r="241" spans="1:16" ht="13.5" thickBot="1" x14ac:dyDescent="0.25">
      <c r="B241" s="88" t="s">
        <v>295</v>
      </c>
      <c r="D241" s="46">
        <f>D205+D209+D213</f>
        <v>2014294.7999999998</v>
      </c>
      <c r="E241" s="49">
        <f t="shared" ref="E241:P241" si="9">E205+E209+E213</f>
        <v>2660043.06</v>
      </c>
      <c r="F241" s="49">
        <f t="shared" si="9"/>
        <v>2197923.15</v>
      </c>
      <c r="G241" s="49">
        <f t="shared" si="9"/>
        <v>2277961.67</v>
      </c>
      <c r="H241" s="49">
        <f t="shared" si="9"/>
        <v>2480999.9899999998</v>
      </c>
      <c r="I241" s="49">
        <f t="shared" si="9"/>
        <v>2301010.2200000002</v>
      </c>
      <c r="J241" s="49">
        <f t="shared" si="9"/>
        <v>2344629.7999999998</v>
      </c>
      <c r="K241" s="49">
        <f t="shared" si="9"/>
        <v>2179864.3199999998</v>
      </c>
      <c r="L241" s="49">
        <f t="shared" si="9"/>
        <v>2355653.0500000003</v>
      </c>
      <c r="M241" s="49">
        <f t="shared" si="9"/>
        <v>2156370.54</v>
      </c>
      <c r="N241" s="49">
        <f t="shared" si="9"/>
        <v>2155934.7800000003</v>
      </c>
      <c r="O241" s="49">
        <f t="shared" si="9"/>
        <v>2191240.39</v>
      </c>
      <c r="P241" s="49">
        <f t="shared" si="9"/>
        <v>27315925.770000003</v>
      </c>
    </row>
    <row r="242" spans="1:16" ht="38.25" x14ac:dyDescent="0.2">
      <c r="B242" s="77" t="s">
        <v>302</v>
      </c>
      <c r="E242" s="50">
        <f>D241+E241</f>
        <v>4674337.8599999994</v>
      </c>
      <c r="O242" s="50"/>
    </row>
    <row r="243" spans="1:16" ht="13.5" thickBot="1" x14ac:dyDescent="0.25"/>
    <row r="244" spans="1:16" x14ac:dyDescent="0.2">
      <c r="A244" s="19" t="s">
        <v>222</v>
      </c>
      <c r="B244" s="87" t="s">
        <v>303</v>
      </c>
      <c r="D244" s="5">
        <v>44227</v>
      </c>
      <c r="E244" s="6">
        <v>44255</v>
      </c>
      <c r="F244" s="6">
        <v>44286</v>
      </c>
      <c r="G244" s="6">
        <v>44316</v>
      </c>
      <c r="H244" s="6">
        <v>44347</v>
      </c>
      <c r="I244" s="6">
        <v>44377</v>
      </c>
      <c r="J244" s="6">
        <v>44408</v>
      </c>
      <c r="K244" s="6">
        <v>44439</v>
      </c>
      <c r="L244" s="6">
        <v>44469</v>
      </c>
      <c r="M244" s="6">
        <v>44500</v>
      </c>
      <c r="N244" s="6">
        <v>44530</v>
      </c>
      <c r="O244" s="6">
        <v>44561</v>
      </c>
      <c r="P244" s="6" t="s">
        <v>67</v>
      </c>
    </row>
    <row r="245" spans="1:16" ht="13.5" thickBot="1" x14ac:dyDescent="0.25">
      <c r="B245" s="88" t="s">
        <v>295</v>
      </c>
      <c r="D245" s="46">
        <f>D217+D221++D225</f>
        <v>387293.73000000004</v>
      </c>
      <c r="E245" s="49">
        <f t="shared" ref="E245:P245" si="10">E217+E221++E225</f>
        <v>440281.74999999994</v>
      </c>
      <c r="F245" s="49">
        <f t="shared" si="10"/>
        <v>399398.53</v>
      </c>
      <c r="G245" s="49">
        <f t="shared" si="10"/>
        <v>453229.61</v>
      </c>
      <c r="H245" s="49">
        <f t="shared" si="10"/>
        <v>515311.73</v>
      </c>
      <c r="I245" s="49">
        <f t="shared" si="10"/>
        <v>485461.57</v>
      </c>
      <c r="J245" s="49">
        <f t="shared" si="10"/>
        <v>455120.82</v>
      </c>
      <c r="K245" s="49">
        <f t="shared" si="10"/>
        <v>357454.70999999996</v>
      </c>
      <c r="L245" s="49">
        <f t="shared" si="10"/>
        <v>356654.64</v>
      </c>
      <c r="M245" s="49">
        <f t="shared" si="10"/>
        <v>500507.77</v>
      </c>
      <c r="N245" s="49">
        <f t="shared" si="10"/>
        <v>526018.35</v>
      </c>
      <c r="O245" s="49">
        <f t="shared" si="10"/>
        <v>673426.10000000009</v>
      </c>
      <c r="P245" s="49">
        <f t="shared" si="10"/>
        <v>5550159.3100000005</v>
      </c>
    </row>
    <row r="246" spans="1:16" ht="38.25" x14ac:dyDescent="0.2">
      <c r="B246" s="77" t="s">
        <v>304</v>
      </c>
      <c r="E246" s="50">
        <f>D245+E245</f>
        <v>827575.48</v>
      </c>
    </row>
    <row r="247" spans="1:16" ht="13.5" thickBot="1" x14ac:dyDescent="0.25">
      <c r="O247" s="50"/>
    </row>
    <row r="248" spans="1:16" x14ac:dyDescent="0.2">
      <c r="A248" s="19" t="s">
        <v>222</v>
      </c>
      <c r="B248" s="87" t="s">
        <v>305</v>
      </c>
      <c r="D248" s="5">
        <v>44227</v>
      </c>
      <c r="E248" s="6">
        <v>44255</v>
      </c>
      <c r="F248" s="6">
        <v>44286</v>
      </c>
      <c r="G248" s="6">
        <v>44316</v>
      </c>
      <c r="H248" s="6">
        <v>44347</v>
      </c>
      <c r="I248" s="6">
        <v>44377</v>
      </c>
      <c r="J248" s="6">
        <v>44408</v>
      </c>
      <c r="K248" s="6">
        <v>44439</v>
      </c>
      <c r="L248" s="6">
        <v>44469</v>
      </c>
      <c r="M248" s="6">
        <v>44500</v>
      </c>
      <c r="N248" s="6">
        <v>44530</v>
      </c>
      <c r="O248" s="6">
        <v>44561</v>
      </c>
      <c r="P248" s="6" t="s">
        <v>67</v>
      </c>
    </row>
    <row r="249" spans="1:16" ht="13.5" thickBot="1" x14ac:dyDescent="0.25">
      <c r="B249" s="88" t="s">
        <v>295</v>
      </c>
      <c r="D249" s="46">
        <f>D229+D233+D237+D241+D245</f>
        <v>32152158.859999999</v>
      </c>
      <c r="E249" s="49">
        <f t="shared" ref="E249:P249" si="11">E229+E233+E237+E241+E245</f>
        <v>39678662.530000001</v>
      </c>
      <c r="F249" s="49">
        <f t="shared" si="11"/>
        <v>34768559.329999998</v>
      </c>
      <c r="G249" s="49">
        <f t="shared" si="11"/>
        <v>36820482.189999998</v>
      </c>
      <c r="H249" s="49">
        <f t="shared" si="11"/>
        <v>41663594.469999999</v>
      </c>
      <c r="I249" s="49">
        <f t="shared" si="11"/>
        <v>37694700.379999995</v>
      </c>
      <c r="J249" s="49">
        <f t="shared" si="11"/>
        <v>37969111.839999989</v>
      </c>
      <c r="K249" s="49">
        <f t="shared" si="11"/>
        <v>34678081.380000003</v>
      </c>
      <c r="L249" s="49">
        <f t="shared" si="11"/>
        <v>37123404.309999995</v>
      </c>
      <c r="M249" s="49">
        <f t="shared" si="11"/>
        <v>34615953.229999997</v>
      </c>
      <c r="N249" s="49">
        <f t="shared" si="11"/>
        <v>35454545.380000003</v>
      </c>
      <c r="O249" s="49">
        <f t="shared" si="11"/>
        <v>36579899.82</v>
      </c>
      <c r="P249" s="49">
        <f t="shared" si="11"/>
        <v>439199153.71999997</v>
      </c>
    </row>
    <row r="250" spans="1:16" ht="38.25" x14ac:dyDescent="0.2">
      <c r="B250" s="77" t="s">
        <v>306</v>
      </c>
      <c r="E250" s="50">
        <f>D249+E249</f>
        <v>71830821.390000001</v>
      </c>
    </row>
    <row r="251" spans="1:16" ht="13.5" thickBot="1" x14ac:dyDescent="0.25"/>
    <row r="252" spans="1:16" x14ac:dyDescent="0.2">
      <c r="A252" s="19" t="s">
        <v>222</v>
      </c>
      <c r="B252" s="87" t="s">
        <v>307</v>
      </c>
      <c r="D252" s="5">
        <v>44227</v>
      </c>
      <c r="E252" s="6">
        <v>44255</v>
      </c>
      <c r="F252" s="6">
        <v>44286</v>
      </c>
      <c r="G252" s="6">
        <v>44316</v>
      </c>
      <c r="H252" s="6">
        <v>44347</v>
      </c>
      <c r="I252" s="6">
        <v>44377</v>
      </c>
      <c r="J252" s="6">
        <v>44408</v>
      </c>
      <c r="K252" s="6">
        <v>44439</v>
      </c>
      <c r="L252" s="6">
        <v>44469</v>
      </c>
      <c r="M252" s="6">
        <v>44500</v>
      </c>
      <c r="N252" s="6">
        <v>44530</v>
      </c>
      <c r="O252" s="6">
        <v>44561</v>
      </c>
      <c r="P252" s="6" t="s">
        <v>67</v>
      </c>
    </row>
    <row r="253" spans="1:16" ht="13.5" thickBot="1" x14ac:dyDescent="0.25">
      <c r="B253" s="94" t="s">
        <v>295</v>
      </c>
      <c r="D253" s="46">
        <f>D169+D181+D193+D205+D217</f>
        <v>23995022.199999999</v>
      </c>
      <c r="E253" s="49">
        <f t="shared" ref="E253:P253" si="12">E169+E181+E193+E205+E217</f>
        <v>29578516.219999999</v>
      </c>
      <c r="F253" s="49">
        <f t="shared" si="12"/>
        <v>25964818.160000004</v>
      </c>
      <c r="G253" s="49">
        <f t="shared" si="12"/>
        <v>27616671.07</v>
      </c>
      <c r="H253" s="49">
        <f t="shared" si="12"/>
        <v>31322910.349999998</v>
      </c>
      <c r="I253" s="49">
        <f t="shared" si="12"/>
        <v>28214979.369999994</v>
      </c>
      <c r="J253" s="49">
        <f t="shared" si="12"/>
        <v>28454948.089999992</v>
      </c>
      <c r="K253" s="49">
        <f t="shared" si="12"/>
        <v>25890265.240000002</v>
      </c>
      <c r="L253" s="49">
        <f t="shared" si="12"/>
        <v>27693212.43</v>
      </c>
      <c r="M253" s="49">
        <f t="shared" si="12"/>
        <v>25848577.289999999</v>
      </c>
      <c r="N253" s="49">
        <f t="shared" si="12"/>
        <v>26593683.68</v>
      </c>
      <c r="O253" s="49">
        <f t="shared" si="12"/>
        <v>27416326.579999998</v>
      </c>
      <c r="P253" s="49">
        <f t="shared" si="12"/>
        <v>328589930.68000001</v>
      </c>
    </row>
    <row r="254" spans="1:16" ht="38.25" x14ac:dyDescent="0.2">
      <c r="B254" s="77" t="s">
        <v>308</v>
      </c>
      <c r="E254" s="50">
        <f>D253+E253</f>
        <v>53573538.420000002</v>
      </c>
    </row>
    <row r="255" spans="1:16" ht="13.5" thickBot="1" x14ac:dyDescent="0.25"/>
    <row r="256" spans="1:16" x14ac:dyDescent="0.2">
      <c r="A256" s="19" t="s">
        <v>222</v>
      </c>
      <c r="B256" s="87" t="s">
        <v>309</v>
      </c>
      <c r="D256" s="5">
        <v>44227</v>
      </c>
      <c r="E256" s="6">
        <v>44255</v>
      </c>
      <c r="F256" s="6">
        <v>44286</v>
      </c>
      <c r="G256" s="6">
        <v>44316</v>
      </c>
      <c r="H256" s="6">
        <v>44347</v>
      </c>
      <c r="I256" s="6">
        <v>44377</v>
      </c>
      <c r="J256" s="6">
        <v>44408</v>
      </c>
      <c r="K256" s="6">
        <v>44439</v>
      </c>
      <c r="L256" s="6">
        <v>44469</v>
      </c>
      <c r="M256" s="6">
        <v>44500</v>
      </c>
      <c r="N256" s="6">
        <v>44530</v>
      </c>
      <c r="O256" s="6">
        <v>44561</v>
      </c>
      <c r="P256" s="6" t="s">
        <v>67</v>
      </c>
    </row>
    <row r="257" spans="1:17" ht="13.5" thickBot="1" x14ac:dyDescent="0.25">
      <c r="B257" s="94" t="s">
        <v>295</v>
      </c>
      <c r="D257" s="46">
        <f>D173+D185++D197+D209+D221</f>
        <v>4547342.71</v>
      </c>
      <c r="E257" s="49">
        <f t="shared" ref="E257:P257" si="13">E173+E185++E197+E209+E221</f>
        <v>5631437.1099999994</v>
      </c>
      <c r="F257" s="49">
        <f t="shared" si="13"/>
        <v>4921427.8199999994</v>
      </c>
      <c r="G257" s="49">
        <f t="shared" si="13"/>
        <v>5163695.4499999993</v>
      </c>
      <c r="H257" s="49">
        <f t="shared" si="13"/>
        <v>5799680.8700000001</v>
      </c>
      <c r="I257" s="49">
        <f t="shared" si="13"/>
        <v>5320533.87</v>
      </c>
      <c r="J257" s="49">
        <f t="shared" si="13"/>
        <v>5349455.74</v>
      </c>
      <c r="K257" s="49">
        <f t="shared" si="13"/>
        <v>4963850.2</v>
      </c>
      <c r="L257" s="49">
        <f t="shared" si="13"/>
        <v>5354587.2699999996</v>
      </c>
      <c r="M257" s="49">
        <f t="shared" si="13"/>
        <v>4945562.7300000004</v>
      </c>
      <c r="N257" s="49">
        <f t="shared" si="13"/>
        <v>4993229.6900000004</v>
      </c>
      <c r="O257" s="49">
        <f t="shared" si="13"/>
        <v>5181363.3899999997</v>
      </c>
      <c r="P257" s="49">
        <f t="shared" si="13"/>
        <v>62172166.849999994</v>
      </c>
    </row>
    <row r="258" spans="1:17" ht="38.25" x14ac:dyDescent="0.2">
      <c r="B258" s="77" t="s">
        <v>310</v>
      </c>
      <c r="E258" s="50">
        <f>D257+E257</f>
        <v>10178779.82</v>
      </c>
    </row>
    <row r="259" spans="1:17" ht="13.5" thickBot="1" x14ac:dyDescent="0.25"/>
    <row r="260" spans="1:17" x14ac:dyDescent="0.2">
      <c r="A260" s="19" t="s">
        <v>222</v>
      </c>
      <c r="B260" s="87" t="s">
        <v>311</v>
      </c>
      <c r="D260" s="5">
        <v>44227</v>
      </c>
      <c r="E260" s="6">
        <v>44255</v>
      </c>
      <c r="F260" s="6">
        <v>44286</v>
      </c>
      <c r="G260" s="6">
        <v>44316</v>
      </c>
      <c r="H260" s="6">
        <v>44347</v>
      </c>
      <c r="I260" s="6">
        <v>44377</v>
      </c>
      <c r="J260" s="6">
        <v>44408</v>
      </c>
      <c r="K260" s="6">
        <v>44439</v>
      </c>
      <c r="L260" s="6">
        <v>44469</v>
      </c>
      <c r="M260" s="6">
        <v>44500</v>
      </c>
      <c r="N260" s="6">
        <v>44530</v>
      </c>
      <c r="O260" s="6">
        <v>44561</v>
      </c>
      <c r="P260" s="6" t="s">
        <v>67</v>
      </c>
    </row>
    <row r="261" spans="1:17" ht="13.5" thickBot="1" x14ac:dyDescent="0.25">
      <c r="B261" s="1" t="s">
        <v>295</v>
      </c>
      <c r="D261" s="46">
        <f>D177+D189+D201+D213+D225</f>
        <v>3609793.95</v>
      </c>
      <c r="E261" s="49">
        <f t="shared" ref="E261:P261" si="14">E177+E189+E201+E213+E225</f>
        <v>4468709.2</v>
      </c>
      <c r="F261" s="49">
        <f t="shared" si="14"/>
        <v>3882313.3499999996</v>
      </c>
      <c r="G261" s="49">
        <f t="shared" si="14"/>
        <v>4040115.67</v>
      </c>
      <c r="H261" s="49">
        <f t="shared" si="14"/>
        <v>4541003.25</v>
      </c>
      <c r="I261" s="49">
        <f t="shared" si="14"/>
        <v>4159187.14</v>
      </c>
      <c r="J261" s="49">
        <f t="shared" si="14"/>
        <v>4164708.0100000002</v>
      </c>
      <c r="K261" s="49">
        <f t="shared" si="14"/>
        <v>3823965.9400000004</v>
      </c>
      <c r="L261" s="49">
        <f t="shared" si="14"/>
        <v>4075604.6100000003</v>
      </c>
      <c r="M261" s="49">
        <f t="shared" si="14"/>
        <v>3821813.21</v>
      </c>
      <c r="N261" s="49">
        <f t="shared" si="14"/>
        <v>3867632.01</v>
      </c>
      <c r="O261" s="49">
        <f t="shared" si="14"/>
        <v>3982209.85</v>
      </c>
      <c r="P261" s="49">
        <f t="shared" si="14"/>
        <v>48437056.189999998</v>
      </c>
      <c r="Q261" s="14"/>
    </row>
    <row r="262" spans="1:17" ht="38.25" x14ac:dyDescent="0.2">
      <c r="B262" s="77" t="s">
        <v>312</v>
      </c>
      <c r="E262" s="50">
        <f>D261+E261</f>
        <v>8078503.1500000004</v>
      </c>
    </row>
    <row r="263" spans="1:17" ht="13.5" thickBot="1" x14ac:dyDescent="0.25">
      <c r="E263" s="51">
        <f>E254+E258+E262</f>
        <v>71830821.390000001</v>
      </c>
    </row>
    <row r="264" spans="1:17" x14ac:dyDescent="0.2">
      <c r="A264" s="19" t="s">
        <v>222</v>
      </c>
      <c r="B264" s="75" t="s">
        <v>564</v>
      </c>
      <c r="D264" s="5">
        <v>44227</v>
      </c>
      <c r="E264" s="6">
        <v>44255</v>
      </c>
      <c r="F264" s="6">
        <v>44286</v>
      </c>
      <c r="G264" s="6">
        <v>44316</v>
      </c>
      <c r="H264" s="6">
        <v>44347</v>
      </c>
      <c r="I264" s="6">
        <v>44377</v>
      </c>
      <c r="J264" s="6">
        <v>44408</v>
      </c>
      <c r="K264" s="6">
        <v>44439</v>
      </c>
      <c r="L264" s="6">
        <v>44469</v>
      </c>
      <c r="M264" s="6">
        <v>44500</v>
      </c>
      <c r="N264" s="6">
        <v>44530</v>
      </c>
      <c r="O264" s="6">
        <v>44561</v>
      </c>
      <c r="P264" s="6" t="s">
        <v>67</v>
      </c>
    </row>
    <row r="265" spans="1:17" ht="13.5" thickBot="1" x14ac:dyDescent="0.25">
      <c r="B265" s="79" t="s">
        <v>4</v>
      </c>
      <c r="D265" s="42">
        <v>7098</v>
      </c>
      <c r="E265" s="43">
        <v>6563</v>
      </c>
      <c r="F265" s="43">
        <v>8475</v>
      </c>
      <c r="G265" s="43">
        <v>7961</v>
      </c>
      <c r="H265" s="43">
        <v>6593</v>
      </c>
      <c r="I265" s="44">
        <v>7400</v>
      </c>
      <c r="J265" s="45">
        <v>7029</v>
      </c>
      <c r="K265" s="43">
        <v>8910</v>
      </c>
      <c r="L265" s="43">
        <v>7207</v>
      </c>
      <c r="M265" s="43">
        <v>6087</v>
      </c>
      <c r="N265" s="43">
        <v>7832</v>
      </c>
      <c r="O265" s="44">
        <v>8036</v>
      </c>
      <c r="P265" s="44">
        <f>SUM(D265:O265)</f>
        <v>89191</v>
      </c>
    </row>
    <row r="266" spans="1:17" ht="51" x14ac:dyDescent="0.2">
      <c r="B266" s="77" t="s">
        <v>313</v>
      </c>
      <c r="E266" s="33">
        <f>D265+E265</f>
        <v>13661</v>
      </c>
      <c r="G266" s="33">
        <f>F265+G265</f>
        <v>16436</v>
      </c>
      <c r="I266" s="33">
        <f>H265+I265</f>
        <v>13993</v>
      </c>
      <c r="K266" s="33">
        <f>J265+K265</f>
        <v>15939</v>
      </c>
      <c r="M266" s="33">
        <f>L265+M265</f>
        <v>13294</v>
      </c>
      <c r="O266" s="33">
        <f>N265+O265</f>
        <v>15868</v>
      </c>
    </row>
    <row r="267" spans="1:17" ht="13.5" thickBot="1" x14ac:dyDescent="0.25"/>
    <row r="268" spans="1:17" x14ac:dyDescent="0.2">
      <c r="A268" s="19" t="s">
        <v>222</v>
      </c>
      <c r="B268" s="75" t="s">
        <v>565</v>
      </c>
      <c r="D268" s="5">
        <v>44227</v>
      </c>
      <c r="E268" s="6">
        <v>44255</v>
      </c>
      <c r="F268" s="6">
        <v>44286</v>
      </c>
      <c r="G268" s="6">
        <v>44316</v>
      </c>
      <c r="H268" s="6">
        <v>44347</v>
      </c>
      <c r="I268" s="6">
        <v>44377</v>
      </c>
      <c r="J268" s="6">
        <v>44408</v>
      </c>
      <c r="K268" s="6">
        <v>44439</v>
      </c>
      <c r="L268" s="6">
        <v>44469</v>
      </c>
      <c r="M268" s="6">
        <v>44500</v>
      </c>
      <c r="N268" s="6">
        <v>44530</v>
      </c>
      <c r="O268" s="6">
        <v>44561</v>
      </c>
      <c r="P268" s="6" t="s">
        <v>67</v>
      </c>
    </row>
    <row r="269" spans="1:17" ht="13.5" thickBot="1" x14ac:dyDescent="0.25">
      <c r="B269" s="79" t="s">
        <v>4</v>
      </c>
      <c r="D269" s="42">
        <v>6917</v>
      </c>
      <c r="E269" s="43">
        <v>6369</v>
      </c>
      <c r="F269" s="43">
        <v>8281</v>
      </c>
      <c r="G269" s="43">
        <v>7808</v>
      </c>
      <c r="H269" s="43">
        <v>6461</v>
      </c>
      <c r="I269" s="44">
        <v>7288</v>
      </c>
      <c r="J269" s="45">
        <v>6839</v>
      </c>
      <c r="K269" s="43">
        <v>8673</v>
      </c>
      <c r="L269" s="43">
        <v>6955</v>
      </c>
      <c r="M269" s="43">
        <v>5950</v>
      </c>
      <c r="N269" s="43">
        <v>7624</v>
      </c>
      <c r="O269" s="44">
        <v>7923</v>
      </c>
      <c r="P269" s="44">
        <f>SUM(D269:O269)</f>
        <v>87088</v>
      </c>
    </row>
    <row r="270" spans="1:17" ht="25.5" x14ac:dyDescent="0.2">
      <c r="B270" s="79" t="s">
        <v>314</v>
      </c>
    </row>
    <row r="271" spans="1:17" ht="25.5" x14ac:dyDescent="0.2">
      <c r="B271" s="81" t="s">
        <v>315</v>
      </c>
      <c r="E271" s="33">
        <f>D269+E269</f>
        <v>13286</v>
      </c>
      <c r="G271" s="33">
        <f>F269+G269</f>
        <v>16089</v>
      </c>
      <c r="I271" s="33">
        <f>H269+I269</f>
        <v>13749</v>
      </c>
      <c r="K271" s="33">
        <f>J269+K269</f>
        <v>15512</v>
      </c>
      <c r="M271" s="33">
        <f>L269+M269</f>
        <v>12905</v>
      </c>
      <c r="O271" s="33">
        <f>N269+O269</f>
        <v>15547</v>
      </c>
    </row>
    <row r="272" spans="1:17" ht="25.5" x14ac:dyDescent="0.2">
      <c r="B272" s="95" t="s">
        <v>566</v>
      </c>
    </row>
    <row r="273" spans="1:17" ht="13.5" thickBot="1" x14ac:dyDescent="0.25"/>
    <row r="274" spans="1:17" x14ac:dyDescent="0.2">
      <c r="A274" s="19" t="s">
        <v>222</v>
      </c>
      <c r="B274" s="75" t="s">
        <v>567</v>
      </c>
      <c r="D274" s="5">
        <v>44227</v>
      </c>
      <c r="E274" s="6">
        <v>44255</v>
      </c>
      <c r="F274" s="6">
        <v>44286</v>
      </c>
      <c r="G274" s="6">
        <v>44316</v>
      </c>
      <c r="H274" s="6">
        <v>44347</v>
      </c>
      <c r="I274" s="6">
        <v>44377</v>
      </c>
      <c r="J274" s="6">
        <v>44408</v>
      </c>
      <c r="K274" s="6">
        <v>44439</v>
      </c>
      <c r="L274" s="6">
        <v>44469</v>
      </c>
      <c r="M274" s="6">
        <v>44500</v>
      </c>
      <c r="N274" s="6">
        <v>44530</v>
      </c>
      <c r="O274" s="6">
        <v>44561</v>
      </c>
      <c r="P274" s="6" t="s">
        <v>67</v>
      </c>
    </row>
    <row r="275" spans="1:17" ht="13.5" thickBot="1" x14ac:dyDescent="0.25">
      <c r="B275" s="79" t="s">
        <v>4</v>
      </c>
      <c r="D275" s="34">
        <v>856925</v>
      </c>
      <c r="E275" s="35">
        <v>1116303</v>
      </c>
      <c r="F275" s="35">
        <v>973153</v>
      </c>
      <c r="G275" s="35">
        <v>1032480</v>
      </c>
      <c r="H275" s="35">
        <v>1169765</v>
      </c>
      <c r="I275" s="36">
        <v>1056020</v>
      </c>
      <c r="J275" s="37">
        <v>1050718</v>
      </c>
      <c r="K275" s="35">
        <v>941854</v>
      </c>
      <c r="L275" s="35">
        <v>1013046</v>
      </c>
      <c r="M275" s="35">
        <v>948398</v>
      </c>
      <c r="N275" s="35">
        <v>960250</v>
      </c>
      <c r="O275" s="36">
        <v>993682</v>
      </c>
      <c r="P275" s="36">
        <f>SUM(D275:O275)</f>
        <v>12112594</v>
      </c>
      <c r="Q275" s="52">
        <f>+P275+P294</f>
        <v>13120285</v>
      </c>
    </row>
    <row r="276" spans="1:17" ht="25.5" x14ac:dyDescent="0.2">
      <c r="B276" s="79" t="s">
        <v>316</v>
      </c>
    </row>
    <row r="277" spans="1:17" ht="25.5" x14ac:dyDescent="0.2">
      <c r="B277" s="77" t="s">
        <v>317</v>
      </c>
      <c r="E277" s="38">
        <f>D275+E275</f>
        <v>1973228</v>
      </c>
      <c r="G277" s="38">
        <f>F275+G275</f>
        <v>2005633</v>
      </c>
      <c r="I277" s="38">
        <f>H275+I275</f>
        <v>2225785</v>
      </c>
      <c r="K277" s="38">
        <f>J275+K275</f>
        <v>1992572</v>
      </c>
      <c r="M277" s="38">
        <f>L275+M275</f>
        <v>1961444</v>
      </c>
      <c r="O277" s="38">
        <f>N275+O275</f>
        <v>1953932</v>
      </c>
    </row>
    <row r="278" spans="1:17" ht="25.5" x14ac:dyDescent="0.2">
      <c r="B278" s="77" t="s">
        <v>318</v>
      </c>
    </row>
    <row r="279" spans="1:17" ht="13.5" thickBot="1" x14ac:dyDescent="0.25"/>
    <row r="280" spans="1:17" x14ac:dyDescent="0.2">
      <c r="A280" s="19" t="s">
        <v>222</v>
      </c>
      <c r="B280" s="75" t="s">
        <v>568</v>
      </c>
      <c r="D280" s="5">
        <v>44227</v>
      </c>
      <c r="E280" s="6">
        <v>44255</v>
      </c>
      <c r="F280" s="6">
        <v>44286</v>
      </c>
      <c r="G280" s="6">
        <v>44316</v>
      </c>
      <c r="H280" s="6">
        <v>44347</v>
      </c>
      <c r="I280" s="6">
        <v>44377</v>
      </c>
      <c r="J280" s="6">
        <v>44408</v>
      </c>
      <c r="K280" s="6">
        <v>44439</v>
      </c>
      <c r="L280" s="6">
        <v>44469</v>
      </c>
      <c r="M280" s="6">
        <v>44500</v>
      </c>
      <c r="N280" s="6">
        <v>44530</v>
      </c>
      <c r="O280" s="6">
        <v>44561</v>
      </c>
      <c r="P280" s="6" t="s">
        <v>67</v>
      </c>
    </row>
    <row r="281" spans="1:17" ht="13.5" thickBot="1" x14ac:dyDescent="0.25">
      <c r="B281" s="79" t="s">
        <v>4</v>
      </c>
      <c r="D281" s="34">
        <v>103066</v>
      </c>
      <c r="E281" s="35">
        <v>125429</v>
      </c>
      <c r="F281" s="35">
        <v>106306</v>
      </c>
      <c r="G281" s="35">
        <v>113761</v>
      </c>
      <c r="H281" s="35">
        <v>126490</v>
      </c>
      <c r="I281" s="36">
        <v>116253</v>
      </c>
      <c r="J281" s="37">
        <v>116727</v>
      </c>
      <c r="K281" s="35">
        <v>108383</v>
      </c>
      <c r="L281" s="35">
        <v>120276</v>
      </c>
      <c r="M281" s="35">
        <v>112201</v>
      </c>
      <c r="N281" s="35">
        <v>115113</v>
      </c>
      <c r="O281" s="36">
        <v>121153</v>
      </c>
      <c r="P281" s="36">
        <f>SUM(D281:O281)</f>
        <v>1385158</v>
      </c>
    </row>
    <row r="282" spans="1:17" ht="25.5" x14ac:dyDescent="0.2">
      <c r="B282" s="79" t="s">
        <v>319</v>
      </c>
    </row>
    <row r="283" spans="1:17" ht="25.5" x14ac:dyDescent="0.2">
      <c r="B283" s="77" t="s">
        <v>320</v>
      </c>
      <c r="E283" s="38">
        <f>D281+E281</f>
        <v>228495</v>
      </c>
      <c r="G283" s="38">
        <f>F281+G281</f>
        <v>220067</v>
      </c>
      <c r="I283" s="38">
        <f>H281+I281</f>
        <v>242743</v>
      </c>
      <c r="K283" s="38">
        <f>J281+K281</f>
        <v>225110</v>
      </c>
      <c r="M283" s="38">
        <f>L281+M281</f>
        <v>232477</v>
      </c>
      <c r="O283" s="38">
        <f>N281+O281</f>
        <v>236266</v>
      </c>
    </row>
    <row r="284" spans="1:17" ht="25.5" x14ac:dyDescent="0.2">
      <c r="B284" s="77" t="s">
        <v>318</v>
      </c>
    </row>
    <row r="285" spans="1:17" ht="13.5" thickBot="1" x14ac:dyDescent="0.25"/>
    <row r="286" spans="1:17" x14ac:dyDescent="0.2">
      <c r="A286" s="19" t="s">
        <v>222</v>
      </c>
      <c r="B286" s="75" t="s">
        <v>321</v>
      </c>
      <c r="D286" s="5">
        <v>44227</v>
      </c>
      <c r="E286" s="6">
        <v>44255</v>
      </c>
      <c r="F286" s="6">
        <v>44286</v>
      </c>
      <c r="G286" s="6">
        <v>44316</v>
      </c>
      <c r="H286" s="6">
        <v>44347</v>
      </c>
      <c r="I286" s="6">
        <v>44377</v>
      </c>
      <c r="J286" s="6">
        <v>44408</v>
      </c>
      <c r="K286" s="6">
        <v>44439</v>
      </c>
      <c r="L286" s="6">
        <v>44469</v>
      </c>
      <c r="M286" s="6">
        <v>44500</v>
      </c>
      <c r="N286" s="6">
        <v>44530</v>
      </c>
      <c r="O286" s="6">
        <v>44561</v>
      </c>
      <c r="P286" s="6" t="s">
        <v>67</v>
      </c>
    </row>
    <row r="287" spans="1:17" ht="13.5" thickBot="1" x14ac:dyDescent="0.25">
      <c r="B287" s="79" t="s">
        <v>4</v>
      </c>
      <c r="D287" s="34">
        <v>93402</v>
      </c>
      <c r="E287" s="35">
        <v>109099</v>
      </c>
      <c r="F287" s="35">
        <v>106382</v>
      </c>
      <c r="G287" s="35">
        <v>123082</v>
      </c>
      <c r="H287" s="35">
        <v>142760</v>
      </c>
      <c r="I287" s="36">
        <v>121080</v>
      </c>
      <c r="J287" s="37">
        <v>128276</v>
      </c>
      <c r="K287" s="35">
        <v>115789</v>
      </c>
      <c r="L287" s="35">
        <v>126742</v>
      </c>
      <c r="M287" s="35">
        <v>115353</v>
      </c>
      <c r="N287" s="35">
        <v>125788</v>
      </c>
      <c r="O287" s="36">
        <v>130710</v>
      </c>
      <c r="P287" s="36">
        <f>SUM(D287:O287)</f>
        <v>1438463</v>
      </c>
    </row>
    <row r="288" spans="1:17" x14ac:dyDescent="0.2">
      <c r="B288" s="79" t="s">
        <v>322</v>
      </c>
    </row>
    <row r="289" spans="1:16" ht="25.5" x14ac:dyDescent="0.2">
      <c r="B289" s="77" t="s">
        <v>323</v>
      </c>
      <c r="E289" s="38">
        <f>D287+E287</f>
        <v>202501</v>
      </c>
      <c r="G289" s="38">
        <f>F287+G287</f>
        <v>229464</v>
      </c>
      <c r="I289" s="38">
        <f>H287+I287</f>
        <v>263840</v>
      </c>
      <c r="K289" s="38">
        <f>J287+K287</f>
        <v>244065</v>
      </c>
      <c r="M289" s="38">
        <f>L287+M287</f>
        <v>242095</v>
      </c>
      <c r="O289" s="38">
        <f>N287+O287</f>
        <v>256498</v>
      </c>
    </row>
    <row r="290" spans="1:16" ht="25.5" x14ac:dyDescent="0.2">
      <c r="B290" s="77" t="s">
        <v>318</v>
      </c>
    </row>
    <row r="292" spans="1:16" ht="13.5" thickBot="1" x14ac:dyDescent="0.25">
      <c r="A292" s="19" t="s">
        <v>222</v>
      </c>
      <c r="B292" s="75" t="s">
        <v>569</v>
      </c>
    </row>
    <row r="293" spans="1:16" x14ac:dyDescent="0.2">
      <c r="B293" s="79" t="s">
        <v>4</v>
      </c>
      <c r="D293" s="5">
        <v>44227</v>
      </c>
      <c r="E293" s="6">
        <v>44255</v>
      </c>
      <c r="F293" s="6">
        <v>44286</v>
      </c>
      <c r="G293" s="6">
        <v>44316</v>
      </c>
      <c r="H293" s="6">
        <v>44347</v>
      </c>
      <c r="I293" s="6">
        <v>44377</v>
      </c>
      <c r="J293" s="6">
        <v>44408</v>
      </c>
      <c r="K293" s="6">
        <v>44439</v>
      </c>
      <c r="L293" s="6">
        <v>44469</v>
      </c>
      <c r="M293" s="6">
        <v>44500</v>
      </c>
      <c r="N293" s="6">
        <v>44530</v>
      </c>
      <c r="O293" s="6">
        <v>44561</v>
      </c>
      <c r="P293" s="6" t="s">
        <v>67</v>
      </c>
    </row>
    <row r="294" spans="1:16" ht="13.5" thickBot="1" x14ac:dyDescent="0.25">
      <c r="B294" s="79" t="s">
        <v>324</v>
      </c>
      <c r="D294" s="34">
        <v>70905</v>
      </c>
      <c r="E294" s="35">
        <v>96119</v>
      </c>
      <c r="F294" s="35">
        <v>79915</v>
      </c>
      <c r="G294" s="35">
        <v>84235</v>
      </c>
      <c r="H294" s="35">
        <v>92686</v>
      </c>
      <c r="I294" s="36">
        <v>84444</v>
      </c>
      <c r="J294" s="37">
        <v>86597</v>
      </c>
      <c r="K294" s="35">
        <v>80055</v>
      </c>
      <c r="L294" s="35">
        <v>87522</v>
      </c>
      <c r="M294" s="35">
        <v>80454</v>
      </c>
      <c r="N294" s="35">
        <v>80840</v>
      </c>
      <c r="O294" s="36">
        <v>83919</v>
      </c>
      <c r="P294" s="36">
        <f>SUM(D294:O294)</f>
        <v>1007691</v>
      </c>
    </row>
    <row r="295" spans="1:16" ht="25.5" x14ac:dyDescent="0.2">
      <c r="B295" s="77" t="s">
        <v>325</v>
      </c>
    </row>
    <row r="296" spans="1:16" ht="25.5" x14ac:dyDescent="0.2">
      <c r="B296" s="77" t="s">
        <v>318</v>
      </c>
      <c r="E296" s="38">
        <f>D294+E294</f>
        <v>167024</v>
      </c>
      <c r="G296" s="38">
        <f>F294+G294</f>
        <v>164150</v>
      </c>
      <c r="I296" s="38">
        <f>H294+I294</f>
        <v>177130</v>
      </c>
      <c r="K296" s="38">
        <f>J294+K294</f>
        <v>166652</v>
      </c>
      <c r="M296" s="38">
        <f>L294+M294</f>
        <v>167976</v>
      </c>
      <c r="O296" s="38">
        <f>N294+O294</f>
        <v>164759</v>
      </c>
    </row>
    <row r="297" spans="1:16" ht="13.5" thickBot="1" x14ac:dyDescent="0.25"/>
    <row r="298" spans="1:16" x14ac:dyDescent="0.2">
      <c r="A298" s="19" t="s">
        <v>222</v>
      </c>
      <c r="B298" s="75" t="s">
        <v>570</v>
      </c>
      <c r="D298" s="5">
        <v>44227</v>
      </c>
      <c r="E298" s="6">
        <v>44255</v>
      </c>
      <c r="F298" s="6">
        <v>44286</v>
      </c>
      <c r="G298" s="6">
        <v>44316</v>
      </c>
      <c r="H298" s="6">
        <v>44347</v>
      </c>
      <c r="I298" s="6">
        <v>44377</v>
      </c>
      <c r="J298" s="6">
        <v>44408</v>
      </c>
      <c r="K298" s="6">
        <v>44439</v>
      </c>
      <c r="L298" s="6">
        <v>44469</v>
      </c>
      <c r="M298" s="6">
        <v>44500</v>
      </c>
      <c r="N298" s="6">
        <v>44530</v>
      </c>
      <c r="O298" s="6">
        <v>44561</v>
      </c>
      <c r="P298" s="6" t="s">
        <v>67</v>
      </c>
    </row>
    <row r="299" spans="1:16" ht="13.5" thickBot="1" x14ac:dyDescent="0.25">
      <c r="B299" s="79" t="s">
        <v>4</v>
      </c>
      <c r="D299" s="34">
        <v>10097</v>
      </c>
      <c r="E299" s="35">
        <v>12201</v>
      </c>
      <c r="F299" s="35">
        <v>11315</v>
      </c>
      <c r="G299" s="35">
        <v>13000</v>
      </c>
      <c r="H299" s="35">
        <v>14343</v>
      </c>
      <c r="I299" s="36">
        <v>13858</v>
      </c>
      <c r="J299" s="37">
        <v>12959</v>
      </c>
      <c r="K299" s="35">
        <v>10236</v>
      </c>
      <c r="L299" s="35">
        <v>10214</v>
      </c>
      <c r="M299" s="35">
        <v>15061</v>
      </c>
      <c r="N299" s="35">
        <v>15901</v>
      </c>
      <c r="O299" s="36">
        <v>17698</v>
      </c>
      <c r="P299" s="36">
        <f>SUM(D299:O299)</f>
        <v>156883</v>
      </c>
    </row>
    <row r="300" spans="1:16" x14ac:dyDescent="0.2">
      <c r="B300" s="79" t="s">
        <v>324</v>
      </c>
    </row>
    <row r="301" spans="1:16" ht="25.5" x14ac:dyDescent="0.2">
      <c r="B301" s="77" t="s">
        <v>326</v>
      </c>
      <c r="E301" s="38">
        <f>D299+E299</f>
        <v>22298</v>
      </c>
      <c r="G301" s="38">
        <f>F299+G299</f>
        <v>24315</v>
      </c>
      <c r="I301" s="38">
        <f>H299+I299</f>
        <v>28201</v>
      </c>
      <c r="K301" s="38">
        <f>J299+K299</f>
        <v>23195</v>
      </c>
      <c r="M301" s="38">
        <f>L299+M299</f>
        <v>25275</v>
      </c>
      <c r="O301" s="38">
        <f>N299+O299</f>
        <v>33599</v>
      </c>
    </row>
    <row r="302" spans="1:16" ht="25.5" x14ac:dyDescent="0.2">
      <c r="B302" s="77" t="s">
        <v>318</v>
      </c>
    </row>
    <row r="303" spans="1:16" ht="13.5" thickBot="1" x14ac:dyDescent="0.25">
      <c r="B303" s="77"/>
    </row>
    <row r="304" spans="1:16" x14ac:dyDescent="0.2">
      <c r="A304" s="19" t="s">
        <v>222</v>
      </c>
      <c r="B304" s="87" t="s">
        <v>327</v>
      </c>
      <c r="D304" s="5">
        <v>44227</v>
      </c>
      <c r="E304" s="6">
        <v>44255</v>
      </c>
      <c r="F304" s="6">
        <v>44286</v>
      </c>
      <c r="G304" s="6">
        <v>44316</v>
      </c>
      <c r="H304" s="6">
        <v>44347</v>
      </c>
      <c r="I304" s="6">
        <v>44377</v>
      </c>
      <c r="J304" s="6">
        <v>44408</v>
      </c>
      <c r="K304" s="6">
        <v>44439</v>
      </c>
      <c r="L304" s="6">
        <v>44469</v>
      </c>
      <c r="M304" s="6">
        <v>44500</v>
      </c>
      <c r="N304" s="6">
        <v>44530</v>
      </c>
      <c r="O304" s="6">
        <v>44561</v>
      </c>
      <c r="P304" s="6" t="s">
        <v>67</v>
      </c>
    </row>
    <row r="305" spans="1:17" ht="13.5" thickBot="1" x14ac:dyDescent="0.25">
      <c r="B305" s="87" t="s">
        <v>571</v>
      </c>
      <c r="D305" s="34">
        <f>D275+D281+D294+D287+D299</f>
        <v>1134395</v>
      </c>
      <c r="E305" s="37">
        <f t="shared" ref="E305:O305" si="15">E275+E281+E294+E287+E299</f>
        <v>1459151</v>
      </c>
      <c r="F305" s="37">
        <f t="shared" si="15"/>
        <v>1277071</v>
      </c>
      <c r="G305" s="37">
        <f t="shared" si="15"/>
        <v>1366558</v>
      </c>
      <c r="H305" s="37">
        <f t="shared" si="15"/>
        <v>1546044</v>
      </c>
      <c r="I305" s="37">
        <f t="shared" si="15"/>
        <v>1391655</v>
      </c>
      <c r="J305" s="37">
        <f t="shared" si="15"/>
        <v>1395277</v>
      </c>
      <c r="K305" s="37">
        <f t="shared" si="15"/>
        <v>1256317</v>
      </c>
      <c r="L305" s="37">
        <f t="shared" si="15"/>
        <v>1357800</v>
      </c>
      <c r="M305" s="37">
        <f t="shared" si="15"/>
        <v>1271467</v>
      </c>
      <c r="N305" s="37">
        <f t="shared" si="15"/>
        <v>1297892</v>
      </c>
      <c r="O305" s="37">
        <f t="shared" si="15"/>
        <v>1347162</v>
      </c>
      <c r="P305" s="36">
        <f>SUM(D305:O305)</f>
        <v>16100789</v>
      </c>
    </row>
    <row r="306" spans="1:17" x14ac:dyDescent="0.2">
      <c r="B306" s="87"/>
      <c r="E306" s="38">
        <f>D305+E305</f>
        <v>2593546</v>
      </c>
      <c r="G306" s="38">
        <f>F305+G305</f>
        <v>2643629</v>
      </c>
      <c r="I306" s="38">
        <f>H305+I305</f>
        <v>2937699</v>
      </c>
    </row>
    <row r="307" spans="1:17" ht="13.5" thickBot="1" x14ac:dyDescent="0.25">
      <c r="B307" s="75" t="s">
        <v>572</v>
      </c>
    </row>
    <row r="308" spans="1:17" x14ac:dyDescent="0.2">
      <c r="B308" s="79" t="s">
        <v>4</v>
      </c>
      <c r="D308" s="5">
        <v>44227</v>
      </c>
      <c r="E308" s="6">
        <v>44255</v>
      </c>
      <c r="F308" s="6">
        <v>44286</v>
      </c>
      <c r="G308" s="6">
        <v>44316</v>
      </c>
      <c r="H308" s="6">
        <v>44347</v>
      </c>
      <c r="I308" s="6">
        <v>44377</v>
      </c>
      <c r="J308" s="6">
        <v>44408</v>
      </c>
      <c r="K308" s="6">
        <v>44439</v>
      </c>
      <c r="L308" s="6">
        <v>44469</v>
      </c>
      <c r="M308" s="6">
        <v>44500</v>
      </c>
      <c r="N308" s="6">
        <v>44530</v>
      </c>
      <c r="O308" s="6">
        <v>44561</v>
      </c>
      <c r="P308" s="6" t="s">
        <v>67</v>
      </c>
    </row>
    <row r="309" spans="1:17" ht="13.5" thickBot="1" x14ac:dyDescent="0.25">
      <c r="B309" s="79" t="s">
        <v>328</v>
      </c>
      <c r="D309" s="34">
        <v>249560.45854145856</v>
      </c>
      <c r="E309" s="35">
        <v>227800.11481156878</v>
      </c>
      <c r="F309" s="35">
        <v>216289.1136783734</v>
      </c>
      <c r="G309" s="35">
        <v>201525.90942698705</v>
      </c>
      <c r="H309" s="35">
        <v>200161.20595968451</v>
      </c>
      <c r="I309" s="36">
        <v>203332.90573012939</v>
      </c>
      <c r="J309" s="37">
        <v>203999.1451016636</v>
      </c>
      <c r="K309" s="35">
        <v>211342.04895104893</v>
      </c>
      <c r="L309" s="35">
        <v>200504.84011090573</v>
      </c>
      <c r="M309" s="35">
        <v>202059.05994005996</v>
      </c>
      <c r="N309" s="35">
        <v>200507.85114885116</v>
      </c>
      <c r="O309" s="36">
        <v>184529.79667282809</v>
      </c>
      <c r="P309" s="36">
        <f>SUM(D309:O309)</f>
        <v>2501612.4500735593</v>
      </c>
      <c r="Q309" s="52">
        <f>+P309+P324</f>
        <v>2661190.9240029808</v>
      </c>
    </row>
    <row r="310" spans="1:17" ht="63.75" x14ac:dyDescent="0.2">
      <c r="B310" s="77" t="s">
        <v>329</v>
      </c>
      <c r="E310" s="38">
        <f>D309+E309</f>
        <v>477360.57335302734</v>
      </c>
      <c r="G310" s="38">
        <f>F309+G309</f>
        <v>417815.02310536045</v>
      </c>
      <c r="I310" s="38">
        <f>H309+I309</f>
        <v>403494.1116898139</v>
      </c>
      <c r="K310" s="38">
        <f>J309+K309</f>
        <v>415341.19405271253</v>
      </c>
      <c r="M310" s="38">
        <f>L309+M309</f>
        <v>402563.90005096572</v>
      </c>
      <c r="O310" s="38">
        <f>N309+O309</f>
        <v>385037.64782167925</v>
      </c>
    </row>
    <row r="311" spans="1:17" ht="25.5" x14ac:dyDescent="0.2">
      <c r="B311" s="77" t="s">
        <v>330</v>
      </c>
    </row>
    <row r="312" spans="1:17" ht="13.5" thickBot="1" x14ac:dyDescent="0.25"/>
    <row r="313" spans="1:17" x14ac:dyDescent="0.2">
      <c r="A313" s="19" t="s">
        <v>222</v>
      </c>
      <c r="B313" s="75" t="s">
        <v>573</v>
      </c>
      <c r="D313" s="5">
        <v>44227</v>
      </c>
      <c r="E313" s="6">
        <v>44255</v>
      </c>
      <c r="F313" s="6">
        <v>44286</v>
      </c>
      <c r="G313" s="6">
        <v>44316</v>
      </c>
      <c r="H313" s="6">
        <v>44347</v>
      </c>
      <c r="I313" s="6">
        <v>44377</v>
      </c>
      <c r="J313" s="6">
        <v>44408</v>
      </c>
      <c r="K313" s="6">
        <v>44439</v>
      </c>
      <c r="L313" s="6">
        <v>44469</v>
      </c>
      <c r="M313" s="6">
        <v>44500</v>
      </c>
      <c r="N313" s="6">
        <v>44530</v>
      </c>
      <c r="O313" s="6">
        <v>44561</v>
      </c>
      <c r="P313" s="6" t="s">
        <v>67</v>
      </c>
    </row>
    <row r="314" spans="1:17" ht="13.5" thickBot="1" x14ac:dyDescent="0.25">
      <c r="B314" s="79" t="s">
        <v>4</v>
      </c>
      <c r="D314" s="34">
        <v>13601.140551445864</v>
      </c>
      <c r="E314" s="35">
        <v>11246.08198757764</v>
      </c>
      <c r="F314" s="35">
        <v>11343.616677874916</v>
      </c>
      <c r="G314" s="35">
        <v>10612.823490813647</v>
      </c>
      <c r="H314" s="35">
        <v>10939.14347826087</v>
      </c>
      <c r="I314" s="36">
        <v>12393.877296587927</v>
      </c>
      <c r="J314" s="37">
        <v>13201.188976377953</v>
      </c>
      <c r="K314" s="35">
        <v>12815.012771392081</v>
      </c>
      <c r="L314" s="35">
        <v>9899.227034120735</v>
      </c>
      <c r="M314" s="35">
        <v>9905.8702084734359</v>
      </c>
      <c r="N314" s="35">
        <v>9457.0715223097104</v>
      </c>
      <c r="O314" s="36">
        <v>9666.3654855643035</v>
      </c>
      <c r="P314" s="53">
        <f>SUM(D314:O314)</f>
        <v>135081.41948079909</v>
      </c>
    </row>
    <row r="315" spans="1:17" x14ac:dyDescent="0.2">
      <c r="B315" s="79" t="s">
        <v>328</v>
      </c>
    </row>
    <row r="316" spans="1:17" ht="38.25" x14ac:dyDescent="0.2">
      <c r="B316" s="77" t="s">
        <v>331</v>
      </c>
      <c r="E316" s="38">
        <f>D314+E314</f>
        <v>24847.222539023503</v>
      </c>
      <c r="G316" s="38">
        <f>F314+G314</f>
        <v>21956.440168688561</v>
      </c>
      <c r="I316" s="38">
        <f>H314+I314</f>
        <v>23333.020774848796</v>
      </c>
      <c r="K316" s="38">
        <f>J314+K314</f>
        <v>26016.201747770036</v>
      </c>
      <c r="M316" s="38">
        <f>L314+M314</f>
        <v>19805.097242594173</v>
      </c>
      <c r="O316" s="38">
        <f>N314+O314</f>
        <v>19123.437007874014</v>
      </c>
    </row>
    <row r="317" spans="1:17" ht="13.5" thickBot="1" x14ac:dyDescent="0.25"/>
    <row r="318" spans="1:17" x14ac:dyDescent="0.2">
      <c r="A318" s="19" t="s">
        <v>222</v>
      </c>
      <c r="B318" s="75" t="s">
        <v>574</v>
      </c>
      <c r="D318" s="5">
        <v>44227</v>
      </c>
      <c r="E318" s="6">
        <v>44255</v>
      </c>
      <c r="F318" s="6">
        <v>44286</v>
      </c>
      <c r="G318" s="6">
        <v>44316</v>
      </c>
      <c r="H318" s="6">
        <v>44347</v>
      </c>
      <c r="I318" s="6">
        <v>44377</v>
      </c>
      <c r="J318" s="6">
        <v>44408</v>
      </c>
      <c r="K318" s="6">
        <v>44439</v>
      </c>
      <c r="L318" s="6">
        <v>44469</v>
      </c>
      <c r="M318" s="6">
        <v>44500</v>
      </c>
      <c r="N318" s="6">
        <v>44530</v>
      </c>
      <c r="O318" s="6">
        <v>44561</v>
      </c>
      <c r="P318" s="6" t="s">
        <v>67</v>
      </c>
    </row>
    <row r="319" spans="1:17" ht="13.5" thickBot="1" x14ac:dyDescent="0.25">
      <c r="B319" s="79" t="s">
        <v>4</v>
      </c>
      <c r="D319" s="34">
        <v>3597</v>
      </c>
      <c r="E319" s="35">
        <v>3740</v>
      </c>
      <c r="F319" s="35">
        <v>1017</v>
      </c>
      <c r="G319" s="35">
        <v>867</v>
      </c>
      <c r="H319" s="35">
        <v>1083</v>
      </c>
      <c r="I319" s="36">
        <v>1382.7495305164318</v>
      </c>
      <c r="J319" s="37">
        <v>967.35486143729452</v>
      </c>
      <c r="K319" s="35">
        <v>969.22269104547581</v>
      </c>
      <c r="L319" s="35">
        <v>797.12232918525478</v>
      </c>
      <c r="M319" s="35">
        <v>700.06141584622594</v>
      </c>
      <c r="N319" s="35">
        <v>508.12232918525473</v>
      </c>
      <c r="O319" s="36">
        <v>561.23598681111639</v>
      </c>
      <c r="P319" s="36">
        <f>SUM(D319:O319)</f>
        <v>16189.869144027054</v>
      </c>
    </row>
    <row r="320" spans="1:17" x14ac:dyDescent="0.2">
      <c r="B320" s="79" t="s">
        <v>328</v>
      </c>
    </row>
    <row r="321" spans="1:17" ht="38.25" x14ac:dyDescent="0.2">
      <c r="B321" s="81" t="s">
        <v>332</v>
      </c>
      <c r="E321" s="38">
        <f>D319+E319</f>
        <v>7337</v>
      </c>
      <c r="G321" s="38">
        <f>F319+G319</f>
        <v>1884</v>
      </c>
      <c r="I321" s="38">
        <f>H319+I319</f>
        <v>2465.7495305164321</v>
      </c>
      <c r="K321" s="38">
        <f>J319+K319</f>
        <v>1936.5775524827704</v>
      </c>
      <c r="M321" s="38">
        <f>L319+M319</f>
        <v>1497.1837450314806</v>
      </c>
      <c r="O321" s="38">
        <f>N319+O319</f>
        <v>1069.3583159963712</v>
      </c>
    </row>
    <row r="322" spans="1:17" ht="13.5" thickBot="1" x14ac:dyDescent="0.25"/>
    <row r="323" spans="1:17" x14ac:dyDescent="0.2">
      <c r="A323" s="19" t="s">
        <v>222</v>
      </c>
      <c r="B323" s="75" t="s">
        <v>575</v>
      </c>
      <c r="D323" s="5">
        <v>44227</v>
      </c>
      <c r="E323" s="6">
        <v>44255</v>
      </c>
      <c r="F323" s="6">
        <v>44286</v>
      </c>
      <c r="G323" s="6">
        <v>44316</v>
      </c>
      <c r="H323" s="6">
        <v>44347</v>
      </c>
      <c r="I323" s="6">
        <v>44377</v>
      </c>
      <c r="J323" s="6">
        <v>44408</v>
      </c>
      <c r="K323" s="6">
        <v>44439</v>
      </c>
      <c r="L323" s="6">
        <v>44469</v>
      </c>
      <c r="M323" s="6">
        <v>44500</v>
      </c>
      <c r="N323" s="6">
        <v>44530</v>
      </c>
      <c r="O323" s="6">
        <v>44561</v>
      </c>
      <c r="P323" s="6" t="s">
        <v>67</v>
      </c>
    </row>
    <row r="324" spans="1:17" ht="13.5" thickBot="1" x14ac:dyDescent="0.25">
      <c r="B324" s="79" t="s">
        <v>4</v>
      </c>
      <c r="D324" s="34">
        <v>17078.359237536657</v>
      </c>
      <c r="E324" s="35">
        <v>15310.897236002837</v>
      </c>
      <c r="F324" s="35">
        <v>14418.988388969521</v>
      </c>
      <c r="G324" s="35">
        <v>13408.044267053701</v>
      </c>
      <c r="H324" s="35">
        <v>13177.102803738317</v>
      </c>
      <c r="I324" s="36">
        <v>13696.984034833093</v>
      </c>
      <c r="J324" s="37">
        <v>13192.535558780841</v>
      </c>
      <c r="K324" s="35">
        <v>13142.963715529753</v>
      </c>
      <c r="L324" s="35">
        <v>12310.846872753415</v>
      </c>
      <c r="M324" s="35">
        <v>12065.28374455733</v>
      </c>
      <c r="N324" s="35">
        <v>11621.190856313497</v>
      </c>
      <c r="O324" s="36">
        <v>10155.277213352685</v>
      </c>
      <c r="P324" s="36">
        <f>SUM(D324:O324)</f>
        <v>159578.47392942166</v>
      </c>
    </row>
    <row r="325" spans="1:17" x14ac:dyDescent="0.2">
      <c r="B325" s="79" t="s">
        <v>328</v>
      </c>
      <c r="P325" s="38">
        <f>+P324+P309</f>
        <v>2661190.9240029808</v>
      </c>
      <c r="Q325" s="1">
        <v>2661190.9240029799</v>
      </c>
    </row>
    <row r="326" spans="1:17" ht="38.25" x14ac:dyDescent="0.2">
      <c r="B326" s="81" t="s">
        <v>333</v>
      </c>
      <c r="E326" s="38">
        <f>D324+E324</f>
        <v>32389.256473539492</v>
      </c>
      <c r="G326" s="38">
        <f>F324+G324</f>
        <v>27827.032656023221</v>
      </c>
      <c r="I326" s="38">
        <f>H324+I324</f>
        <v>26874.086838571409</v>
      </c>
      <c r="K326" s="38">
        <f>J324+K324</f>
        <v>26335.499274310594</v>
      </c>
      <c r="M326" s="38">
        <f>L324+M324</f>
        <v>24376.130617310744</v>
      </c>
      <c r="O326" s="38">
        <f>N324+O324</f>
        <v>21776.468069666182</v>
      </c>
    </row>
    <row r="327" spans="1:17" ht="13.5" thickBot="1" x14ac:dyDescent="0.25"/>
    <row r="328" spans="1:17" x14ac:dyDescent="0.2">
      <c r="A328" s="19" t="s">
        <v>222</v>
      </c>
      <c r="B328" s="75" t="s">
        <v>576</v>
      </c>
      <c r="D328" s="5">
        <v>44227</v>
      </c>
      <c r="E328" s="6">
        <v>44255</v>
      </c>
      <c r="F328" s="6">
        <v>44286</v>
      </c>
      <c r="G328" s="6">
        <v>44316</v>
      </c>
      <c r="H328" s="6">
        <v>44347</v>
      </c>
      <c r="I328" s="6">
        <v>44377</v>
      </c>
      <c r="J328" s="6">
        <v>44408</v>
      </c>
      <c r="K328" s="6">
        <v>44439</v>
      </c>
      <c r="L328" s="6">
        <v>44469</v>
      </c>
      <c r="M328" s="6">
        <v>44500</v>
      </c>
      <c r="N328" s="6">
        <v>44530</v>
      </c>
      <c r="O328" s="6">
        <v>44561</v>
      </c>
      <c r="P328" s="6" t="s">
        <v>67</v>
      </c>
    </row>
    <row r="329" spans="1:17" ht="13.5" thickBot="1" x14ac:dyDescent="0.25">
      <c r="B329" s="79" t="s">
        <v>4</v>
      </c>
      <c r="D329" s="20">
        <v>1747.7772222222222</v>
      </c>
      <c r="E329" s="21">
        <v>1245</v>
      </c>
      <c r="F329" s="21">
        <v>1063.9102916895981</v>
      </c>
      <c r="G329" s="21">
        <v>1092.1769865841075</v>
      </c>
      <c r="H329" s="21">
        <v>1198.7297830374753</v>
      </c>
      <c r="I329" s="22">
        <v>928.5970603142423</v>
      </c>
      <c r="J329" s="23">
        <v>1036.5333333333333</v>
      </c>
      <c r="K329" s="21">
        <v>827.15792507204605</v>
      </c>
      <c r="L329" s="21">
        <v>676.57209302325577</v>
      </c>
      <c r="M329" s="21">
        <v>719.72978303747527</v>
      </c>
      <c r="N329" s="21">
        <v>610.31007751937977</v>
      </c>
      <c r="O329" s="22">
        <v>535.17494305239177</v>
      </c>
      <c r="P329" s="22">
        <f>SUM(D329:O329)</f>
        <v>11681.669498885529</v>
      </c>
    </row>
    <row r="330" spans="1:17" x14ac:dyDescent="0.2">
      <c r="B330" s="79" t="s">
        <v>328</v>
      </c>
    </row>
    <row r="331" spans="1:17" ht="38.25" x14ac:dyDescent="0.2">
      <c r="B331" s="81" t="s">
        <v>334</v>
      </c>
      <c r="E331" s="41">
        <f>D329+E329</f>
        <v>2992.777222222222</v>
      </c>
      <c r="G331" s="41">
        <f>F329+G329</f>
        <v>2156.0872782737056</v>
      </c>
      <c r="I331" s="41">
        <f>H329+I329</f>
        <v>2127.3268433517178</v>
      </c>
      <c r="K331" s="41">
        <f>J329+K329</f>
        <v>1863.6912584053794</v>
      </c>
      <c r="M331" s="41">
        <f>L329+M329</f>
        <v>1396.301876060731</v>
      </c>
      <c r="O331" s="41">
        <f>N329+O329</f>
        <v>1145.4850205717717</v>
      </c>
    </row>
    <row r="332" spans="1:17" ht="13.5" thickBot="1" x14ac:dyDescent="0.25"/>
    <row r="333" spans="1:17" x14ac:dyDescent="0.2">
      <c r="A333" s="19" t="s">
        <v>222</v>
      </c>
      <c r="B333" s="84" t="s">
        <v>335</v>
      </c>
      <c r="D333" s="5">
        <v>44227</v>
      </c>
      <c r="E333" s="6">
        <v>44255</v>
      </c>
      <c r="F333" s="6">
        <v>44286</v>
      </c>
      <c r="G333" s="6">
        <v>44316</v>
      </c>
      <c r="H333" s="6">
        <v>44347</v>
      </c>
      <c r="I333" s="6">
        <v>44377</v>
      </c>
      <c r="J333" s="6">
        <v>44408</v>
      </c>
      <c r="K333" s="6">
        <v>44439</v>
      </c>
      <c r="L333" s="6">
        <v>44469</v>
      </c>
      <c r="M333" s="6">
        <v>44500</v>
      </c>
      <c r="N333" s="6">
        <v>44530</v>
      </c>
      <c r="O333" s="6">
        <v>44561</v>
      </c>
      <c r="P333" s="6" t="s">
        <v>67</v>
      </c>
    </row>
    <row r="334" spans="1:17" ht="13.5" thickBot="1" x14ac:dyDescent="0.25">
      <c r="B334" s="87" t="s">
        <v>571</v>
      </c>
      <c r="D334" s="34">
        <f>D305+D309+D314+D319+D324+D329</f>
        <v>1419979.735552663</v>
      </c>
      <c r="E334" s="37">
        <f t="shared" ref="E334:P334" si="16">E305+E309+E314+E319+E324+E329</f>
        <v>1718493.0940351493</v>
      </c>
      <c r="F334" s="37">
        <f t="shared" si="16"/>
        <v>1521203.6290369076</v>
      </c>
      <c r="G334" s="37">
        <f t="shared" si="16"/>
        <v>1594063.9541714387</v>
      </c>
      <c r="H334" s="37">
        <f t="shared" si="16"/>
        <v>1772603.1820247211</v>
      </c>
      <c r="I334" s="37">
        <f t="shared" si="16"/>
        <v>1623390.1136523809</v>
      </c>
      <c r="J334" s="37">
        <f t="shared" si="16"/>
        <v>1627673.7578315933</v>
      </c>
      <c r="K334" s="37">
        <f t="shared" si="16"/>
        <v>1495413.4060540881</v>
      </c>
      <c r="L334" s="37">
        <f t="shared" si="16"/>
        <v>1581988.6084399885</v>
      </c>
      <c r="M334" s="37">
        <f t="shared" si="16"/>
        <v>1496917.0050919743</v>
      </c>
      <c r="N334" s="37">
        <f t="shared" si="16"/>
        <v>1520596.5459341791</v>
      </c>
      <c r="O334" s="37">
        <f t="shared" si="16"/>
        <v>1552609.8503016087</v>
      </c>
      <c r="P334" s="37">
        <f t="shared" si="16"/>
        <v>18924932.882126693</v>
      </c>
    </row>
    <row r="335" spans="1:17" ht="13.5" thickBot="1" x14ac:dyDescent="0.25">
      <c r="E335" s="38">
        <f>D334+E334</f>
        <v>3138472.8295878125</v>
      </c>
    </row>
    <row r="336" spans="1:17" x14ac:dyDescent="0.2">
      <c r="A336" s="19" t="s">
        <v>222</v>
      </c>
      <c r="B336" s="75" t="s">
        <v>577</v>
      </c>
      <c r="D336" s="5">
        <v>44227</v>
      </c>
      <c r="E336" s="6">
        <v>44255</v>
      </c>
      <c r="F336" s="6">
        <v>44286</v>
      </c>
      <c r="G336" s="6">
        <v>44316</v>
      </c>
      <c r="H336" s="6">
        <v>44347</v>
      </c>
      <c r="I336" s="6">
        <v>44377</v>
      </c>
      <c r="J336" s="6">
        <v>44408</v>
      </c>
      <c r="K336" s="6">
        <v>44439</v>
      </c>
      <c r="L336" s="6">
        <v>44469</v>
      </c>
      <c r="M336" s="6">
        <v>44500</v>
      </c>
      <c r="N336" s="6">
        <v>44530</v>
      </c>
      <c r="O336" s="6">
        <v>44561</v>
      </c>
      <c r="P336" s="6" t="s">
        <v>67</v>
      </c>
    </row>
    <row r="337" spans="1:16" ht="13.5" thickBot="1" x14ac:dyDescent="0.25">
      <c r="B337" s="79" t="s">
        <v>4</v>
      </c>
      <c r="D337" s="42">
        <f>231*10</f>
        <v>2310</v>
      </c>
      <c r="E337" s="43">
        <f>213*10</f>
        <v>2130</v>
      </c>
      <c r="F337" s="45">
        <f>268*10</f>
        <v>2680</v>
      </c>
      <c r="G337" s="43">
        <f>265*10</f>
        <v>2650</v>
      </c>
      <c r="H337" s="45">
        <f>248*10</f>
        <v>2480</v>
      </c>
      <c r="I337" s="43">
        <f>210*10</f>
        <v>2100</v>
      </c>
      <c r="J337" s="45">
        <f>181*10</f>
        <v>1810</v>
      </c>
      <c r="K337" s="43">
        <f>164*10</f>
        <v>1640</v>
      </c>
      <c r="L337" s="45">
        <f>158*10</f>
        <v>1580</v>
      </c>
      <c r="M337" s="43">
        <f>209*10</f>
        <v>2090</v>
      </c>
      <c r="N337" s="45">
        <f>192*10</f>
        <v>1920</v>
      </c>
      <c r="O337" s="22">
        <f>71*10</f>
        <v>710</v>
      </c>
      <c r="P337" s="31">
        <f>SUM(D337:O337)</f>
        <v>24100</v>
      </c>
    </row>
    <row r="338" spans="1:16" x14ac:dyDescent="0.2">
      <c r="B338" s="77" t="s">
        <v>336</v>
      </c>
      <c r="E338" s="33">
        <f>D337+E337</f>
        <v>4440</v>
      </c>
      <c r="G338" s="33">
        <f>F337+G337</f>
        <v>5330</v>
      </c>
      <c r="I338" s="33">
        <f>H337+I337</f>
        <v>4580</v>
      </c>
      <c r="K338" s="33">
        <f>J337+K337</f>
        <v>3450</v>
      </c>
      <c r="M338" s="33">
        <f>L337+M337</f>
        <v>3670</v>
      </c>
      <c r="O338" s="33">
        <f>N337+O337</f>
        <v>2630</v>
      </c>
    </row>
    <row r="339" spans="1:16" ht="13.5" thickBot="1" x14ac:dyDescent="0.25"/>
    <row r="340" spans="1:16" x14ac:dyDescent="0.2">
      <c r="A340" s="19" t="s">
        <v>222</v>
      </c>
      <c r="B340" s="75" t="s">
        <v>578</v>
      </c>
      <c r="D340" s="5">
        <v>44227</v>
      </c>
      <c r="E340" s="6">
        <v>44255</v>
      </c>
      <c r="F340" s="6">
        <v>44286</v>
      </c>
      <c r="G340" s="6">
        <v>44316</v>
      </c>
      <c r="H340" s="6">
        <v>44347</v>
      </c>
      <c r="I340" s="6">
        <v>44377</v>
      </c>
      <c r="J340" s="6">
        <v>44408</v>
      </c>
      <c r="K340" s="6">
        <v>44439</v>
      </c>
      <c r="L340" s="6">
        <v>44469</v>
      </c>
      <c r="M340" s="6">
        <v>44500</v>
      </c>
      <c r="N340" s="6">
        <v>44530</v>
      </c>
      <c r="O340" s="6">
        <v>44561</v>
      </c>
    </row>
    <row r="341" spans="1:16" ht="13.5" thickBot="1" x14ac:dyDescent="0.25">
      <c r="B341" s="79" t="s">
        <v>4</v>
      </c>
      <c r="D341" s="42">
        <v>26198</v>
      </c>
      <c r="E341" s="43">
        <v>25878</v>
      </c>
      <c r="F341" s="43">
        <v>24810</v>
      </c>
      <c r="G341" s="43">
        <v>23742</v>
      </c>
      <c r="H341" s="43">
        <v>23657</v>
      </c>
      <c r="I341" s="44">
        <v>24159</v>
      </c>
      <c r="J341" s="45">
        <v>24346</v>
      </c>
      <c r="K341" s="43">
        <v>24954</v>
      </c>
      <c r="L341" s="43">
        <v>25707</v>
      </c>
      <c r="M341" s="43">
        <v>25736</v>
      </c>
      <c r="N341" s="43">
        <v>26071</v>
      </c>
      <c r="O341" s="44">
        <v>25003</v>
      </c>
    </row>
    <row r="342" spans="1:16" ht="25.5" x14ac:dyDescent="0.2">
      <c r="B342" s="77" t="s">
        <v>337</v>
      </c>
    </row>
    <row r="344" spans="1:16" ht="13.5" thickBot="1" x14ac:dyDescent="0.25">
      <c r="A344" s="19" t="s">
        <v>222</v>
      </c>
      <c r="B344" s="75" t="s">
        <v>579</v>
      </c>
    </row>
    <row r="345" spans="1:16" x14ac:dyDescent="0.2">
      <c r="B345" s="79" t="s">
        <v>4</v>
      </c>
      <c r="D345" s="5">
        <v>44227</v>
      </c>
      <c r="E345" s="6">
        <v>44255</v>
      </c>
      <c r="F345" s="6">
        <v>44286</v>
      </c>
      <c r="G345" s="6">
        <v>44316</v>
      </c>
      <c r="H345" s="6">
        <v>44347</v>
      </c>
      <c r="I345" s="6">
        <v>44377</v>
      </c>
      <c r="J345" s="6">
        <v>44408</v>
      </c>
      <c r="K345" s="6">
        <v>44439</v>
      </c>
      <c r="L345" s="6">
        <v>44469</v>
      </c>
      <c r="M345" s="6">
        <v>44500</v>
      </c>
      <c r="N345" s="6">
        <v>44530</v>
      </c>
      <c r="O345" s="6">
        <v>44561</v>
      </c>
    </row>
    <row r="346" spans="1:16" ht="13.5" thickBot="1" x14ac:dyDescent="0.25">
      <c r="B346" s="81" t="s">
        <v>338</v>
      </c>
      <c r="D346" s="42">
        <v>47995</v>
      </c>
      <c r="E346" s="43">
        <v>48067</v>
      </c>
      <c r="F346" s="43">
        <v>49066</v>
      </c>
      <c r="G346" s="43">
        <v>45762</v>
      </c>
      <c r="H346" s="43">
        <v>50042</v>
      </c>
      <c r="I346" s="44">
        <v>46743</v>
      </c>
      <c r="J346" s="45">
        <v>49851</v>
      </c>
      <c r="K346" s="43">
        <v>47465</v>
      </c>
      <c r="L346" s="43">
        <v>46798</v>
      </c>
      <c r="M346" s="43">
        <v>48519</v>
      </c>
      <c r="N346" s="43">
        <v>47421</v>
      </c>
      <c r="O346" s="44">
        <v>54475</v>
      </c>
    </row>
    <row r="347" spans="1:16" ht="13.5" thickBot="1" x14ac:dyDescent="0.25"/>
    <row r="348" spans="1:16" x14ac:dyDescent="0.2">
      <c r="A348" s="19" t="s">
        <v>222</v>
      </c>
      <c r="B348" s="75" t="s">
        <v>580</v>
      </c>
      <c r="D348" s="5">
        <v>44227</v>
      </c>
      <c r="E348" s="6">
        <v>44255</v>
      </c>
      <c r="F348" s="6">
        <v>44286</v>
      </c>
      <c r="G348" s="6">
        <v>44316</v>
      </c>
      <c r="H348" s="6">
        <v>44347</v>
      </c>
      <c r="I348" s="6">
        <v>44377</v>
      </c>
      <c r="J348" s="6">
        <v>44408</v>
      </c>
      <c r="K348" s="6">
        <v>44439</v>
      </c>
      <c r="L348" s="6">
        <v>44469</v>
      </c>
      <c r="M348" s="6">
        <v>44500</v>
      </c>
      <c r="N348" s="6">
        <v>44530</v>
      </c>
      <c r="O348" s="6">
        <v>44561</v>
      </c>
    </row>
    <row r="349" spans="1:16" ht="13.5" thickBot="1" x14ac:dyDescent="0.25">
      <c r="B349" s="79" t="s">
        <v>4</v>
      </c>
      <c r="D349" s="46">
        <v>48893548.343400002</v>
      </c>
      <c r="E349" s="47">
        <v>49856389.055</v>
      </c>
      <c r="F349" s="47">
        <v>48346976.744900003</v>
      </c>
      <c r="G349" s="47">
        <v>47911012</v>
      </c>
      <c r="H349" s="47">
        <v>46524140.083899997</v>
      </c>
      <c r="I349" s="48">
        <v>46338895.746399999</v>
      </c>
      <c r="J349" s="49">
        <v>46358712.9582</v>
      </c>
      <c r="K349" s="47">
        <v>46568987.282499999</v>
      </c>
      <c r="L349" s="47">
        <v>47516914.546899997</v>
      </c>
      <c r="M349" s="47">
        <v>48236906.640900001</v>
      </c>
      <c r="N349" s="47">
        <v>47465289.177299999</v>
      </c>
      <c r="O349" s="48">
        <v>46851115.814400002</v>
      </c>
    </row>
    <row r="350" spans="1:16" ht="25.5" x14ac:dyDescent="0.2">
      <c r="B350" s="81" t="s">
        <v>339</v>
      </c>
      <c r="E350" s="2" t="s">
        <v>367</v>
      </c>
      <c r="I350" s="50" t="s">
        <v>409</v>
      </c>
      <c r="K350" s="2" t="s">
        <v>433</v>
      </c>
      <c r="M350" s="50">
        <f>L349+M349</f>
        <v>95753821.18779999</v>
      </c>
      <c r="N350" s="2" t="s">
        <v>455</v>
      </c>
      <c r="O350" s="2" t="s">
        <v>462</v>
      </c>
    </row>
    <row r="351" spans="1:16" ht="13.5" thickBot="1" x14ac:dyDescent="0.25">
      <c r="B351" s="96"/>
    </row>
    <row r="352" spans="1:16" x14ac:dyDescent="0.2">
      <c r="A352" s="19" t="s">
        <v>222</v>
      </c>
      <c r="B352" s="75" t="s">
        <v>581</v>
      </c>
      <c r="D352" s="5">
        <v>44227</v>
      </c>
      <c r="E352" s="6">
        <v>44255</v>
      </c>
      <c r="F352" s="6">
        <v>44286</v>
      </c>
      <c r="G352" s="6">
        <v>44316</v>
      </c>
      <c r="H352" s="6">
        <v>44347</v>
      </c>
      <c r="I352" s="6">
        <v>44377</v>
      </c>
      <c r="J352" s="6">
        <v>44408</v>
      </c>
      <c r="K352" s="6">
        <v>44439</v>
      </c>
      <c r="L352" s="6">
        <v>44469</v>
      </c>
      <c r="M352" s="6">
        <v>44500</v>
      </c>
      <c r="N352" s="6">
        <v>44530</v>
      </c>
      <c r="O352" s="6">
        <v>44561</v>
      </c>
    </row>
    <row r="353" spans="1:16" ht="13.5" thickBot="1" x14ac:dyDescent="0.25">
      <c r="B353" s="79" t="s">
        <v>4</v>
      </c>
      <c r="D353" s="46">
        <v>3486946.4114999999</v>
      </c>
      <c r="E353" s="47">
        <v>3169195.1842</v>
      </c>
      <c r="F353" s="47">
        <v>2895164.7204999998</v>
      </c>
      <c r="G353" s="47">
        <v>2938228</v>
      </c>
      <c r="H353" s="47">
        <v>2814650.1571</v>
      </c>
      <c r="I353" s="48">
        <v>2817939.5321</v>
      </c>
      <c r="J353" s="49">
        <v>2820345.4868000001</v>
      </c>
      <c r="K353" s="47">
        <v>2813678.4934</v>
      </c>
      <c r="L353" s="47">
        <v>2486182.7448</v>
      </c>
      <c r="M353" s="47">
        <v>2475729.8588</v>
      </c>
      <c r="N353" s="47">
        <v>2530720.6140000001</v>
      </c>
      <c r="O353" s="48">
        <v>2624467.2000000002</v>
      </c>
    </row>
    <row r="354" spans="1:16" ht="38.25" x14ac:dyDescent="0.2">
      <c r="B354" s="77" t="s">
        <v>340</v>
      </c>
      <c r="E354" s="2" t="s">
        <v>368</v>
      </c>
      <c r="I354" s="2" t="s">
        <v>410</v>
      </c>
      <c r="K354" s="2" t="s">
        <v>434</v>
      </c>
      <c r="M354" s="50">
        <f>L353+M353</f>
        <v>4961912.6036</v>
      </c>
      <c r="N354" s="2" t="s">
        <v>456</v>
      </c>
      <c r="O354" s="2" t="s">
        <v>463</v>
      </c>
    </row>
    <row r="355" spans="1:16" ht="13.5" thickBot="1" x14ac:dyDescent="0.25"/>
    <row r="356" spans="1:16" x14ac:dyDescent="0.2">
      <c r="A356" s="19" t="s">
        <v>222</v>
      </c>
      <c r="B356" s="75" t="s">
        <v>582</v>
      </c>
      <c r="D356" s="5">
        <v>44227</v>
      </c>
      <c r="E356" s="6">
        <v>44255</v>
      </c>
      <c r="F356" s="6">
        <v>44286</v>
      </c>
      <c r="G356" s="6">
        <v>44316</v>
      </c>
      <c r="H356" s="6">
        <v>44347</v>
      </c>
      <c r="I356" s="6">
        <v>44377</v>
      </c>
      <c r="J356" s="6">
        <v>44408</v>
      </c>
      <c r="K356" s="6">
        <v>44439</v>
      </c>
      <c r="L356" s="6">
        <v>44469</v>
      </c>
      <c r="M356" s="6">
        <v>44500</v>
      </c>
      <c r="N356" s="6">
        <v>44530</v>
      </c>
      <c r="O356" s="6">
        <v>44561</v>
      </c>
    </row>
    <row r="357" spans="1:16" ht="13.5" thickBot="1" x14ac:dyDescent="0.25">
      <c r="B357" s="79" t="s">
        <v>4</v>
      </c>
      <c r="D357" s="46">
        <v>585180.38859999995</v>
      </c>
      <c r="E357" s="47">
        <v>488768.26400000002</v>
      </c>
      <c r="F357" s="47">
        <v>428236.97739999997</v>
      </c>
      <c r="G357" s="47">
        <v>391950</v>
      </c>
      <c r="H357" s="47">
        <v>407189.92170000001</v>
      </c>
      <c r="I357" s="48">
        <v>401472.73719999997</v>
      </c>
      <c r="J357" s="49">
        <v>432400.34970000002</v>
      </c>
      <c r="K357" s="47">
        <v>467544.3922</v>
      </c>
      <c r="L357" s="47">
        <v>429707.94270000001</v>
      </c>
      <c r="M357" s="47">
        <v>445295.75459999999</v>
      </c>
      <c r="N357" s="47">
        <v>436275.0295</v>
      </c>
      <c r="O357" s="48">
        <v>395394.32640000002</v>
      </c>
    </row>
    <row r="358" spans="1:16" ht="25.5" x14ac:dyDescent="0.2">
      <c r="B358" s="81" t="s">
        <v>341</v>
      </c>
      <c r="E358" s="2" t="s">
        <v>369</v>
      </c>
      <c r="I358" s="2" t="s">
        <v>411</v>
      </c>
      <c r="K358" s="2" t="s">
        <v>435</v>
      </c>
      <c r="M358" s="50">
        <f>L357+M357</f>
        <v>875003.6973</v>
      </c>
      <c r="N358" s="2" t="s">
        <v>375</v>
      </c>
      <c r="O358" s="2" t="s">
        <v>464</v>
      </c>
    </row>
    <row r="359" spans="1:16" ht="13.5" thickBot="1" x14ac:dyDescent="0.25"/>
    <row r="360" spans="1:16" x14ac:dyDescent="0.2">
      <c r="A360" s="19" t="s">
        <v>222</v>
      </c>
      <c r="B360" s="75" t="s">
        <v>583</v>
      </c>
      <c r="D360" s="5">
        <v>44227</v>
      </c>
      <c r="E360" s="6">
        <v>44255</v>
      </c>
      <c r="F360" s="6">
        <v>44286</v>
      </c>
      <c r="G360" s="6">
        <v>44316</v>
      </c>
      <c r="H360" s="6">
        <v>44347</v>
      </c>
      <c r="I360" s="6">
        <v>44377</v>
      </c>
      <c r="J360" s="6">
        <v>44408</v>
      </c>
      <c r="K360" s="6">
        <v>44439</v>
      </c>
      <c r="L360" s="6">
        <v>44469</v>
      </c>
      <c r="M360" s="6">
        <v>44500</v>
      </c>
      <c r="N360" s="6">
        <v>44530</v>
      </c>
      <c r="O360" s="6">
        <v>44561</v>
      </c>
    </row>
    <row r="361" spans="1:16" ht="13.5" thickBot="1" x14ac:dyDescent="0.25">
      <c r="B361" s="79" t="s">
        <v>4</v>
      </c>
      <c r="D361" s="46">
        <v>3397296.1176999998</v>
      </c>
      <c r="E361" s="47">
        <v>3412457.7143999999</v>
      </c>
      <c r="F361" s="47">
        <v>3140327.8306999998</v>
      </c>
      <c r="G361" s="47">
        <v>3057437</v>
      </c>
      <c r="H361" s="47">
        <v>2938196.5713999998</v>
      </c>
      <c r="I361" s="48">
        <v>2806588.5288</v>
      </c>
      <c r="J361" s="49">
        <v>2737258.8903999999</v>
      </c>
      <c r="K361" s="47">
        <v>2748854.0526999999</v>
      </c>
      <c r="L361" s="47">
        <v>2807263.7138</v>
      </c>
      <c r="M361" s="47">
        <v>2774400.4031000002</v>
      </c>
      <c r="N361" s="47">
        <v>2671021.6724</v>
      </c>
      <c r="O361" s="48">
        <v>2632122.4618000002</v>
      </c>
    </row>
    <row r="362" spans="1:16" ht="25.5" x14ac:dyDescent="0.2">
      <c r="B362" s="81" t="s">
        <v>342</v>
      </c>
      <c r="E362" s="2" t="s">
        <v>370</v>
      </c>
      <c r="I362" s="2" t="s">
        <v>412</v>
      </c>
      <c r="K362" s="2" t="s">
        <v>425</v>
      </c>
      <c r="M362" s="50">
        <f>L361+M361</f>
        <v>5581664.1169000007</v>
      </c>
      <c r="N362" s="2" t="s">
        <v>457</v>
      </c>
      <c r="O362" s="2" t="s">
        <v>465</v>
      </c>
    </row>
    <row r="363" spans="1:16" ht="13.5" thickBot="1" x14ac:dyDescent="0.25"/>
    <row r="364" spans="1:16" x14ac:dyDescent="0.2">
      <c r="A364" s="19" t="s">
        <v>222</v>
      </c>
      <c r="B364" s="75" t="s">
        <v>584</v>
      </c>
      <c r="D364" s="5">
        <v>44227</v>
      </c>
      <c r="E364" s="6">
        <v>44255</v>
      </c>
      <c r="F364" s="6">
        <v>44286</v>
      </c>
      <c r="G364" s="6">
        <v>44316</v>
      </c>
      <c r="H364" s="6">
        <v>44347</v>
      </c>
      <c r="I364" s="6">
        <v>44377</v>
      </c>
      <c r="J364" s="6">
        <v>44408</v>
      </c>
      <c r="K364" s="6">
        <v>44439</v>
      </c>
      <c r="L364" s="6">
        <v>44469</v>
      </c>
      <c r="M364" s="6">
        <v>44500</v>
      </c>
      <c r="N364" s="6">
        <v>44530</v>
      </c>
      <c r="O364" s="6">
        <v>44561</v>
      </c>
    </row>
    <row r="365" spans="1:16" ht="13.5" thickBot="1" x14ac:dyDescent="0.25">
      <c r="B365" s="79" t="s">
        <v>4</v>
      </c>
      <c r="D365" s="46">
        <v>185955.7954</v>
      </c>
      <c r="E365" s="47">
        <v>197871.15979999999</v>
      </c>
      <c r="F365" s="47">
        <v>168266.27559999999</v>
      </c>
      <c r="G365" s="47">
        <v>172209</v>
      </c>
      <c r="H365" s="47">
        <v>192320.50390000001</v>
      </c>
      <c r="I365" s="48">
        <v>228655.51379999999</v>
      </c>
      <c r="J365" s="49">
        <v>245158.34210000001</v>
      </c>
      <c r="K365" s="47">
        <v>60719.097500000003</v>
      </c>
      <c r="L365" s="47">
        <v>15940.097900000001</v>
      </c>
      <c r="M365" s="47">
        <v>16799.0815</v>
      </c>
      <c r="N365" s="47">
        <v>17797.393700000001</v>
      </c>
      <c r="O365" s="48">
        <v>21374.696400000001</v>
      </c>
    </row>
    <row r="366" spans="1:16" ht="25.5" x14ac:dyDescent="0.2">
      <c r="B366" s="81" t="s">
        <v>343</v>
      </c>
      <c r="E366" s="2" t="s">
        <v>371</v>
      </c>
      <c r="I366" s="2" t="s">
        <v>413</v>
      </c>
      <c r="K366" s="2" t="s">
        <v>436</v>
      </c>
      <c r="M366" s="50">
        <f>L365+M365</f>
        <v>32739.179400000001</v>
      </c>
      <c r="N366" s="2" t="s">
        <v>458</v>
      </c>
      <c r="O366" s="2" t="s">
        <v>466</v>
      </c>
    </row>
    <row r="367" spans="1:16" ht="13.5" thickBot="1" x14ac:dyDescent="0.25">
      <c r="D367" s="54"/>
      <c r="E367" s="55"/>
      <c r="F367" s="55"/>
      <c r="G367" s="55"/>
      <c r="H367" s="55"/>
      <c r="I367" s="55"/>
      <c r="J367" s="55"/>
      <c r="K367" s="55"/>
      <c r="L367" s="55"/>
      <c r="M367" s="55"/>
      <c r="N367" s="55"/>
      <c r="O367" s="55"/>
      <c r="P367" s="55"/>
    </row>
    <row r="368" spans="1:16" x14ac:dyDescent="0.2">
      <c r="A368" s="19" t="s">
        <v>222</v>
      </c>
      <c r="B368" s="87" t="s">
        <v>344</v>
      </c>
      <c r="D368" s="5">
        <v>44227</v>
      </c>
      <c r="E368" s="6">
        <v>44255</v>
      </c>
      <c r="F368" s="6">
        <v>44286</v>
      </c>
      <c r="G368" s="6">
        <v>44316</v>
      </c>
      <c r="H368" s="6">
        <v>44347</v>
      </c>
      <c r="I368" s="6">
        <v>44377</v>
      </c>
      <c r="J368" s="6">
        <v>44408</v>
      </c>
      <c r="K368" s="6">
        <v>44439</v>
      </c>
      <c r="L368" s="6">
        <v>44469</v>
      </c>
      <c r="M368" s="6">
        <v>44500</v>
      </c>
      <c r="N368" s="6">
        <v>44530</v>
      </c>
      <c r="O368" s="6">
        <v>44561</v>
      </c>
    </row>
    <row r="369" spans="1:16" ht="13.5" thickBot="1" x14ac:dyDescent="0.25">
      <c r="B369" s="88" t="s">
        <v>345</v>
      </c>
      <c r="D369" s="46">
        <f>+D349+D353+D357+D361+D365</f>
        <v>56548927.056600004</v>
      </c>
      <c r="E369" s="49">
        <f t="shared" ref="E369:O369" si="17">+E349+E353+E357+E361+E365</f>
        <v>57124681.377399996</v>
      </c>
      <c r="F369" s="49">
        <f t="shared" si="17"/>
        <v>54978972.549100004</v>
      </c>
      <c r="G369" s="49">
        <f t="shared" si="17"/>
        <v>54470836</v>
      </c>
      <c r="H369" s="49">
        <f t="shared" si="17"/>
        <v>52876497.237999998</v>
      </c>
      <c r="I369" s="49">
        <f t="shared" si="17"/>
        <v>52593552.058300003</v>
      </c>
      <c r="J369" s="49">
        <f t="shared" si="17"/>
        <v>52593876.027199998</v>
      </c>
      <c r="K369" s="49">
        <f t="shared" si="17"/>
        <v>52659783.318299994</v>
      </c>
      <c r="L369" s="49">
        <f t="shared" si="17"/>
        <v>53256009.046099998</v>
      </c>
      <c r="M369" s="49">
        <f t="shared" si="17"/>
        <v>53949131.738900006</v>
      </c>
      <c r="N369" s="49">
        <f>+N349+N353+N357+N361+N365</f>
        <v>53121103.8869</v>
      </c>
      <c r="O369" s="49">
        <f t="shared" si="17"/>
        <v>52524474.499000005</v>
      </c>
      <c r="P369" s="50"/>
    </row>
    <row r="370" spans="1:16" ht="25.5" x14ac:dyDescent="0.2">
      <c r="B370" s="97" t="s">
        <v>346</v>
      </c>
    </row>
    <row r="371" spans="1:16" ht="13.5" thickBot="1" x14ac:dyDescent="0.25"/>
    <row r="372" spans="1:16" ht="25.5" x14ac:dyDescent="0.2">
      <c r="A372" s="19" t="s">
        <v>222</v>
      </c>
      <c r="B372" s="75" t="s">
        <v>585</v>
      </c>
      <c r="D372" s="5">
        <v>44227</v>
      </c>
      <c r="E372" s="6">
        <v>44255</v>
      </c>
      <c r="F372" s="6">
        <v>44286</v>
      </c>
      <c r="G372" s="6">
        <v>44316</v>
      </c>
      <c r="H372" s="6">
        <v>44347</v>
      </c>
      <c r="I372" s="6">
        <v>44377</v>
      </c>
      <c r="J372" s="6">
        <v>44408</v>
      </c>
      <c r="K372" s="6">
        <v>44439</v>
      </c>
      <c r="L372" s="6">
        <v>44469</v>
      </c>
      <c r="M372" s="6">
        <v>44500</v>
      </c>
      <c r="N372" s="6">
        <v>44530</v>
      </c>
      <c r="O372" s="6">
        <v>44561</v>
      </c>
    </row>
    <row r="373" spans="1:16" ht="13.5" thickBot="1" x14ac:dyDescent="0.25">
      <c r="B373" s="79" t="s">
        <v>4</v>
      </c>
      <c r="D373" s="20">
        <v>5</v>
      </c>
      <c r="E373" s="21">
        <v>5</v>
      </c>
      <c r="F373" s="21">
        <v>5</v>
      </c>
      <c r="G373" s="21">
        <v>5</v>
      </c>
      <c r="H373" s="21">
        <v>5</v>
      </c>
      <c r="I373" s="22">
        <v>5</v>
      </c>
      <c r="J373" s="23">
        <v>5</v>
      </c>
      <c r="K373" s="21">
        <v>5</v>
      </c>
      <c r="L373" s="21">
        <v>5</v>
      </c>
      <c r="M373" s="21">
        <v>5</v>
      </c>
      <c r="N373" s="21">
        <v>5</v>
      </c>
      <c r="O373" s="22">
        <v>5</v>
      </c>
    </row>
    <row r="374" spans="1:16" ht="13.5" thickBot="1" x14ac:dyDescent="0.25">
      <c r="B374" s="76"/>
    </row>
    <row r="375" spans="1:16" x14ac:dyDescent="0.2">
      <c r="A375" s="19" t="s">
        <v>222</v>
      </c>
      <c r="B375" s="75" t="s">
        <v>586</v>
      </c>
      <c r="D375" s="5">
        <v>44227</v>
      </c>
      <c r="E375" s="6">
        <v>44255</v>
      </c>
      <c r="F375" s="6">
        <v>44286</v>
      </c>
      <c r="G375" s="6">
        <v>44316</v>
      </c>
      <c r="H375" s="6">
        <v>44347</v>
      </c>
      <c r="I375" s="6">
        <v>44377</v>
      </c>
      <c r="J375" s="6">
        <v>44408</v>
      </c>
      <c r="K375" s="6">
        <v>44439</v>
      </c>
      <c r="L375" s="6">
        <v>44469</v>
      </c>
      <c r="M375" s="6">
        <v>44500</v>
      </c>
      <c r="N375" s="6">
        <v>44530</v>
      </c>
      <c r="O375" s="6">
        <v>44561</v>
      </c>
      <c r="P375" s="6" t="s">
        <v>67</v>
      </c>
    </row>
    <row r="376" spans="1:16" ht="13.5" thickBot="1" x14ac:dyDescent="0.25">
      <c r="B376" s="79" t="s">
        <v>4</v>
      </c>
      <c r="D376" s="42">
        <v>525614.1046542424</v>
      </c>
      <c r="E376" s="43">
        <v>600973.10383021575</v>
      </c>
      <c r="F376" s="43">
        <v>554772.58311172714</v>
      </c>
      <c r="G376" s="43">
        <v>534549.36645670736</v>
      </c>
      <c r="H376" s="43">
        <v>614162.80568308802</v>
      </c>
      <c r="I376" s="44">
        <v>618386.68412892916</v>
      </c>
      <c r="J376" s="45">
        <v>572897.05872315192</v>
      </c>
      <c r="K376" s="43">
        <v>442218.65536648169</v>
      </c>
      <c r="L376" s="43">
        <v>475992.96890316682</v>
      </c>
      <c r="M376" s="43">
        <v>518957.61121404619</v>
      </c>
      <c r="N376" s="43">
        <v>549751.99932827242</v>
      </c>
      <c r="O376" s="44">
        <v>579954.4542886432</v>
      </c>
      <c r="P376" s="44">
        <f>SUM(D376:O376)</f>
        <v>6588231.3956886716</v>
      </c>
    </row>
    <row r="377" spans="1:16" ht="38.25" x14ac:dyDescent="0.2">
      <c r="B377" s="77" t="s">
        <v>347</v>
      </c>
      <c r="E377" s="33">
        <f>D376+E376</f>
        <v>1126587.2084844583</v>
      </c>
      <c r="I377" s="33">
        <f>H376+I376</f>
        <v>1232549.4898120172</v>
      </c>
      <c r="K377" s="33">
        <f>J376+K376</f>
        <v>1015115.7140896337</v>
      </c>
      <c r="O377" s="33">
        <f>N376+O376</f>
        <v>1129706.4536169157</v>
      </c>
    </row>
    <row r="378" spans="1:16" ht="13.5" thickBot="1" x14ac:dyDescent="0.25"/>
    <row r="379" spans="1:16" x14ac:dyDescent="0.2">
      <c r="A379" s="19" t="s">
        <v>222</v>
      </c>
      <c r="B379" s="75" t="s">
        <v>587</v>
      </c>
      <c r="D379" s="5">
        <v>44227</v>
      </c>
      <c r="E379" s="6">
        <v>44255</v>
      </c>
      <c r="F379" s="6">
        <v>44286</v>
      </c>
      <c r="G379" s="6">
        <v>44316</v>
      </c>
      <c r="H379" s="6">
        <v>44347</v>
      </c>
      <c r="I379" s="6">
        <v>44377</v>
      </c>
      <c r="J379" s="6">
        <v>44408</v>
      </c>
      <c r="K379" s="6">
        <v>44439</v>
      </c>
      <c r="L379" s="6">
        <v>44469</v>
      </c>
      <c r="M379" s="6">
        <v>44500</v>
      </c>
      <c r="N379" s="6">
        <v>44530</v>
      </c>
      <c r="O379" s="6">
        <v>44561</v>
      </c>
      <c r="P379" s="6" t="s">
        <v>67</v>
      </c>
    </row>
    <row r="380" spans="1:16" ht="13.5" thickBot="1" x14ac:dyDescent="0.25">
      <c r="B380" s="79" t="s">
        <v>4</v>
      </c>
      <c r="D380" s="42">
        <v>55420.42523030701</v>
      </c>
      <c r="E380" s="43">
        <v>61109.930728669395</v>
      </c>
      <c r="F380" s="43">
        <v>54873.441082932732</v>
      </c>
      <c r="G380" s="43">
        <v>53876.523639732586</v>
      </c>
      <c r="H380" s="43">
        <v>61611.981706784194</v>
      </c>
      <c r="I380" s="44">
        <v>63170.153110383166</v>
      </c>
      <c r="J380" s="45">
        <v>59324.507997985194</v>
      </c>
      <c r="K380" s="43">
        <v>46476.071687555472</v>
      </c>
      <c r="L380" s="43">
        <v>51058.835563866611</v>
      </c>
      <c r="M380" s="43">
        <v>55080.969018969306</v>
      </c>
      <c r="N380" s="43">
        <v>58998.218972264964</v>
      </c>
      <c r="O380" s="44">
        <v>64393.578416729091</v>
      </c>
      <c r="P380" s="44">
        <f>SUM(D380:O380)</f>
        <v>685394.63715617964</v>
      </c>
    </row>
    <row r="381" spans="1:16" ht="38.25" x14ac:dyDescent="0.2">
      <c r="B381" s="77" t="s">
        <v>348</v>
      </c>
      <c r="E381" s="33">
        <f>D380+E380</f>
        <v>116530.3559589764</v>
      </c>
      <c r="I381" s="33">
        <f>H380+I380</f>
        <v>124782.13481716736</v>
      </c>
      <c r="K381" s="33">
        <f>J380+K380</f>
        <v>105800.57968554067</v>
      </c>
      <c r="O381" s="33">
        <f>N380+O380</f>
        <v>123391.79738899405</v>
      </c>
    </row>
    <row r="382" spans="1:16" ht="13.5" thickBot="1" x14ac:dyDescent="0.25"/>
    <row r="383" spans="1:16" x14ac:dyDescent="0.2">
      <c r="A383" s="19" t="s">
        <v>222</v>
      </c>
      <c r="B383" s="75" t="s">
        <v>588</v>
      </c>
      <c r="D383" s="5">
        <v>44227</v>
      </c>
      <c r="E383" s="6">
        <v>44255</v>
      </c>
      <c r="F383" s="6">
        <v>44286</v>
      </c>
      <c r="G383" s="6">
        <v>44316</v>
      </c>
      <c r="H383" s="6">
        <v>44347</v>
      </c>
      <c r="I383" s="6">
        <v>44377</v>
      </c>
      <c r="J383" s="6">
        <v>44408</v>
      </c>
      <c r="K383" s="6">
        <v>44439</v>
      </c>
      <c r="L383" s="6">
        <v>44469</v>
      </c>
      <c r="M383" s="6">
        <v>44500</v>
      </c>
      <c r="N383" s="6">
        <v>44530</v>
      </c>
      <c r="O383" s="6">
        <v>44561</v>
      </c>
      <c r="P383" s="6" t="s">
        <v>67</v>
      </c>
    </row>
    <row r="384" spans="1:16" ht="13.5" thickBot="1" x14ac:dyDescent="0.25">
      <c r="B384" s="79" t="s">
        <v>4</v>
      </c>
      <c r="D384" s="42">
        <v>47474.051827380725</v>
      </c>
      <c r="E384" s="43">
        <v>51886.737715031719</v>
      </c>
      <c r="F384" s="43">
        <v>51528.964297436658</v>
      </c>
      <c r="G384" s="43">
        <v>55232.893497010577</v>
      </c>
      <c r="H384" s="43">
        <v>66345.260590845195</v>
      </c>
      <c r="I384" s="44">
        <v>61986.818380448502</v>
      </c>
      <c r="J384" s="45">
        <v>61025.236555065472</v>
      </c>
      <c r="K384" s="43">
        <v>46278.578593932121</v>
      </c>
      <c r="L384" s="43">
        <v>51629.443469379374</v>
      </c>
      <c r="M384" s="43">
        <v>54029.540958279773</v>
      </c>
      <c r="N384" s="43">
        <v>61578.911682499202</v>
      </c>
      <c r="O384" s="44">
        <v>66708.369221947811</v>
      </c>
      <c r="P384" s="44">
        <f>SUM(D384:O384)</f>
        <v>675704.80678925721</v>
      </c>
    </row>
    <row r="385" spans="1:16" ht="38.25" x14ac:dyDescent="0.2">
      <c r="B385" s="77" t="s">
        <v>349</v>
      </c>
      <c r="E385" s="33">
        <f>D384+E384</f>
        <v>99360.789542412444</v>
      </c>
      <c r="I385" s="33">
        <f>H384+I384</f>
        <v>128332.0789712937</v>
      </c>
      <c r="K385" s="33">
        <f>J384+K384</f>
        <v>107303.81514899759</v>
      </c>
      <c r="O385" s="33">
        <f>N384+O384</f>
        <v>128287.28090444702</v>
      </c>
    </row>
    <row r="386" spans="1:16" ht="13.5" thickBot="1" x14ac:dyDescent="0.25"/>
    <row r="387" spans="1:16" x14ac:dyDescent="0.2">
      <c r="A387" s="19" t="s">
        <v>222</v>
      </c>
      <c r="B387" s="75" t="s">
        <v>589</v>
      </c>
      <c r="D387" s="5">
        <v>44227</v>
      </c>
      <c r="E387" s="6">
        <v>44255</v>
      </c>
      <c r="F387" s="6">
        <v>44286</v>
      </c>
      <c r="G387" s="6">
        <v>44316</v>
      </c>
      <c r="H387" s="6">
        <v>44347</v>
      </c>
      <c r="I387" s="6">
        <v>44377</v>
      </c>
      <c r="J387" s="6">
        <v>44408</v>
      </c>
      <c r="K387" s="6">
        <v>44439</v>
      </c>
      <c r="L387" s="6">
        <v>44469</v>
      </c>
      <c r="M387" s="6">
        <v>44500</v>
      </c>
      <c r="N387" s="6">
        <v>44530</v>
      </c>
      <c r="O387" s="6">
        <v>44561</v>
      </c>
      <c r="P387" s="6" t="s">
        <v>67</v>
      </c>
    </row>
    <row r="388" spans="1:16" ht="13.5" thickBot="1" x14ac:dyDescent="0.25">
      <c r="B388" s="79" t="s">
        <v>4</v>
      </c>
      <c r="D388" s="42">
        <v>41794.760367723036</v>
      </c>
      <c r="E388" s="43">
        <v>49822.346562146515</v>
      </c>
      <c r="F388" s="43">
        <v>43998.703099503211</v>
      </c>
      <c r="G388" s="43">
        <v>42297.226498773118</v>
      </c>
      <c r="H388" s="43">
        <v>47460.352209785022</v>
      </c>
      <c r="I388" s="44">
        <v>48190.683817309466</v>
      </c>
      <c r="J388" s="45">
        <v>45563.361938712325</v>
      </c>
      <c r="K388" s="43">
        <v>35738.830561086303</v>
      </c>
      <c r="L388" s="43">
        <v>39157.595715293093</v>
      </c>
      <c r="M388" s="43">
        <v>41734.35772197492</v>
      </c>
      <c r="N388" s="43">
        <v>43790.980593602719</v>
      </c>
      <c r="O388" s="44">
        <v>46306.441896047902</v>
      </c>
      <c r="P388" s="44">
        <f>SUM(D388:O388)</f>
        <v>525855.64098195755</v>
      </c>
    </row>
    <row r="389" spans="1:16" ht="38.25" x14ac:dyDescent="0.2">
      <c r="B389" s="77" t="s">
        <v>350</v>
      </c>
      <c r="E389" s="33">
        <f>D388+E388</f>
        <v>91617.106929869551</v>
      </c>
      <c r="I389" s="33">
        <f>H388+I388</f>
        <v>95651.036027094495</v>
      </c>
      <c r="K389" s="33">
        <f>J388+K388</f>
        <v>81302.192499798635</v>
      </c>
      <c r="O389" s="33">
        <f>N388+O388</f>
        <v>90097.42248965062</v>
      </c>
    </row>
    <row r="390" spans="1:16" ht="13.5" thickBot="1" x14ac:dyDescent="0.25"/>
    <row r="391" spans="1:16" x14ac:dyDescent="0.2">
      <c r="A391" s="19" t="s">
        <v>222</v>
      </c>
      <c r="B391" s="75" t="s">
        <v>590</v>
      </c>
      <c r="D391" s="5">
        <v>44227</v>
      </c>
      <c r="E391" s="6">
        <v>44255</v>
      </c>
      <c r="F391" s="6">
        <v>44286</v>
      </c>
      <c r="G391" s="6">
        <v>44316</v>
      </c>
      <c r="H391" s="6">
        <v>44347</v>
      </c>
      <c r="I391" s="6">
        <v>44377</v>
      </c>
      <c r="J391" s="6">
        <v>44408</v>
      </c>
      <c r="K391" s="6">
        <v>44439</v>
      </c>
      <c r="L391" s="6">
        <v>44469</v>
      </c>
      <c r="M391" s="6">
        <v>44500</v>
      </c>
      <c r="N391" s="6">
        <v>44530</v>
      </c>
      <c r="O391" s="6">
        <v>44561</v>
      </c>
      <c r="P391" s="6" t="s">
        <v>67</v>
      </c>
    </row>
    <row r="392" spans="1:16" ht="13.5" thickBot="1" x14ac:dyDescent="0.25">
      <c r="B392" s="79" t="s">
        <v>4</v>
      </c>
      <c r="D392" s="42">
        <v>5626.6279203469767</v>
      </c>
      <c r="E392" s="43">
        <v>6282.6211639366747</v>
      </c>
      <c r="F392" s="43">
        <v>5773.6984084001906</v>
      </c>
      <c r="G392" s="43">
        <v>6104.47990777635</v>
      </c>
      <c r="H392" s="43">
        <v>6967.6398094976012</v>
      </c>
      <c r="I392" s="44">
        <v>7260.7405629298273</v>
      </c>
      <c r="J392" s="45">
        <v>6390.2847850850385</v>
      </c>
      <c r="K392" s="43">
        <v>4242.4137909442907</v>
      </c>
      <c r="L392" s="43">
        <v>4271.6263482940431</v>
      </c>
      <c r="M392" s="43">
        <v>7118.5010867299688</v>
      </c>
      <c r="N392" s="43">
        <v>7819.9994233606249</v>
      </c>
      <c r="O392" s="44">
        <v>8974.9661766318841</v>
      </c>
      <c r="P392" s="44">
        <f>SUM(D392:O392)</f>
        <v>76833.599383933484</v>
      </c>
    </row>
    <row r="393" spans="1:16" ht="38.25" x14ac:dyDescent="0.2">
      <c r="B393" s="81" t="s">
        <v>351</v>
      </c>
      <c r="E393" s="33">
        <f>D392+E392</f>
        <v>11909.249084283652</v>
      </c>
      <c r="I393" s="33">
        <f>H392+I392</f>
        <v>14228.380372427429</v>
      </c>
      <c r="K393" s="33">
        <f>J392+K392</f>
        <v>10632.698576029328</v>
      </c>
      <c r="O393" s="33">
        <f>N392+O392</f>
        <v>16794.965599992509</v>
      </c>
    </row>
    <row r="394" spans="1:16" ht="13.5" thickBot="1" x14ac:dyDescent="0.25"/>
    <row r="395" spans="1:16" x14ac:dyDescent="0.2">
      <c r="A395" s="19" t="s">
        <v>222</v>
      </c>
      <c r="B395" s="87" t="s">
        <v>591</v>
      </c>
      <c r="D395" s="5">
        <v>44227</v>
      </c>
      <c r="E395" s="6">
        <v>44255</v>
      </c>
      <c r="F395" s="6">
        <v>44286</v>
      </c>
      <c r="G395" s="6">
        <v>44316</v>
      </c>
      <c r="H395" s="6">
        <v>44347</v>
      </c>
      <c r="I395" s="6">
        <v>44377</v>
      </c>
      <c r="J395" s="6">
        <v>44408</v>
      </c>
      <c r="K395" s="6">
        <v>44439</v>
      </c>
      <c r="L395" s="6">
        <v>44469</v>
      </c>
      <c r="M395" s="6">
        <v>44500</v>
      </c>
      <c r="N395" s="6">
        <v>44530</v>
      </c>
      <c r="O395" s="6">
        <v>44561</v>
      </c>
      <c r="P395" s="6" t="s">
        <v>67</v>
      </c>
    </row>
    <row r="396" spans="1:16" ht="13.5" thickBot="1" x14ac:dyDescent="0.25">
      <c r="B396" s="87" t="s">
        <v>295</v>
      </c>
      <c r="D396" s="42">
        <f t="shared" ref="D396:O396" si="18">+D376+D380+D384+D388+D392</f>
        <v>675929.97000000032</v>
      </c>
      <c r="E396" s="43">
        <f t="shared" si="18"/>
        <v>770074.74000000011</v>
      </c>
      <c r="F396" s="43">
        <f t="shared" si="18"/>
        <v>710947.3899999999</v>
      </c>
      <c r="G396" s="43">
        <f t="shared" si="18"/>
        <v>692060.49</v>
      </c>
      <c r="H396" s="43">
        <f t="shared" si="18"/>
        <v>796548.04</v>
      </c>
      <c r="I396" s="44">
        <f t="shared" si="18"/>
        <v>798995.08000000007</v>
      </c>
      <c r="J396" s="45">
        <f t="shared" si="18"/>
        <v>745200.45</v>
      </c>
      <c r="K396" s="43">
        <f t="shared" si="18"/>
        <v>574954.54999999981</v>
      </c>
      <c r="L396" s="43">
        <f t="shared" si="18"/>
        <v>622110.47</v>
      </c>
      <c r="M396" s="43">
        <f t="shared" si="18"/>
        <v>676920.9800000001</v>
      </c>
      <c r="N396" s="43">
        <f t="shared" si="18"/>
        <v>721940.11</v>
      </c>
      <c r="O396" s="44">
        <f t="shared" si="18"/>
        <v>766337.80999999994</v>
      </c>
      <c r="P396" s="44">
        <f>SUM(D396:O396)</f>
        <v>8552020.0800000019</v>
      </c>
    </row>
    <row r="397" spans="1:16" ht="38.25" x14ac:dyDescent="0.2">
      <c r="B397" s="77" t="s">
        <v>352</v>
      </c>
    </row>
    <row r="400" spans="1:16" x14ac:dyDescent="0.2">
      <c r="B400" s="93" t="s">
        <v>353</v>
      </c>
    </row>
    <row r="402" spans="1:9" x14ac:dyDescent="0.2">
      <c r="A402" s="19" t="s">
        <v>222</v>
      </c>
      <c r="B402" s="89" t="s">
        <v>0</v>
      </c>
      <c r="D402" s="159"/>
      <c r="E402" s="160"/>
      <c r="F402" s="160"/>
      <c r="G402" s="160"/>
      <c r="H402" s="160"/>
      <c r="I402" s="161"/>
    </row>
    <row r="403" spans="1:9" ht="38.25" x14ac:dyDescent="0.2">
      <c r="B403" s="90" t="s">
        <v>1</v>
      </c>
      <c r="D403" s="162"/>
      <c r="E403" s="163"/>
      <c r="F403" s="163"/>
      <c r="G403" s="163"/>
      <c r="H403" s="163"/>
      <c r="I403" s="164"/>
    </row>
  </sheetData>
  <mergeCells count="22">
    <mergeCell ref="D402:I403"/>
    <mergeCell ref="C76:C77"/>
    <mergeCell ref="C81:C82"/>
    <mergeCell ref="C86:C87"/>
    <mergeCell ref="C91:C92"/>
    <mergeCell ref="C96:C97"/>
    <mergeCell ref="C101:C102"/>
    <mergeCell ref="C105:C106"/>
    <mergeCell ref="C111:C112"/>
    <mergeCell ref="C117:C118"/>
    <mergeCell ref="C123:C124"/>
    <mergeCell ref="C130:C131"/>
    <mergeCell ref="C73:C74"/>
    <mergeCell ref="C66:C67"/>
    <mergeCell ref="C60:C61"/>
    <mergeCell ref="C53:C54"/>
    <mergeCell ref="C46:C47"/>
    <mergeCell ref="C40:C41"/>
    <mergeCell ref="C33:C34"/>
    <mergeCell ref="C29:C30"/>
    <mergeCell ref="C22:C23"/>
    <mergeCell ref="C15:C16"/>
  </mergeCells>
  <printOptions horizontalCentered="1"/>
  <pageMargins left="0.11811023622047245" right="0.11811023622047245" top="0.15748031496062992" bottom="0.15748031496062992" header="0" footer="0"/>
  <pageSetup paperSize="9" scale="4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N40"/>
  <sheetViews>
    <sheetView zoomScaleNormal="100" workbookViewId="0"/>
  </sheetViews>
  <sheetFormatPr baseColWidth="10" defaultColWidth="11" defaultRowHeight="12.75" x14ac:dyDescent="0.2"/>
  <cols>
    <col min="1" max="1" width="69.28515625" style="1" customWidth="1"/>
    <col min="2" max="2" width="11" style="1"/>
    <col min="3" max="15" width="14.28515625" style="1" customWidth="1"/>
    <col min="16" max="16384" width="11" style="1"/>
  </cols>
  <sheetData>
    <row r="1" spans="1:14" ht="23.25" x14ac:dyDescent="0.35">
      <c r="A1" s="4" t="s">
        <v>174</v>
      </c>
      <c r="B1" s="113"/>
      <c r="C1" s="113"/>
      <c r="D1" s="113"/>
      <c r="E1" s="113"/>
      <c r="F1" s="113"/>
    </row>
    <row r="3" spans="1:14" x14ac:dyDescent="0.2">
      <c r="A3" s="78" t="s">
        <v>175</v>
      </c>
    </row>
    <row r="4" spans="1:14" ht="13.5" thickBot="1" x14ac:dyDescent="0.25"/>
    <row r="5" spans="1:14" x14ac:dyDescent="0.2">
      <c r="A5" s="75" t="s">
        <v>515</v>
      </c>
      <c r="C5" s="5">
        <v>44227</v>
      </c>
      <c r="D5" s="6">
        <v>44255</v>
      </c>
      <c r="E5" s="6">
        <v>44286</v>
      </c>
      <c r="F5" s="6">
        <v>44316</v>
      </c>
      <c r="G5" s="6">
        <v>44347</v>
      </c>
      <c r="H5" s="6">
        <v>44377</v>
      </c>
      <c r="I5" s="6">
        <v>44408</v>
      </c>
      <c r="J5" s="6">
        <v>44439</v>
      </c>
      <c r="K5" s="6">
        <v>44469</v>
      </c>
      <c r="L5" s="6">
        <v>44500</v>
      </c>
      <c r="M5" s="6">
        <v>44530</v>
      </c>
      <c r="N5" s="6">
        <v>44561</v>
      </c>
    </row>
    <row r="6" spans="1:14" ht="13.5" thickBot="1" x14ac:dyDescent="0.25">
      <c r="A6" s="79" t="s">
        <v>4</v>
      </c>
      <c r="C6" s="15">
        <v>271</v>
      </c>
      <c r="D6" s="16">
        <v>274</v>
      </c>
      <c r="E6" s="16">
        <v>272</v>
      </c>
      <c r="F6" s="16">
        <v>272</v>
      </c>
      <c r="G6" s="16">
        <v>275</v>
      </c>
      <c r="H6" s="17">
        <v>273</v>
      </c>
      <c r="I6" s="18">
        <v>274</v>
      </c>
      <c r="J6" s="16">
        <v>268</v>
      </c>
      <c r="K6" s="16">
        <v>266</v>
      </c>
      <c r="L6" s="16">
        <v>265</v>
      </c>
      <c r="M6" s="16">
        <v>268</v>
      </c>
      <c r="N6" s="17">
        <v>265</v>
      </c>
    </row>
    <row r="7" spans="1:14" ht="25.5" x14ac:dyDescent="0.2">
      <c r="A7" s="81" t="s">
        <v>176</v>
      </c>
    </row>
    <row r="9" spans="1:14" ht="13.5" thickBot="1" x14ac:dyDescent="0.25"/>
    <row r="10" spans="1:14" x14ac:dyDescent="0.2">
      <c r="A10" s="75" t="s">
        <v>516</v>
      </c>
      <c r="C10" s="5">
        <v>44227</v>
      </c>
      <c r="D10" s="6">
        <v>44255</v>
      </c>
      <c r="E10" s="6">
        <v>44286</v>
      </c>
      <c r="F10" s="6">
        <v>44316</v>
      </c>
      <c r="G10" s="6">
        <v>44347</v>
      </c>
      <c r="H10" s="6">
        <v>44377</v>
      </c>
      <c r="I10" s="6">
        <v>44408</v>
      </c>
      <c r="J10" s="6">
        <v>44439</v>
      </c>
      <c r="K10" s="6">
        <v>44469</v>
      </c>
      <c r="L10" s="6">
        <v>44500</v>
      </c>
      <c r="M10" s="6">
        <v>44530</v>
      </c>
      <c r="N10" s="6">
        <v>44561</v>
      </c>
    </row>
    <row r="11" spans="1:14" ht="13.5" thickBot="1" x14ac:dyDescent="0.25">
      <c r="A11" s="79" t="s">
        <v>4</v>
      </c>
      <c r="C11" s="15">
        <v>108</v>
      </c>
      <c r="D11" s="16">
        <v>109</v>
      </c>
      <c r="E11" s="16">
        <v>109</v>
      </c>
      <c r="F11" s="16">
        <v>108</v>
      </c>
      <c r="G11" s="16">
        <v>109</v>
      </c>
      <c r="H11" s="17">
        <v>109</v>
      </c>
      <c r="I11" s="18">
        <v>110</v>
      </c>
      <c r="J11" s="16">
        <v>110</v>
      </c>
      <c r="K11" s="16">
        <v>109</v>
      </c>
      <c r="L11" s="16">
        <v>109</v>
      </c>
      <c r="M11" s="16">
        <v>107</v>
      </c>
      <c r="N11" s="17">
        <v>108</v>
      </c>
    </row>
    <row r="12" spans="1:14" ht="38.25" x14ac:dyDescent="0.2">
      <c r="A12" s="81" t="s">
        <v>177</v>
      </c>
    </row>
    <row r="13" spans="1:14" ht="13.5" thickBot="1" x14ac:dyDescent="0.25"/>
    <row r="14" spans="1:14" ht="38.25" x14ac:dyDescent="0.2">
      <c r="A14" s="90" t="s">
        <v>517</v>
      </c>
      <c r="C14" s="5">
        <v>44227</v>
      </c>
      <c r="D14" s="6">
        <v>44255</v>
      </c>
      <c r="E14" s="6">
        <v>44286</v>
      </c>
      <c r="F14" s="6">
        <v>44316</v>
      </c>
      <c r="G14" s="6">
        <v>44347</v>
      </c>
      <c r="H14" s="6">
        <v>44377</v>
      </c>
      <c r="I14" s="6">
        <v>44408</v>
      </c>
      <c r="J14" s="6">
        <v>44439</v>
      </c>
      <c r="K14" s="6">
        <v>44469</v>
      </c>
      <c r="L14" s="6">
        <v>44500</v>
      </c>
      <c r="M14" s="6">
        <v>44530</v>
      </c>
      <c r="N14" s="6">
        <v>44561</v>
      </c>
    </row>
    <row r="15" spans="1:14" ht="13.5" thickBot="1" x14ac:dyDescent="0.25">
      <c r="A15" s="79" t="s">
        <v>4</v>
      </c>
      <c r="C15" s="15">
        <v>92</v>
      </c>
      <c r="D15" s="16">
        <v>92</v>
      </c>
      <c r="E15" s="16">
        <v>94</v>
      </c>
      <c r="F15" s="16">
        <v>93</v>
      </c>
      <c r="G15" s="16">
        <v>93</v>
      </c>
      <c r="H15" s="17">
        <v>92</v>
      </c>
      <c r="I15" s="18">
        <v>94</v>
      </c>
      <c r="J15" s="16">
        <v>94</v>
      </c>
      <c r="K15" s="16">
        <v>94</v>
      </c>
      <c r="L15" s="16">
        <v>94</v>
      </c>
      <c r="M15" s="16">
        <v>94</v>
      </c>
      <c r="N15" s="17">
        <v>89</v>
      </c>
    </row>
    <row r="16" spans="1:14" x14ac:dyDescent="0.2">
      <c r="A16" s="77" t="s">
        <v>178</v>
      </c>
    </row>
    <row r="18" spans="1:14" ht="13.5" thickBot="1" x14ac:dyDescent="0.25"/>
    <row r="19" spans="1:14" x14ac:dyDescent="0.2">
      <c r="A19" s="75" t="s">
        <v>518</v>
      </c>
      <c r="C19" s="5">
        <v>44227</v>
      </c>
      <c r="D19" s="6">
        <v>44255</v>
      </c>
      <c r="E19" s="6">
        <v>44286</v>
      </c>
      <c r="F19" s="6">
        <v>44316</v>
      </c>
      <c r="G19" s="6">
        <v>44347</v>
      </c>
      <c r="H19" s="6">
        <v>44377</v>
      </c>
      <c r="I19" s="6">
        <v>44408</v>
      </c>
      <c r="J19" s="6">
        <v>44439</v>
      </c>
      <c r="K19" s="6">
        <v>44469</v>
      </c>
      <c r="L19" s="6">
        <v>44500</v>
      </c>
      <c r="M19" s="6">
        <v>44530</v>
      </c>
      <c r="N19" s="6">
        <v>44561</v>
      </c>
    </row>
    <row r="20" spans="1:14" ht="13.5" thickBot="1" x14ac:dyDescent="0.25">
      <c r="A20" s="79" t="s">
        <v>4</v>
      </c>
      <c r="C20" s="15">
        <v>40</v>
      </c>
      <c r="D20" s="16">
        <v>40</v>
      </c>
      <c r="E20" s="16">
        <v>42</v>
      </c>
      <c r="F20" s="16">
        <v>41</v>
      </c>
      <c r="G20" s="16">
        <v>41</v>
      </c>
      <c r="H20" s="17">
        <v>40</v>
      </c>
      <c r="I20" s="18">
        <v>41</v>
      </c>
      <c r="J20" s="16">
        <v>41</v>
      </c>
      <c r="K20" s="16">
        <v>42</v>
      </c>
      <c r="L20" s="16">
        <v>42</v>
      </c>
      <c r="M20" s="16">
        <v>42</v>
      </c>
      <c r="N20" s="17">
        <v>42</v>
      </c>
    </row>
    <row r="21" spans="1:14" ht="38.25" x14ac:dyDescent="0.2">
      <c r="A21" s="81" t="s">
        <v>179</v>
      </c>
    </row>
    <row r="23" spans="1:14" ht="13.5" thickBot="1" x14ac:dyDescent="0.25"/>
    <row r="24" spans="1:14" x14ac:dyDescent="0.2">
      <c r="A24" s="75" t="s">
        <v>519</v>
      </c>
      <c r="C24" s="5">
        <v>44227</v>
      </c>
      <c r="D24" s="6">
        <v>44255</v>
      </c>
      <c r="E24" s="6">
        <v>44286</v>
      </c>
      <c r="F24" s="6">
        <v>44316</v>
      </c>
      <c r="G24" s="6">
        <v>44347</v>
      </c>
      <c r="H24" s="6">
        <v>44377</v>
      </c>
      <c r="I24" s="6">
        <v>44408</v>
      </c>
      <c r="J24" s="6">
        <v>44439</v>
      </c>
      <c r="K24" s="6">
        <v>44469</v>
      </c>
      <c r="L24" s="6">
        <v>44500</v>
      </c>
      <c r="M24" s="6">
        <v>44530</v>
      </c>
      <c r="N24" s="6">
        <v>44561</v>
      </c>
    </row>
    <row r="25" spans="1:14" ht="13.5" thickBot="1" x14ac:dyDescent="0.25">
      <c r="A25" s="79" t="s">
        <v>4</v>
      </c>
      <c r="C25" s="15">
        <v>1</v>
      </c>
      <c r="D25" s="16">
        <v>1</v>
      </c>
      <c r="E25" s="16">
        <v>1</v>
      </c>
      <c r="F25" s="16">
        <v>1</v>
      </c>
      <c r="G25" s="16">
        <v>1</v>
      </c>
      <c r="H25" s="17">
        <v>1</v>
      </c>
      <c r="I25" s="18">
        <v>1</v>
      </c>
      <c r="J25" s="16">
        <v>1</v>
      </c>
      <c r="K25" s="16">
        <v>1</v>
      </c>
      <c r="L25" s="16">
        <v>1</v>
      </c>
      <c r="M25" s="16">
        <v>1</v>
      </c>
      <c r="N25" s="17">
        <v>1</v>
      </c>
    </row>
    <row r="26" spans="1:14" ht="38.25" x14ac:dyDescent="0.2">
      <c r="A26" s="81" t="s">
        <v>180</v>
      </c>
    </row>
    <row r="28" spans="1:14" ht="13.5" thickBot="1" x14ac:dyDescent="0.25"/>
    <row r="29" spans="1:14" x14ac:dyDescent="0.2">
      <c r="A29" s="87" t="s">
        <v>520</v>
      </c>
      <c r="C29" s="5">
        <v>44227</v>
      </c>
      <c r="D29" s="6">
        <v>44255</v>
      </c>
      <c r="E29" s="6">
        <v>44286</v>
      </c>
      <c r="F29" s="6">
        <v>44316</v>
      </c>
      <c r="G29" s="6">
        <v>44347</v>
      </c>
      <c r="H29" s="6">
        <v>44377</v>
      </c>
      <c r="I29" s="6">
        <v>44408</v>
      </c>
      <c r="J29" s="6">
        <v>44439</v>
      </c>
      <c r="K29" s="6">
        <v>44469</v>
      </c>
      <c r="L29" s="6">
        <v>44500</v>
      </c>
      <c r="M29" s="6">
        <v>44530</v>
      </c>
      <c r="N29" s="6">
        <v>44561</v>
      </c>
    </row>
    <row r="30" spans="1:14" ht="13.5" thickBot="1" x14ac:dyDescent="0.25">
      <c r="A30" s="87" t="s">
        <v>521</v>
      </c>
      <c r="C30" s="15">
        <f>SUM(C6+C11+C15+C20+C25)</f>
        <v>512</v>
      </c>
      <c r="D30" s="16">
        <f>SUM(D6+D11+D15+D20+D25)</f>
        <v>516</v>
      </c>
      <c r="E30" s="16">
        <f>SUM(E6+E11+E15+E20+E25)</f>
        <v>518</v>
      </c>
      <c r="F30" s="16">
        <f t="shared" ref="F30:N30" si="0">SUM(F6+F11+F15+F20+F25)</f>
        <v>515</v>
      </c>
      <c r="G30" s="16">
        <f t="shared" si="0"/>
        <v>519</v>
      </c>
      <c r="H30" s="17">
        <f t="shared" si="0"/>
        <v>515</v>
      </c>
      <c r="I30" s="18">
        <f t="shared" si="0"/>
        <v>520</v>
      </c>
      <c r="J30" s="16">
        <f t="shared" si="0"/>
        <v>514</v>
      </c>
      <c r="K30" s="16">
        <f t="shared" si="0"/>
        <v>512</v>
      </c>
      <c r="L30" s="16">
        <f t="shared" si="0"/>
        <v>511</v>
      </c>
      <c r="M30" s="16">
        <f t="shared" si="0"/>
        <v>512</v>
      </c>
      <c r="N30" s="17">
        <f t="shared" si="0"/>
        <v>505</v>
      </c>
    </row>
    <row r="31" spans="1:14" ht="38.25" x14ac:dyDescent="0.2">
      <c r="A31" s="81" t="s">
        <v>181</v>
      </c>
    </row>
    <row r="33" spans="1:14" ht="13.5" thickBot="1" x14ac:dyDescent="0.25"/>
    <row r="34" spans="1:14" x14ac:dyDescent="0.2">
      <c r="A34" s="75" t="s">
        <v>522</v>
      </c>
      <c r="C34" s="5">
        <v>44227</v>
      </c>
      <c r="D34" s="6">
        <v>44255</v>
      </c>
      <c r="E34" s="6">
        <v>44286</v>
      </c>
      <c r="F34" s="6">
        <v>44316</v>
      </c>
      <c r="G34" s="6">
        <v>44347</v>
      </c>
      <c r="H34" s="6">
        <v>44377</v>
      </c>
      <c r="I34" s="6">
        <v>44408</v>
      </c>
      <c r="J34" s="6">
        <v>44439</v>
      </c>
      <c r="K34" s="6">
        <v>44469</v>
      </c>
      <c r="L34" s="6">
        <v>44500</v>
      </c>
      <c r="M34" s="6">
        <v>44530</v>
      </c>
      <c r="N34" s="6">
        <v>44561</v>
      </c>
    </row>
    <row r="35" spans="1:14" ht="13.5" thickBot="1" x14ac:dyDescent="0.25">
      <c r="A35" s="79" t="s">
        <v>4</v>
      </c>
      <c r="C35" s="15">
        <v>136</v>
      </c>
      <c r="D35" s="16">
        <v>136</v>
      </c>
      <c r="E35" s="16">
        <v>136</v>
      </c>
      <c r="F35" s="16">
        <v>136</v>
      </c>
      <c r="G35" s="16">
        <v>136</v>
      </c>
      <c r="H35" s="17">
        <v>136</v>
      </c>
      <c r="I35" s="18">
        <v>136</v>
      </c>
      <c r="J35" s="16">
        <v>136</v>
      </c>
      <c r="K35" s="16">
        <v>136</v>
      </c>
      <c r="L35" s="16">
        <v>136</v>
      </c>
      <c r="M35" s="16">
        <v>136</v>
      </c>
      <c r="N35" s="17">
        <v>136</v>
      </c>
    </row>
    <row r="36" spans="1:14" ht="51" x14ac:dyDescent="0.2">
      <c r="A36" s="77" t="s">
        <v>182</v>
      </c>
    </row>
    <row r="39" spans="1:14" x14ac:dyDescent="0.2">
      <c r="A39" s="89" t="s">
        <v>0</v>
      </c>
      <c r="C39" s="165" t="s">
        <v>183</v>
      </c>
      <c r="D39" s="166"/>
      <c r="E39" s="166"/>
      <c r="F39" s="166"/>
      <c r="G39" s="166"/>
      <c r="H39" s="167"/>
    </row>
    <row r="40" spans="1:14" ht="38.25" x14ac:dyDescent="0.2">
      <c r="A40" s="90" t="s">
        <v>1</v>
      </c>
      <c r="C40" s="168"/>
      <c r="D40" s="169"/>
      <c r="E40" s="169"/>
      <c r="F40" s="169"/>
      <c r="G40" s="169"/>
      <c r="H40" s="170"/>
    </row>
  </sheetData>
  <mergeCells count="1">
    <mergeCell ref="C39:H40"/>
  </mergeCells>
  <pageMargins left="0.31496062992125984" right="0.31496062992125984" top="0.15748031496062992" bottom="0.15748031496062992"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11"/>
  <sheetViews>
    <sheetView tabSelected="1" zoomScaleNormal="100" workbookViewId="0">
      <selection activeCell="F8" sqref="F8"/>
    </sheetView>
  </sheetViews>
  <sheetFormatPr baseColWidth="10" defaultColWidth="11" defaultRowHeight="12.75" x14ac:dyDescent="0.2"/>
  <cols>
    <col min="1" max="1" width="76" style="1" customWidth="1"/>
    <col min="2" max="2" width="3.7109375" style="1" customWidth="1"/>
    <col min="3" max="14" width="12.85546875" style="117" customWidth="1"/>
    <col min="15" max="15" width="14.28515625" style="1" customWidth="1"/>
    <col min="16" max="16384" width="11" style="1"/>
  </cols>
  <sheetData>
    <row r="1" spans="1:23" ht="23.25" x14ac:dyDescent="0.35">
      <c r="A1" s="4" t="s">
        <v>123</v>
      </c>
      <c r="B1" s="113"/>
    </row>
    <row r="3" spans="1:23" x14ac:dyDescent="0.2">
      <c r="A3" s="78" t="s">
        <v>124</v>
      </c>
    </row>
    <row r="4" spans="1:23" ht="13.5" thickBot="1" x14ac:dyDescent="0.25"/>
    <row r="5" spans="1:23" x14ac:dyDescent="0.2">
      <c r="A5" s="75" t="s">
        <v>468</v>
      </c>
      <c r="C5" s="118">
        <v>44227</v>
      </c>
      <c r="D5" s="119">
        <v>44255</v>
      </c>
      <c r="E5" s="119">
        <v>44286</v>
      </c>
      <c r="F5" s="119">
        <v>44316</v>
      </c>
      <c r="G5" s="119">
        <v>44347</v>
      </c>
      <c r="H5" s="119">
        <v>44377</v>
      </c>
      <c r="I5" s="119">
        <v>44408</v>
      </c>
      <c r="J5" s="119">
        <v>44439</v>
      </c>
      <c r="K5" s="119">
        <v>44469</v>
      </c>
      <c r="L5" s="119">
        <v>44500</v>
      </c>
      <c r="M5" s="119">
        <v>44530</v>
      </c>
      <c r="N5" s="119">
        <v>44561</v>
      </c>
      <c r="O5" s="5" t="s">
        <v>67</v>
      </c>
    </row>
    <row r="6" spans="1:23" ht="13.5" thickBot="1" x14ac:dyDescent="0.25">
      <c r="A6" s="79" t="s">
        <v>4</v>
      </c>
      <c r="C6" s="120">
        <v>21744895</v>
      </c>
      <c r="D6" s="121">
        <v>14904437</v>
      </c>
      <c r="E6" s="121">
        <v>12195840</v>
      </c>
      <c r="F6" s="121">
        <v>12033987</v>
      </c>
      <c r="G6" s="121">
        <v>14363998</v>
      </c>
      <c r="H6" s="121">
        <v>12616739</v>
      </c>
      <c r="I6" s="121">
        <v>13187073</v>
      </c>
      <c r="J6" s="121">
        <v>11608672</v>
      </c>
      <c r="K6" s="121">
        <v>11822437</v>
      </c>
      <c r="L6" s="121">
        <v>11539695</v>
      </c>
      <c r="M6" s="121">
        <v>11944069</v>
      </c>
      <c r="N6" s="121">
        <v>13927874</v>
      </c>
      <c r="O6" s="7">
        <f>SUM(C6:N6)</f>
        <v>161889716</v>
      </c>
      <c r="P6" s="8"/>
      <c r="Q6" s="8"/>
      <c r="R6" s="8"/>
      <c r="S6" s="8"/>
    </row>
    <row r="7" spans="1:23" ht="25.5" x14ac:dyDescent="0.2">
      <c r="A7" s="77" t="s">
        <v>125</v>
      </c>
      <c r="D7" s="122">
        <f>C6+D6</f>
        <v>36649332</v>
      </c>
      <c r="F7" s="122">
        <f>E6+F6</f>
        <v>24229827</v>
      </c>
      <c r="H7" s="122">
        <f>G6+H6</f>
        <v>26980737</v>
      </c>
      <c r="J7" s="122">
        <f>I6+J6</f>
        <v>24795745</v>
      </c>
      <c r="L7" s="122">
        <f>K6+L6</f>
        <v>23362132</v>
      </c>
      <c r="N7" s="122">
        <f>M6+N6</f>
        <v>25871943</v>
      </c>
    </row>
    <row r="8" spans="1:23" ht="25.5" x14ac:dyDescent="0.2">
      <c r="A8" s="77" t="s">
        <v>126</v>
      </c>
    </row>
    <row r="10" spans="1:23" ht="13.5" thickBot="1" x14ac:dyDescent="0.25"/>
    <row r="11" spans="1:23" x14ac:dyDescent="0.2">
      <c r="A11" s="75" t="s">
        <v>469</v>
      </c>
      <c r="C11" s="118">
        <v>44227</v>
      </c>
      <c r="D11" s="119">
        <v>44255</v>
      </c>
      <c r="E11" s="119">
        <v>44286</v>
      </c>
      <c r="F11" s="119">
        <v>44316</v>
      </c>
      <c r="G11" s="119">
        <v>44347</v>
      </c>
      <c r="H11" s="119">
        <v>44377</v>
      </c>
      <c r="I11" s="119">
        <v>44408</v>
      </c>
      <c r="J11" s="119">
        <v>44439</v>
      </c>
      <c r="K11" s="119">
        <v>44469</v>
      </c>
      <c r="L11" s="119">
        <v>44500</v>
      </c>
      <c r="M11" s="119">
        <v>44530</v>
      </c>
      <c r="N11" s="119">
        <v>44561</v>
      </c>
      <c r="O11" s="5" t="s">
        <v>67</v>
      </c>
    </row>
    <row r="12" spans="1:23" ht="13.5" thickBot="1" x14ac:dyDescent="0.25">
      <c r="A12" s="79" t="s">
        <v>4</v>
      </c>
      <c r="C12" s="120">
        <v>4285124</v>
      </c>
      <c r="D12" s="121">
        <v>2620680</v>
      </c>
      <c r="E12" s="121">
        <v>1913957</v>
      </c>
      <c r="F12" s="121">
        <v>1799175</v>
      </c>
      <c r="G12" s="121">
        <v>2317968</v>
      </c>
      <c r="H12" s="121">
        <v>1968075</v>
      </c>
      <c r="I12" s="121">
        <v>1992971</v>
      </c>
      <c r="J12" s="121">
        <v>1839424</v>
      </c>
      <c r="K12" s="121">
        <v>2003354</v>
      </c>
      <c r="L12" s="121">
        <v>1804366</v>
      </c>
      <c r="M12" s="121">
        <v>1810393</v>
      </c>
      <c r="N12" s="121">
        <v>2316338</v>
      </c>
      <c r="O12" s="7">
        <f>SUM(C12:N12)</f>
        <v>26671825</v>
      </c>
      <c r="P12" s="8"/>
      <c r="Q12" s="8"/>
      <c r="R12" s="8"/>
      <c r="S12" s="8"/>
      <c r="T12" s="8"/>
      <c r="U12" s="8"/>
      <c r="V12" s="8"/>
      <c r="W12" s="8"/>
    </row>
    <row r="13" spans="1:23" ht="38.25" x14ac:dyDescent="0.2">
      <c r="A13" s="77" t="s">
        <v>127</v>
      </c>
      <c r="D13" s="122"/>
      <c r="F13" s="122"/>
      <c r="H13" s="122"/>
      <c r="J13" s="122"/>
      <c r="L13" s="122"/>
      <c r="N13" s="122"/>
    </row>
    <row r="14" spans="1:23" ht="25.5" x14ac:dyDescent="0.2">
      <c r="A14" s="77" t="s">
        <v>126</v>
      </c>
    </row>
    <row r="16" spans="1:23" ht="13.5" thickBot="1" x14ac:dyDescent="0.25"/>
    <row r="17" spans="1:19" x14ac:dyDescent="0.2">
      <c r="A17" s="75" t="s">
        <v>470</v>
      </c>
      <c r="C17" s="118">
        <v>44227</v>
      </c>
      <c r="D17" s="119">
        <v>44255</v>
      </c>
      <c r="E17" s="119">
        <v>44286</v>
      </c>
      <c r="F17" s="119">
        <v>44316</v>
      </c>
      <c r="G17" s="119">
        <v>44347</v>
      </c>
      <c r="H17" s="119">
        <v>44377</v>
      </c>
      <c r="I17" s="119">
        <v>44408</v>
      </c>
      <c r="J17" s="119">
        <v>44439</v>
      </c>
      <c r="K17" s="119">
        <v>44469</v>
      </c>
      <c r="L17" s="119">
        <v>44500</v>
      </c>
      <c r="M17" s="119">
        <v>44530</v>
      </c>
      <c r="N17" s="119">
        <v>44561</v>
      </c>
      <c r="O17" s="5" t="s">
        <v>67</v>
      </c>
    </row>
    <row r="18" spans="1:19" ht="13.5" thickBot="1" x14ac:dyDescent="0.25">
      <c r="A18" s="79" t="s">
        <v>4</v>
      </c>
      <c r="C18" s="120">
        <v>3528963</v>
      </c>
      <c r="D18" s="121">
        <v>2143723</v>
      </c>
      <c r="E18" s="121">
        <v>1539597</v>
      </c>
      <c r="F18" s="121">
        <v>1389980</v>
      </c>
      <c r="G18" s="121">
        <v>1812237</v>
      </c>
      <c r="H18" s="121">
        <v>1523825</v>
      </c>
      <c r="I18" s="121">
        <v>1556977</v>
      </c>
      <c r="J18" s="121">
        <v>1413306</v>
      </c>
      <c r="K18" s="121">
        <v>1511986</v>
      </c>
      <c r="L18" s="121">
        <v>1385191</v>
      </c>
      <c r="M18" s="121">
        <v>1412076</v>
      </c>
      <c r="N18" s="121">
        <v>1818426</v>
      </c>
      <c r="O18" s="7">
        <f>SUM(C18:N18)</f>
        <v>21036287</v>
      </c>
      <c r="P18" s="8"/>
      <c r="Q18" s="8"/>
      <c r="R18" s="8"/>
      <c r="S18" s="8"/>
    </row>
    <row r="19" spans="1:19" ht="25.5" x14ac:dyDescent="0.2">
      <c r="A19" s="81" t="s">
        <v>128</v>
      </c>
    </row>
    <row r="20" spans="1:19" ht="25.5" x14ac:dyDescent="0.2">
      <c r="A20" s="81" t="s">
        <v>126</v>
      </c>
      <c r="D20" s="122"/>
      <c r="F20" s="122"/>
      <c r="H20" s="122"/>
      <c r="J20" s="122"/>
      <c r="L20" s="122"/>
      <c r="N20" s="122"/>
    </row>
    <row r="22" spans="1:19" ht="13.5" thickBot="1" x14ac:dyDescent="0.25"/>
    <row r="23" spans="1:19" x14ac:dyDescent="0.2">
      <c r="A23" s="75" t="s">
        <v>471</v>
      </c>
      <c r="C23" s="118">
        <v>44227</v>
      </c>
      <c r="D23" s="119">
        <v>44255</v>
      </c>
      <c r="E23" s="119">
        <v>44286</v>
      </c>
      <c r="F23" s="119">
        <v>44316</v>
      </c>
      <c r="G23" s="119">
        <v>44347</v>
      </c>
      <c r="H23" s="119">
        <v>44377</v>
      </c>
      <c r="I23" s="119">
        <v>44408</v>
      </c>
      <c r="J23" s="119">
        <v>44439</v>
      </c>
      <c r="K23" s="119">
        <v>44469</v>
      </c>
      <c r="L23" s="119">
        <v>44500</v>
      </c>
      <c r="M23" s="119">
        <v>44530</v>
      </c>
      <c r="N23" s="119">
        <v>44561</v>
      </c>
      <c r="O23" s="5" t="s">
        <v>67</v>
      </c>
    </row>
    <row r="24" spans="1:19" ht="13.5" thickBot="1" x14ac:dyDescent="0.25">
      <c r="A24" s="79" t="s">
        <v>4</v>
      </c>
      <c r="C24" s="120">
        <v>44681</v>
      </c>
      <c r="D24" s="121">
        <v>23898</v>
      </c>
      <c r="E24" s="121">
        <v>43561</v>
      </c>
      <c r="F24" s="121">
        <v>37075</v>
      </c>
      <c r="G24" s="121">
        <v>37820</v>
      </c>
      <c r="H24" s="121">
        <v>7680</v>
      </c>
      <c r="I24" s="121">
        <v>1973</v>
      </c>
      <c r="J24" s="121">
        <v>2187</v>
      </c>
      <c r="K24" s="121">
        <v>6561</v>
      </c>
      <c r="L24" s="121">
        <v>7670</v>
      </c>
      <c r="M24" s="121">
        <v>7691</v>
      </c>
      <c r="N24" s="121">
        <v>28991</v>
      </c>
      <c r="O24" s="7">
        <f>SUM(C24:N24)</f>
        <v>249788</v>
      </c>
    </row>
    <row r="25" spans="1:19" x14ac:dyDescent="0.2">
      <c r="A25" s="81" t="s">
        <v>129</v>
      </c>
    </row>
    <row r="26" spans="1:19" ht="25.5" x14ac:dyDescent="0.2">
      <c r="A26" s="81" t="s">
        <v>126</v>
      </c>
      <c r="D26" s="122"/>
      <c r="F26" s="122"/>
      <c r="H26" s="122"/>
      <c r="J26" s="122"/>
      <c r="L26" s="122"/>
      <c r="N26" s="122"/>
    </row>
    <row r="28" spans="1:19" ht="13.5" thickBot="1" x14ac:dyDescent="0.25"/>
    <row r="29" spans="1:19" x14ac:dyDescent="0.2">
      <c r="A29" s="75" t="s">
        <v>472</v>
      </c>
      <c r="C29" s="118">
        <v>44227</v>
      </c>
      <c r="D29" s="119">
        <v>44255</v>
      </c>
      <c r="E29" s="119">
        <v>44286</v>
      </c>
      <c r="F29" s="119">
        <v>44316</v>
      </c>
      <c r="G29" s="119">
        <v>44347</v>
      </c>
      <c r="H29" s="119">
        <v>44377</v>
      </c>
      <c r="I29" s="119">
        <v>44408</v>
      </c>
      <c r="J29" s="119">
        <v>44439</v>
      </c>
      <c r="K29" s="119">
        <v>44469</v>
      </c>
      <c r="L29" s="119">
        <v>44500</v>
      </c>
      <c r="M29" s="119">
        <v>44530</v>
      </c>
      <c r="N29" s="119">
        <v>44561</v>
      </c>
      <c r="O29" s="5" t="s">
        <v>67</v>
      </c>
    </row>
    <row r="30" spans="1:19" ht="13.5" thickBot="1" x14ac:dyDescent="0.25">
      <c r="A30" s="79" t="s">
        <v>4</v>
      </c>
      <c r="C30" s="120">
        <v>1835309</v>
      </c>
      <c r="D30" s="121">
        <v>3216495</v>
      </c>
      <c r="E30" s="121">
        <v>3037052</v>
      </c>
      <c r="F30" s="121">
        <v>2849167</v>
      </c>
      <c r="G30" s="121">
        <v>3549633</v>
      </c>
      <c r="H30" s="121">
        <v>1533998</v>
      </c>
      <c r="I30" s="121">
        <v>1630873</v>
      </c>
      <c r="J30" s="121">
        <v>1499130</v>
      </c>
      <c r="K30" s="121">
        <v>1225787</v>
      </c>
      <c r="L30" s="121">
        <v>928552</v>
      </c>
      <c r="M30" s="121">
        <v>1169117</v>
      </c>
      <c r="N30" s="121">
        <v>1090650</v>
      </c>
      <c r="O30" s="7">
        <f>SUM(C30:N30)</f>
        <v>23565763</v>
      </c>
    </row>
    <row r="31" spans="1:19" ht="38.25" x14ac:dyDescent="0.2">
      <c r="A31" s="81" t="s">
        <v>130</v>
      </c>
    </row>
    <row r="32" spans="1:19" ht="25.5" x14ac:dyDescent="0.2">
      <c r="A32" s="81" t="s">
        <v>126</v>
      </c>
      <c r="D32" s="122"/>
      <c r="F32" s="122"/>
      <c r="H32" s="122"/>
      <c r="J32" s="122"/>
      <c r="L32" s="122"/>
      <c r="N32" s="122"/>
    </row>
    <row r="34" spans="1:18" ht="13.5" thickBot="1" x14ac:dyDescent="0.25"/>
    <row r="35" spans="1:18" x14ac:dyDescent="0.2">
      <c r="A35" s="75" t="s">
        <v>473</v>
      </c>
      <c r="C35" s="118">
        <v>44227</v>
      </c>
      <c r="D35" s="119">
        <v>44255</v>
      </c>
      <c r="E35" s="119">
        <v>44286</v>
      </c>
      <c r="F35" s="119">
        <v>44316</v>
      </c>
      <c r="G35" s="119">
        <v>44347</v>
      </c>
      <c r="H35" s="119">
        <v>44377</v>
      </c>
      <c r="I35" s="119">
        <v>44408</v>
      </c>
      <c r="J35" s="119">
        <v>44439</v>
      </c>
      <c r="K35" s="119">
        <v>44469</v>
      </c>
      <c r="L35" s="119">
        <v>44500</v>
      </c>
      <c r="M35" s="119">
        <v>44530</v>
      </c>
      <c r="N35" s="119">
        <v>44561</v>
      </c>
      <c r="O35" s="5" t="s">
        <v>67</v>
      </c>
    </row>
    <row r="36" spans="1:18" ht="13.5" thickBot="1" x14ac:dyDescent="0.25">
      <c r="A36" s="79" t="s">
        <v>4</v>
      </c>
      <c r="C36" s="120">
        <v>93746</v>
      </c>
      <c r="D36" s="121">
        <v>116449</v>
      </c>
      <c r="E36" s="121">
        <v>163009</v>
      </c>
      <c r="F36" s="121">
        <v>118537</v>
      </c>
      <c r="G36" s="121">
        <v>142701</v>
      </c>
      <c r="H36" s="121">
        <v>117211</v>
      </c>
      <c r="I36" s="121">
        <v>146658</v>
      </c>
      <c r="J36" s="121">
        <v>148741</v>
      </c>
      <c r="K36" s="121">
        <v>129750</v>
      </c>
      <c r="L36" s="121">
        <v>150871</v>
      </c>
      <c r="M36" s="121">
        <v>189785</v>
      </c>
      <c r="N36" s="121">
        <v>308736</v>
      </c>
      <c r="O36" s="7">
        <f>SUM(C36:N36)</f>
        <v>1826194</v>
      </c>
      <c r="P36" s="8"/>
    </row>
    <row r="37" spans="1:18" ht="51" x14ac:dyDescent="0.2">
      <c r="A37" s="81" t="s">
        <v>131</v>
      </c>
      <c r="D37" s="122"/>
      <c r="F37" s="122"/>
      <c r="H37" s="122"/>
      <c r="J37" s="122"/>
      <c r="K37" s="122"/>
      <c r="L37" s="122"/>
      <c r="M37" s="122"/>
      <c r="N37" s="122"/>
    </row>
    <row r="38" spans="1:18" ht="25.5" x14ac:dyDescent="0.2">
      <c r="A38" s="81" t="s">
        <v>126</v>
      </c>
      <c r="D38" s="122" t="s">
        <v>132</v>
      </c>
      <c r="G38" s="122" t="s">
        <v>132</v>
      </c>
    </row>
    <row r="39" spans="1:18" ht="13.5" thickBot="1" x14ac:dyDescent="0.25"/>
    <row r="40" spans="1:18" x14ac:dyDescent="0.2">
      <c r="A40" s="75" t="s">
        <v>474</v>
      </c>
      <c r="C40" s="118">
        <v>44227</v>
      </c>
      <c r="D40" s="119">
        <v>44255</v>
      </c>
      <c r="E40" s="119">
        <v>44286</v>
      </c>
      <c r="F40" s="119">
        <v>44316</v>
      </c>
      <c r="G40" s="119">
        <v>44347</v>
      </c>
      <c r="H40" s="119">
        <v>44377</v>
      </c>
      <c r="I40" s="119">
        <v>44408</v>
      </c>
      <c r="J40" s="119">
        <v>44439</v>
      </c>
      <c r="K40" s="119">
        <v>44469</v>
      </c>
      <c r="L40" s="119">
        <v>44500</v>
      </c>
      <c r="M40" s="119">
        <v>44530</v>
      </c>
      <c r="N40" s="119">
        <v>44561</v>
      </c>
      <c r="O40" s="5" t="s">
        <v>67</v>
      </c>
    </row>
    <row r="41" spans="1:18" ht="13.5" thickBot="1" x14ac:dyDescent="0.25">
      <c r="A41" s="79" t="s">
        <v>4</v>
      </c>
      <c r="C41" s="120">
        <v>279920</v>
      </c>
      <c r="D41" s="121">
        <v>49229</v>
      </c>
      <c r="E41" s="121">
        <v>19900</v>
      </c>
      <c r="F41" s="121">
        <v>13771</v>
      </c>
      <c r="G41" s="121">
        <v>17901</v>
      </c>
      <c r="H41" s="121">
        <v>15507</v>
      </c>
      <c r="I41" s="121">
        <v>14129</v>
      </c>
      <c r="J41" s="121">
        <v>12758</v>
      </c>
      <c r="K41" s="121">
        <v>11791</v>
      </c>
      <c r="L41" s="121">
        <v>10104</v>
      </c>
      <c r="M41" s="121">
        <v>8079</v>
      </c>
      <c r="N41" s="121">
        <v>9108</v>
      </c>
      <c r="O41" s="7">
        <f>SUM(C41:N41)</f>
        <v>462197</v>
      </c>
      <c r="P41" s="8"/>
      <c r="Q41" s="8"/>
      <c r="R41" s="8"/>
    </row>
    <row r="42" spans="1:18" ht="38.25" x14ac:dyDescent="0.2">
      <c r="A42" s="81" t="s">
        <v>133</v>
      </c>
      <c r="D42" s="122"/>
      <c r="F42" s="122"/>
      <c r="H42" s="122"/>
      <c r="J42" s="122"/>
      <c r="L42" s="122"/>
      <c r="N42" s="122"/>
    </row>
    <row r="43" spans="1:18" ht="25.5" x14ac:dyDescent="0.2">
      <c r="A43" s="81" t="s">
        <v>126</v>
      </c>
    </row>
    <row r="44" spans="1:18" ht="13.5" thickBot="1" x14ac:dyDescent="0.25"/>
    <row r="45" spans="1:18" x14ac:dyDescent="0.2">
      <c r="A45" s="75" t="s">
        <v>475</v>
      </c>
      <c r="C45" s="118">
        <v>44227</v>
      </c>
      <c r="D45" s="119">
        <v>44255</v>
      </c>
      <c r="E45" s="119">
        <v>44286</v>
      </c>
      <c r="F45" s="119">
        <v>44316</v>
      </c>
      <c r="G45" s="119">
        <v>44347</v>
      </c>
      <c r="H45" s="119">
        <v>44377</v>
      </c>
      <c r="I45" s="119">
        <v>44408</v>
      </c>
      <c r="J45" s="119">
        <v>44439</v>
      </c>
      <c r="K45" s="119">
        <v>44469</v>
      </c>
      <c r="L45" s="119">
        <v>44500</v>
      </c>
      <c r="M45" s="119">
        <v>44530</v>
      </c>
      <c r="N45" s="119">
        <v>44561</v>
      </c>
      <c r="O45" s="5" t="s">
        <v>67</v>
      </c>
    </row>
    <row r="46" spans="1:18" ht="13.5" thickBot="1" x14ac:dyDescent="0.25">
      <c r="A46" s="79" t="s">
        <v>4</v>
      </c>
      <c r="C46" s="120">
        <v>13593028</v>
      </c>
      <c r="D46" s="123">
        <v>13661255</v>
      </c>
      <c r="E46" s="123">
        <v>15455530</v>
      </c>
      <c r="F46" s="123">
        <v>13779297</v>
      </c>
      <c r="G46" s="123">
        <v>15220640</v>
      </c>
      <c r="H46" s="124">
        <v>15199629</v>
      </c>
      <c r="I46" s="121">
        <v>15058426</v>
      </c>
      <c r="J46" s="123">
        <v>14192487</v>
      </c>
      <c r="K46" s="123">
        <v>14184062</v>
      </c>
      <c r="L46" s="123">
        <v>13528575</v>
      </c>
      <c r="M46" s="123">
        <v>15002645</v>
      </c>
      <c r="N46" s="124">
        <v>18367666</v>
      </c>
      <c r="O46" s="7">
        <f>SUM(C46:N46)</f>
        <v>177243240</v>
      </c>
    </row>
    <row r="47" spans="1:18" x14ac:dyDescent="0.2">
      <c r="A47" s="81" t="s">
        <v>134</v>
      </c>
    </row>
    <row r="48" spans="1:18" ht="25.5" x14ac:dyDescent="0.2">
      <c r="A48" s="81" t="s">
        <v>126</v>
      </c>
      <c r="D48" s="122"/>
      <c r="F48" s="122"/>
      <c r="H48" s="122"/>
      <c r="J48" s="122"/>
      <c r="L48" s="122"/>
      <c r="N48" s="122"/>
    </row>
    <row r="49" spans="1:21" ht="13.5" thickBot="1" x14ac:dyDescent="0.25"/>
    <row r="50" spans="1:21" x14ac:dyDescent="0.2">
      <c r="A50" s="75" t="s">
        <v>476</v>
      </c>
      <c r="C50" s="118">
        <v>44227</v>
      </c>
      <c r="D50" s="119">
        <v>44255</v>
      </c>
      <c r="E50" s="119">
        <v>44286</v>
      </c>
      <c r="F50" s="119">
        <v>44316</v>
      </c>
      <c r="G50" s="119">
        <v>44347</v>
      </c>
      <c r="H50" s="119">
        <v>44377</v>
      </c>
      <c r="I50" s="119">
        <v>44408</v>
      </c>
      <c r="J50" s="119">
        <v>44439</v>
      </c>
      <c r="K50" s="119">
        <v>44469</v>
      </c>
      <c r="L50" s="119">
        <v>44500</v>
      </c>
      <c r="M50" s="119">
        <v>44530</v>
      </c>
      <c r="N50" s="119">
        <v>44561</v>
      </c>
      <c r="O50" s="5" t="s">
        <v>67</v>
      </c>
    </row>
    <row r="51" spans="1:21" ht="13.5" thickBot="1" x14ac:dyDescent="0.25">
      <c r="A51" s="79" t="s">
        <v>4</v>
      </c>
      <c r="C51" s="120">
        <v>1356348</v>
      </c>
      <c r="D51" s="121">
        <v>1124699</v>
      </c>
      <c r="E51" s="121">
        <v>1064863</v>
      </c>
      <c r="F51" s="121">
        <v>801471</v>
      </c>
      <c r="G51" s="121">
        <v>853900</v>
      </c>
      <c r="H51" s="121">
        <v>811959</v>
      </c>
      <c r="I51" s="121">
        <v>772704</v>
      </c>
      <c r="J51" s="121">
        <v>708831</v>
      </c>
      <c r="K51" s="121">
        <v>749665</v>
      </c>
      <c r="L51" s="121">
        <v>638346</v>
      </c>
      <c r="M51" s="121">
        <v>642005</v>
      </c>
      <c r="N51" s="121">
        <v>1061445</v>
      </c>
      <c r="O51" s="7">
        <f>SUM(C51:N51)</f>
        <v>10586236</v>
      </c>
      <c r="P51" s="8"/>
      <c r="Q51" s="8"/>
      <c r="R51" s="8"/>
      <c r="S51" s="8"/>
    </row>
    <row r="52" spans="1:21" ht="38.25" x14ac:dyDescent="0.2">
      <c r="A52" s="77" t="s">
        <v>135</v>
      </c>
    </row>
    <row r="53" spans="1:21" ht="25.5" x14ac:dyDescent="0.2">
      <c r="A53" s="77" t="s">
        <v>126</v>
      </c>
      <c r="D53" s="122"/>
      <c r="F53" s="122"/>
      <c r="H53" s="122"/>
      <c r="J53" s="122"/>
      <c r="L53" s="122"/>
      <c r="N53" s="122"/>
    </row>
    <row r="54" spans="1:21" ht="13.5" thickBot="1" x14ac:dyDescent="0.25"/>
    <row r="55" spans="1:21" x14ac:dyDescent="0.2">
      <c r="A55" s="75" t="s">
        <v>477</v>
      </c>
      <c r="C55" s="118">
        <v>44227</v>
      </c>
      <c r="D55" s="119">
        <v>44255</v>
      </c>
      <c r="E55" s="119">
        <v>44286</v>
      </c>
      <c r="F55" s="119">
        <v>44316</v>
      </c>
      <c r="G55" s="119">
        <v>44347</v>
      </c>
      <c r="H55" s="119">
        <v>44377</v>
      </c>
      <c r="I55" s="119">
        <v>44408</v>
      </c>
      <c r="J55" s="119">
        <v>44439</v>
      </c>
      <c r="K55" s="119">
        <v>44469</v>
      </c>
      <c r="L55" s="119">
        <v>44500</v>
      </c>
      <c r="M55" s="119">
        <v>44530</v>
      </c>
      <c r="N55" s="119">
        <v>44561</v>
      </c>
      <c r="O55" s="5" t="s">
        <v>67</v>
      </c>
    </row>
    <row r="56" spans="1:21" ht="13.5" thickBot="1" x14ac:dyDescent="0.25">
      <c r="A56" s="79" t="s">
        <v>4</v>
      </c>
      <c r="C56" s="120">
        <v>9687</v>
      </c>
      <c r="D56" s="121">
        <v>9676</v>
      </c>
      <c r="E56" s="121">
        <v>29030</v>
      </c>
      <c r="F56" s="121">
        <v>13782</v>
      </c>
      <c r="G56" s="121">
        <v>12202</v>
      </c>
      <c r="H56" s="121">
        <v>5989</v>
      </c>
      <c r="I56" s="121">
        <v>10811</v>
      </c>
      <c r="J56" s="121">
        <v>6251</v>
      </c>
      <c r="K56" s="121">
        <v>8983</v>
      </c>
      <c r="L56" s="121">
        <v>10106</v>
      </c>
      <c r="M56" s="121">
        <v>13849</v>
      </c>
      <c r="N56" s="121">
        <v>14223</v>
      </c>
      <c r="O56" s="7">
        <f>SUM(C56:N56)</f>
        <v>144589</v>
      </c>
      <c r="P56" s="8"/>
    </row>
    <row r="57" spans="1:21" x14ac:dyDescent="0.2">
      <c r="A57" s="81" t="s">
        <v>136</v>
      </c>
    </row>
    <row r="58" spans="1:21" ht="25.5" x14ac:dyDescent="0.2">
      <c r="A58" s="81" t="s">
        <v>126</v>
      </c>
      <c r="D58" s="122"/>
      <c r="F58" s="122"/>
      <c r="H58" s="122"/>
      <c r="J58" s="122"/>
      <c r="L58" s="122"/>
      <c r="N58" s="122"/>
    </row>
    <row r="59" spans="1:21" ht="13.5" thickBot="1" x14ac:dyDescent="0.25"/>
    <row r="60" spans="1:21" x14ac:dyDescent="0.2">
      <c r="A60" s="75" t="s">
        <v>478</v>
      </c>
      <c r="C60" s="118">
        <v>44227</v>
      </c>
      <c r="D60" s="119">
        <v>44255</v>
      </c>
      <c r="E60" s="119">
        <v>44286</v>
      </c>
      <c r="F60" s="119">
        <v>44316</v>
      </c>
      <c r="G60" s="119">
        <v>44347</v>
      </c>
      <c r="H60" s="119">
        <v>44377</v>
      </c>
      <c r="I60" s="119">
        <v>44408</v>
      </c>
      <c r="J60" s="119">
        <v>44439</v>
      </c>
      <c r="K60" s="119">
        <v>44469</v>
      </c>
      <c r="L60" s="119">
        <v>44500</v>
      </c>
      <c r="M60" s="119">
        <v>44530</v>
      </c>
      <c r="N60" s="119">
        <v>44561</v>
      </c>
      <c r="O60" s="5" t="s">
        <v>67</v>
      </c>
    </row>
    <row r="61" spans="1:21" ht="13.5" thickBot="1" x14ac:dyDescent="0.25">
      <c r="A61" s="79" t="s">
        <v>4</v>
      </c>
      <c r="C61" s="120">
        <v>0</v>
      </c>
      <c r="D61" s="121">
        <v>0</v>
      </c>
      <c r="E61" s="121">
        <v>0</v>
      </c>
      <c r="F61" s="121">
        <v>6914900</v>
      </c>
      <c r="G61" s="121">
        <v>0</v>
      </c>
      <c r="H61" s="121">
        <v>6588574</v>
      </c>
      <c r="I61" s="121">
        <v>0</v>
      </c>
      <c r="J61" s="121">
        <v>0</v>
      </c>
      <c r="K61" s="121">
        <v>3054388</v>
      </c>
      <c r="L61" s="121">
        <v>845877</v>
      </c>
      <c r="M61" s="121">
        <v>985118</v>
      </c>
      <c r="N61" s="121">
        <v>2057347</v>
      </c>
      <c r="O61" s="7">
        <f>SUM(C61:N61)</f>
        <v>20446204</v>
      </c>
      <c r="P61" s="8"/>
      <c r="Q61" s="8"/>
      <c r="R61" s="8"/>
      <c r="S61" s="8"/>
      <c r="T61" s="8"/>
      <c r="U61" s="8"/>
    </row>
    <row r="62" spans="1:21" ht="25.5" x14ac:dyDescent="0.2">
      <c r="A62" s="81" t="s">
        <v>137</v>
      </c>
      <c r="L62" s="122"/>
      <c r="N62" s="122"/>
    </row>
    <row r="63" spans="1:21" ht="25.5" x14ac:dyDescent="0.2">
      <c r="A63" s="81" t="s">
        <v>126</v>
      </c>
    </row>
    <row r="64" spans="1:21" ht="13.5" thickBot="1" x14ac:dyDescent="0.25"/>
    <row r="65" spans="1:24" x14ac:dyDescent="0.2">
      <c r="A65" s="75" t="s">
        <v>479</v>
      </c>
      <c r="C65" s="118">
        <v>44227</v>
      </c>
      <c r="D65" s="119">
        <v>44255</v>
      </c>
      <c r="E65" s="119">
        <v>44286</v>
      </c>
      <c r="F65" s="119">
        <v>44316</v>
      </c>
      <c r="G65" s="119">
        <v>44347</v>
      </c>
      <c r="H65" s="119">
        <v>44377</v>
      </c>
      <c r="I65" s="119">
        <v>44408</v>
      </c>
      <c r="J65" s="119">
        <v>44439</v>
      </c>
      <c r="K65" s="119">
        <v>44469</v>
      </c>
      <c r="L65" s="119">
        <v>44500</v>
      </c>
      <c r="M65" s="119">
        <v>44530</v>
      </c>
      <c r="N65" s="119">
        <v>44561</v>
      </c>
      <c r="O65" s="5" t="s">
        <v>67</v>
      </c>
    </row>
    <row r="66" spans="1:24" ht="13.5" thickBot="1" x14ac:dyDescent="0.25">
      <c r="A66" s="79" t="s">
        <v>4</v>
      </c>
      <c r="C66" s="120">
        <v>0</v>
      </c>
      <c r="D66" s="123"/>
      <c r="E66" s="123"/>
      <c r="F66" s="123"/>
      <c r="G66" s="123"/>
      <c r="H66" s="124"/>
      <c r="I66" s="121"/>
      <c r="J66" s="123"/>
      <c r="K66" s="123"/>
      <c r="L66" s="123"/>
      <c r="M66" s="123"/>
      <c r="N66" s="124">
        <v>21159915</v>
      </c>
      <c r="O66" s="7">
        <f>SUM(C66:N66)</f>
        <v>21159915</v>
      </c>
      <c r="P66" s="8"/>
      <c r="Q66" s="8"/>
      <c r="R66" s="8"/>
      <c r="S66" s="8"/>
      <c r="T66" s="8"/>
    </row>
    <row r="67" spans="1:24" ht="38.25" x14ac:dyDescent="0.2">
      <c r="A67" s="81" t="s">
        <v>138</v>
      </c>
    </row>
    <row r="68" spans="1:24" ht="25.5" x14ac:dyDescent="0.2">
      <c r="A68" s="81" t="s">
        <v>126</v>
      </c>
    </row>
    <row r="69" spans="1:24" ht="13.5" thickBot="1" x14ac:dyDescent="0.25"/>
    <row r="70" spans="1:24" x14ac:dyDescent="0.2">
      <c r="A70" s="75" t="s">
        <v>480</v>
      </c>
      <c r="C70" s="118">
        <v>44227</v>
      </c>
      <c r="D70" s="119">
        <v>44255</v>
      </c>
      <c r="E70" s="119">
        <v>44286</v>
      </c>
      <c r="F70" s="119">
        <v>44316</v>
      </c>
      <c r="G70" s="119">
        <v>44347</v>
      </c>
      <c r="H70" s="119">
        <v>44377</v>
      </c>
      <c r="I70" s="119">
        <v>44408</v>
      </c>
      <c r="J70" s="119">
        <v>44439</v>
      </c>
      <c r="K70" s="119">
        <v>44469</v>
      </c>
      <c r="L70" s="119">
        <v>44500</v>
      </c>
      <c r="M70" s="119">
        <v>44530</v>
      </c>
      <c r="N70" s="119">
        <v>44561</v>
      </c>
      <c r="O70" s="5" t="s">
        <v>67</v>
      </c>
    </row>
    <row r="71" spans="1:24" ht="13.5" thickBot="1" x14ac:dyDescent="0.25">
      <c r="A71" s="79" t="s">
        <v>4</v>
      </c>
      <c r="C71" s="120"/>
      <c r="D71" s="123"/>
      <c r="E71" s="123"/>
      <c r="F71" s="123"/>
      <c r="G71" s="123"/>
      <c r="H71" s="124"/>
      <c r="I71" s="121"/>
      <c r="J71" s="123"/>
      <c r="K71" s="123"/>
      <c r="L71" s="123"/>
      <c r="M71" s="123"/>
      <c r="N71" s="124"/>
      <c r="O71" s="10">
        <f>SUM(C71:N71)</f>
        <v>0</v>
      </c>
      <c r="P71" s="8"/>
      <c r="Q71" s="8"/>
      <c r="R71" s="8"/>
    </row>
    <row r="72" spans="1:24" ht="51" x14ac:dyDescent="0.2">
      <c r="A72" s="81" t="s">
        <v>139</v>
      </c>
    </row>
    <row r="73" spans="1:24" ht="25.5" x14ac:dyDescent="0.2">
      <c r="A73" s="81" t="s">
        <v>126</v>
      </c>
    </row>
    <row r="74" spans="1:24" ht="13.5" thickBot="1" x14ac:dyDescent="0.25"/>
    <row r="75" spans="1:24" x14ac:dyDescent="0.2">
      <c r="A75" s="75" t="s">
        <v>481</v>
      </c>
      <c r="C75" s="118">
        <v>44227</v>
      </c>
      <c r="D75" s="119">
        <v>44255</v>
      </c>
      <c r="E75" s="119">
        <v>44286</v>
      </c>
      <c r="F75" s="119">
        <v>44316</v>
      </c>
      <c r="G75" s="119">
        <v>44347</v>
      </c>
      <c r="H75" s="119">
        <v>44377</v>
      </c>
      <c r="I75" s="119">
        <v>44408</v>
      </c>
      <c r="J75" s="119">
        <v>44439</v>
      </c>
      <c r="K75" s="119">
        <v>44469</v>
      </c>
      <c r="L75" s="119">
        <v>44500</v>
      </c>
      <c r="M75" s="119">
        <v>44530</v>
      </c>
      <c r="N75" s="119">
        <v>44561</v>
      </c>
      <c r="O75" s="5" t="s">
        <v>67</v>
      </c>
    </row>
    <row r="76" spans="1:24" ht="13.5" thickBot="1" x14ac:dyDescent="0.25">
      <c r="A76" s="79" t="s">
        <v>4</v>
      </c>
      <c r="C76" s="120">
        <v>5323053</v>
      </c>
      <c r="D76" s="121">
        <v>5135957</v>
      </c>
      <c r="E76" s="121">
        <v>31029359</v>
      </c>
      <c r="F76" s="121">
        <v>28268604</v>
      </c>
      <c r="G76" s="121">
        <v>12170748</v>
      </c>
      <c r="H76" s="121">
        <v>4972348</v>
      </c>
      <c r="I76" s="121">
        <v>11431754</v>
      </c>
      <c r="J76" s="121">
        <v>20711513</v>
      </c>
      <c r="K76" s="121">
        <v>23828246</v>
      </c>
      <c r="L76" s="121">
        <v>4359386</v>
      </c>
      <c r="M76" s="125">
        <v>-88257167</v>
      </c>
      <c r="N76" s="121">
        <v>5721836</v>
      </c>
      <c r="O76" s="7">
        <f>SUM(C76:N76)</f>
        <v>64695637</v>
      </c>
      <c r="P76" s="11"/>
      <c r="Q76" s="11"/>
      <c r="R76" s="8"/>
      <c r="S76" s="8"/>
      <c r="T76" s="8"/>
      <c r="U76" s="8"/>
      <c r="V76" s="8"/>
      <c r="W76" s="8"/>
      <c r="X76" s="8"/>
    </row>
    <row r="77" spans="1:24" ht="25.5" x14ac:dyDescent="0.2">
      <c r="A77" s="81" t="s">
        <v>140</v>
      </c>
      <c r="D77" s="122"/>
      <c r="F77" s="122"/>
      <c r="H77" s="122"/>
      <c r="J77" s="122"/>
      <c r="L77" s="122"/>
      <c r="N77" s="122"/>
    </row>
    <row r="78" spans="1:24" ht="25.5" x14ac:dyDescent="0.2">
      <c r="A78" s="81" t="s">
        <v>126</v>
      </c>
    </row>
    <row r="79" spans="1:24" ht="13.5" thickBot="1" x14ac:dyDescent="0.25"/>
    <row r="80" spans="1:24" ht="25.5" x14ac:dyDescent="0.2">
      <c r="A80" s="82" t="s">
        <v>482</v>
      </c>
      <c r="C80" s="118">
        <v>44227</v>
      </c>
      <c r="D80" s="119">
        <v>44255</v>
      </c>
      <c r="E80" s="119">
        <v>44286</v>
      </c>
      <c r="F80" s="119">
        <v>44316</v>
      </c>
      <c r="G80" s="119">
        <v>44347</v>
      </c>
      <c r="H80" s="119">
        <v>44377</v>
      </c>
      <c r="I80" s="119">
        <v>44408</v>
      </c>
      <c r="J80" s="119">
        <v>44439</v>
      </c>
      <c r="K80" s="119">
        <v>44469</v>
      </c>
      <c r="L80" s="119">
        <v>44500</v>
      </c>
      <c r="M80" s="119">
        <v>44530</v>
      </c>
      <c r="N80" s="119">
        <v>44561</v>
      </c>
      <c r="O80" s="5" t="s">
        <v>67</v>
      </c>
    </row>
    <row r="81" spans="1:21" ht="13.5" thickBot="1" x14ac:dyDescent="0.25">
      <c r="A81" s="83" t="s">
        <v>141</v>
      </c>
      <c r="C81" s="120">
        <f>+C6+C12+C18+C24+C30+C36+C41+C46+C51+C56+C61+C66+C71+C76</f>
        <v>52094754</v>
      </c>
      <c r="D81" s="121">
        <f>+D6+D12+D18+D24+D30+D36+D41+D46+D51+D56+D61+D66+D71+D76</f>
        <v>43006498</v>
      </c>
      <c r="E81" s="121">
        <f t="shared" ref="E81:N81" si="0">+E6+E12+E18+E24+E30+E36+E41+E46+E51+E56+E61+E66+E71+E76</f>
        <v>66491698</v>
      </c>
      <c r="F81" s="121">
        <f t="shared" si="0"/>
        <v>68019746</v>
      </c>
      <c r="G81" s="121">
        <f t="shared" si="0"/>
        <v>50499748</v>
      </c>
      <c r="H81" s="121">
        <f t="shared" si="0"/>
        <v>45361534</v>
      </c>
      <c r="I81" s="121">
        <f t="shared" si="0"/>
        <v>45804349</v>
      </c>
      <c r="J81" s="121">
        <f t="shared" si="0"/>
        <v>52143300</v>
      </c>
      <c r="K81" s="121">
        <f t="shared" si="0"/>
        <v>58537010</v>
      </c>
      <c r="L81" s="121">
        <f t="shared" si="0"/>
        <v>35208739</v>
      </c>
      <c r="M81" s="121">
        <f>+M6+M12+M18+M24+M30+M36+M41+M46+M51+M56+M61+M66+M71+M76</f>
        <v>-55072340</v>
      </c>
      <c r="N81" s="121">
        <f t="shared" si="0"/>
        <v>67882555</v>
      </c>
      <c r="O81" s="7">
        <f>SUM(C81:N81)</f>
        <v>529977591</v>
      </c>
      <c r="P81" s="8"/>
      <c r="Q81" s="8"/>
      <c r="R81" s="8"/>
      <c r="S81" s="8"/>
      <c r="T81" s="8"/>
    </row>
    <row r="82" spans="1:21" ht="38.25" x14ac:dyDescent="0.2">
      <c r="A82" s="77" t="s">
        <v>483</v>
      </c>
      <c r="H82" s="122"/>
      <c r="L82" s="122"/>
    </row>
    <row r="83" spans="1:21" ht="13.5" thickBot="1" x14ac:dyDescent="0.25"/>
    <row r="84" spans="1:21" x14ac:dyDescent="0.2">
      <c r="A84" s="75" t="s">
        <v>484</v>
      </c>
      <c r="C84" s="118">
        <v>44227</v>
      </c>
      <c r="D84" s="119">
        <v>44255</v>
      </c>
      <c r="E84" s="119">
        <v>44286</v>
      </c>
      <c r="F84" s="119">
        <v>44316</v>
      </c>
      <c r="G84" s="119">
        <v>44347</v>
      </c>
      <c r="H84" s="119">
        <v>44377</v>
      </c>
      <c r="I84" s="119">
        <v>44408</v>
      </c>
      <c r="J84" s="119">
        <v>44439</v>
      </c>
      <c r="K84" s="119">
        <v>44469</v>
      </c>
      <c r="L84" s="119">
        <v>44500</v>
      </c>
      <c r="M84" s="119">
        <v>44530</v>
      </c>
      <c r="N84" s="119">
        <v>44561</v>
      </c>
      <c r="O84" s="5" t="s">
        <v>67</v>
      </c>
    </row>
    <row r="85" spans="1:21" ht="13.5" thickBot="1" x14ac:dyDescent="0.25">
      <c r="A85" s="79" t="s">
        <v>4</v>
      </c>
      <c r="C85" s="120"/>
      <c r="D85" s="123"/>
      <c r="E85" s="123"/>
      <c r="F85" s="123">
        <v>15250000</v>
      </c>
      <c r="G85" s="123">
        <v>2500000</v>
      </c>
      <c r="H85" s="124">
        <v>7290520</v>
      </c>
      <c r="I85" s="121">
        <v>7541296</v>
      </c>
      <c r="J85" s="123">
        <v>5030872</v>
      </c>
      <c r="K85" s="123">
        <v>18434578</v>
      </c>
      <c r="L85" s="123">
        <v>0</v>
      </c>
      <c r="M85" s="123">
        <f>1216682+66529</f>
        <v>1283211</v>
      </c>
      <c r="N85" s="124">
        <v>4524800</v>
      </c>
      <c r="O85" s="7">
        <f>SUM(C85:N85)</f>
        <v>61855277</v>
      </c>
      <c r="P85" s="8"/>
      <c r="Q85" s="8"/>
      <c r="R85" s="8"/>
      <c r="S85" s="8"/>
      <c r="T85" s="8"/>
      <c r="U85" s="8"/>
    </row>
    <row r="86" spans="1:21" ht="25.5" x14ac:dyDescent="0.2">
      <c r="A86" s="81" t="s">
        <v>142</v>
      </c>
      <c r="G86" s="117" t="s">
        <v>132</v>
      </c>
    </row>
    <row r="87" spans="1:21" x14ac:dyDescent="0.2">
      <c r="A87" s="81" t="s">
        <v>143</v>
      </c>
      <c r="H87" s="122"/>
      <c r="J87" s="122"/>
      <c r="L87" s="122"/>
      <c r="N87" s="122"/>
    </row>
    <row r="88" spans="1:21" ht="25.5" x14ac:dyDescent="0.2">
      <c r="A88" s="81" t="s">
        <v>144</v>
      </c>
    </row>
    <row r="89" spans="1:21" ht="13.5" thickBot="1" x14ac:dyDescent="0.25"/>
    <row r="90" spans="1:21" x14ac:dyDescent="0.2">
      <c r="A90" s="75" t="s">
        <v>485</v>
      </c>
      <c r="C90" s="118">
        <v>44227</v>
      </c>
      <c r="D90" s="119">
        <v>44255</v>
      </c>
      <c r="E90" s="119">
        <v>44286</v>
      </c>
      <c r="F90" s="119">
        <v>44316</v>
      </c>
      <c r="G90" s="119">
        <v>44347</v>
      </c>
      <c r="H90" s="119">
        <v>44377</v>
      </c>
      <c r="I90" s="119">
        <v>44408</v>
      </c>
      <c r="J90" s="119">
        <v>44439</v>
      </c>
      <c r="K90" s="119">
        <v>44469</v>
      </c>
      <c r="L90" s="119">
        <v>44500</v>
      </c>
      <c r="M90" s="119">
        <v>44530</v>
      </c>
      <c r="N90" s="119">
        <v>44561</v>
      </c>
      <c r="O90" s="5" t="s">
        <v>67</v>
      </c>
    </row>
    <row r="91" spans="1:21" ht="13.5" thickBot="1" x14ac:dyDescent="0.25">
      <c r="A91" s="79" t="s">
        <v>4</v>
      </c>
      <c r="C91" s="120"/>
      <c r="D91" s="121"/>
      <c r="E91" s="121"/>
      <c r="F91" s="121"/>
      <c r="G91" s="121"/>
      <c r="H91" s="121"/>
      <c r="I91" s="121"/>
      <c r="J91" s="121">
        <v>4243741</v>
      </c>
      <c r="K91" s="121">
        <v>3410129</v>
      </c>
      <c r="L91" s="121">
        <v>2296508</v>
      </c>
      <c r="M91" s="121">
        <v>0</v>
      </c>
      <c r="N91" s="121">
        <v>27520</v>
      </c>
      <c r="O91" s="12">
        <f>SUM(C91:N91)</f>
        <v>9977898</v>
      </c>
    </row>
    <row r="92" spans="1:21" ht="25.5" x14ac:dyDescent="0.2">
      <c r="A92" s="81" t="s">
        <v>145</v>
      </c>
      <c r="L92" s="122"/>
    </row>
    <row r="93" spans="1:21" x14ac:dyDescent="0.2">
      <c r="A93" s="81" t="s">
        <v>146</v>
      </c>
    </row>
    <row r="94" spans="1:21" ht="25.5" x14ac:dyDescent="0.2">
      <c r="A94" s="81" t="s">
        <v>147</v>
      </c>
    </row>
    <row r="95" spans="1:21" ht="13.5" thickBot="1" x14ac:dyDescent="0.25"/>
    <row r="96" spans="1:21" x14ac:dyDescent="0.2">
      <c r="A96" s="75" t="s">
        <v>486</v>
      </c>
      <c r="C96" s="118">
        <v>44227</v>
      </c>
      <c r="D96" s="119">
        <v>44255</v>
      </c>
      <c r="E96" s="119">
        <v>44286</v>
      </c>
      <c r="F96" s="119">
        <v>44316</v>
      </c>
      <c r="G96" s="119">
        <v>44347</v>
      </c>
      <c r="H96" s="119">
        <v>44377</v>
      </c>
      <c r="I96" s="119">
        <v>44408</v>
      </c>
      <c r="J96" s="119">
        <v>44439</v>
      </c>
      <c r="K96" s="119">
        <v>44469</v>
      </c>
      <c r="L96" s="119">
        <v>44500</v>
      </c>
      <c r="M96" s="119">
        <v>44530</v>
      </c>
      <c r="N96" s="119">
        <v>44561</v>
      </c>
      <c r="O96" s="5" t="s">
        <v>67</v>
      </c>
    </row>
    <row r="97" spans="1:15" ht="13.5" thickBot="1" x14ac:dyDescent="0.25">
      <c r="A97" s="79" t="s">
        <v>4</v>
      </c>
      <c r="C97" s="126"/>
      <c r="D97" s="127"/>
      <c r="E97" s="127"/>
      <c r="F97" s="127"/>
      <c r="G97" s="127"/>
      <c r="H97" s="128"/>
      <c r="I97" s="129"/>
      <c r="J97" s="127"/>
      <c r="K97" s="127"/>
      <c r="L97" s="127"/>
      <c r="M97" s="127"/>
      <c r="N97" s="128"/>
      <c r="O97" s="13">
        <f>SUM(C97:N97)</f>
        <v>0</v>
      </c>
    </row>
    <row r="98" spans="1:15" ht="25.5" x14ac:dyDescent="0.2">
      <c r="A98" s="77" t="s">
        <v>148</v>
      </c>
    </row>
    <row r="99" spans="1:15" x14ac:dyDescent="0.2">
      <c r="A99" s="77" t="s">
        <v>146</v>
      </c>
    </row>
    <row r="100" spans="1:15" ht="25.5" x14ac:dyDescent="0.2">
      <c r="A100" s="77" t="s">
        <v>147</v>
      </c>
    </row>
    <row r="101" spans="1:15" ht="13.5" thickBot="1" x14ac:dyDescent="0.25"/>
    <row r="102" spans="1:15" x14ac:dyDescent="0.2">
      <c r="A102" s="75" t="s">
        <v>487</v>
      </c>
      <c r="C102" s="118">
        <v>44227</v>
      </c>
      <c r="D102" s="119">
        <v>44255</v>
      </c>
      <c r="E102" s="119">
        <v>44286</v>
      </c>
      <c r="F102" s="119">
        <v>44316</v>
      </c>
      <c r="G102" s="119">
        <v>44347</v>
      </c>
      <c r="H102" s="119">
        <v>44377</v>
      </c>
      <c r="I102" s="119">
        <v>44408</v>
      </c>
      <c r="J102" s="119">
        <v>44439</v>
      </c>
      <c r="K102" s="119">
        <v>44469</v>
      </c>
      <c r="L102" s="119">
        <v>44500</v>
      </c>
      <c r="M102" s="119">
        <v>44530</v>
      </c>
      <c r="N102" s="119">
        <v>44561</v>
      </c>
      <c r="O102" s="5" t="s">
        <v>67</v>
      </c>
    </row>
    <row r="103" spans="1:15" ht="13.5" thickBot="1" x14ac:dyDescent="0.25">
      <c r="A103" s="79" t="s">
        <v>4</v>
      </c>
      <c r="C103" s="120">
        <v>395223306</v>
      </c>
      <c r="D103" s="127">
        <v>6005880</v>
      </c>
      <c r="E103" s="127">
        <v>8668569</v>
      </c>
      <c r="F103" s="127"/>
      <c r="G103" s="127"/>
      <c r="H103" s="128"/>
      <c r="I103" s="129"/>
      <c r="J103" s="127"/>
      <c r="K103" s="121">
        <v>-115950</v>
      </c>
      <c r="L103" s="121"/>
      <c r="M103" s="121">
        <v>93118068</v>
      </c>
      <c r="N103" s="121"/>
      <c r="O103" s="13">
        <f>SUM(C103:N103)</f>
        <v>502899873</v>
      </c>
    </row>
    <row r="104" spans="1:15" ht="25.5" x14ac:dyDescent="0.2">
      <c r="A104" s="77" t="s">
        <v>149</v>
      </c>
      <c r="D104" s="130"/>
      <c r="F104" s="131"/>
    </row>
    <row r="105" spans="1:15" ht="25.5" x14ac:dyDescent="0.2">
      <c r="A105" s="77" t="s">
        <v>126</v>
      </c>
      <c r="L105" s="122"/>
    </row>
    <row r="106" spans="1:15" ht="13.5" thickBot="1" x14ac:dyDescent="0.25"/>
    <row r="107" spans="1:15" x14ac:dyDescent="0.2">
      <c r="A107" s="84" t="s">
        <v>488</v>
      </c>
      <c r="C107" s="118">
        <v>44227</v>
      </c>
      <c r="D107" s="119">
        <v>44255</v>
      </c>
      <c r="E107" s="119">
        <v>44286</v>
      </c>
      <c r="F107" s="119">
        <v>44316</v>
      </c>
      <c r="G107" s="119">
        <v>44347</v>
      </c>
      <c r="H107" s="119">
        <v>44377</v>
      </c>
      <c r="I107" s="119">
        <v>44408</v>
      </c>
      <c r="J107" s="119">
        <v>44439</v>
      </c>
      <c r="K107" s="119">
        <v>44469</v>
      </c>
      <c r="L107" s="119">
        <v>44500</v>
      </c>
      <c r="M107" s="119">
        <v>44530</v>
      </c>
      <c r="N107" s="119">
        <v>44561</v>
      </c>
      <c r="O107" s="5" t="s">
        <v>67</v>
      </c>
    </row>
    <row r="108" spans="1:15" ht="13.5" thickBot="1" x14ac:dyDescent="0.25">
      <c r="A108" s="82" t="s">
        <v>489</v>
      </c>
      <c r="C108" s="126">
        <f>+C81+C85+C91+C97+C103</f>
        <v>447318060</v>
      </c>
      <c r="D108" s="127">
        <f t="shared" ref="D108:N108" si="1">+D81+D85+D91+D97+D103</f>
        <v>49012378</v>
      </c>
      <c r="E108" s="127">
        <f t="shared" si="1"/>
        <v>75160267</v>
      </c>
      <c r="F108" s="127">
        <f t="shared" si="1"/>
        <v>83269746</v>
      </c>
      <c r="G108" s="127">
        <f t="shared" si="1"/>
        <v>52999748</v>
      </c>
      <c r="H108" s="128">
        <f t="shared" si="1"/>
        <v>52652054</v>
      </c>
      <c r="I108" s="129">
        <f t="shared" si="1"/>
        <v>53345645</v>
      </c>
      <c r="J108" s="127">
        <f t="shared" si="1"/>
        <v>61417913</v>
      </c>
      <c r="K108" s="127">
        <f t="shared" si="1"/>
        <v>80265767</v>
      </c>
      <c r="L108" s="127">
        <f t="shared" si="1"/>
        <v>37505247</v>
      </c>
      <c r="M108" s="127">
        <f t="shared" si="1"/>
        <v>39328939</v>
      </c>
      <c r="N108" s="128">
        <f t="shared" si="1"/>
        <v>72434875</v>
      </c>
      <c r="O108" s="13">
        <f>SUM(C108:N108)</f>
        <v>1104710639</v>
      </c>
    </row>
    <row r="109" spans="1:15" ht="38.25" x14ac:dyDescent="0.2">
      <c r="A109" s="77" t="s">
        <v>490</v>
      </c>
      <c r="C109" s="122"/>
      <c r="D109" s="122"/>
      <c r="E109" s="122"/>
      <c r="F109" s="122"/>
      <c r="G109" s="122"/>
      <c r="H109" s="122"/>
      <c r="I109" s="122"/>
      <c r="J109" s="122"/>
      <c r="K109" s="122"/>
      <c r="L109" s="122"/>
      <c r="M109" s="122"/>
      <c r="N109" s="122"/>
      <c r="O109" s="9"/>
    </row>
    <row r="110" spans="1:15" ht="13.5" thickBot="1" x14ac:dyDescent="0.25"/>
    <row r="111" spans="1:15" x14ac:dyDescent="0.2">
      <c r="A111" s="75" t="s">
        <v>491</v>
      </c>
      <c r="C111" s="118">
        <v>44227</v>
      </c>
      <c r="D111" s="119">
        <v>44255</v>
      </c>
      <c r="E111" s="119">
        <v>44286</v>
      </c>
      <c r="F111" s="119">
        <v>44316</v>
      </c>
      <c r="G111" s="119">
        <v>44347</v>
      </c>
      <c r="H111" s="119">
        <v>44377</v>
      </c>
      <c r="I111" s="119">
        <v>44408</v>
      </c>
      <c r="J111" s="119">
        <v>44439</v>
      </c>
      <c r="K111" s="119">
        <v>44469</v>
      </c>
      <c r="L111" s="119">
        <v>44500</v>
      </c>
      <c r="M111" s="119">
        <v>44530</v>
      </c>
      <c r="N111" s="119">
        <v>44561</v>
      </c>
      <c r="O111" s="5" t="s">
        <v>67</v>
      </c>
    </row>
    <row r="112" spans="1:15" x14ac:dyDescent="0.2">
      <c r="A112" s="79" t="s">
        <v>4</v>
      </c>
      <c r="C112" s="132">
        <v>11266230.000000002</v>
      </c>
      <c r="D112" s="133">
        <v>8537256.6899999995</v>
      </c>
      <c r="E112" s="133">
        <v>9219330.4000000022</v>
      </c>
      <c r="F112" s="133">
        <v>15867569.33</v>
      </c>
      <c r="G112" s="133">
        <v>9979026.3900000006</v>
      </c>
      <c r="H112" s="133">
        <v>10328841.84</v>
      </c>
      <c r="I112" s="133">
        <v>15269299.02</v>
      </c>
      <c r="J112" s="133">
        <v>9618062.8699999992</v>
      </c>
      <c r="K112" s="117">
        <v>10097172.469999999</v>
      </c>
      <c r="L112" s="117">
        <v>16164195.59</v>
      </c>
      <c r="M112" s="117">
        <v>9761083.1499999985</v>
      </c>
      <c r="N112" s="117">
        <v>14154355.109999999</v>
      </c>
      <c r="O112" s="1">
        <f>SUM(C112:N112)</f>
        <v>140262422.86000001</v>
      </c>
    </row>
    <row r="113" spans="1:15" ht="51" x14ac:dyDescent="0.2">
      <c r="A113" s="77" t="s">
        <v>150</v>
      </c>
      <c r="D113" s="122"/>
      <c r="F113" s="122"/>
      <c r="H113" s="122"/>
      <c r="J113" s="122"/>
    </row>
    <row r="114" spans="1:15" ht="25.5" x14ac:dyDescent="0.2">
      <c r="A114" s="77" t="s">
        <v>151</v>
      </c>
    </row>
    <row r="115" spans="1:15" ht="13.5" thickBot="1" x14ac:dyDescent="0.25"/>
    <row r="116" spans="1:15" x14ac:dyDescent="0.2">
      <c r="A116" s="75" t="s">
        <v>492</v>
      </c>
      <c r="C116" s="118">
        <v>44227</v>
      </c>
      <c r="D116" s="119">
        <v>44255</v>
      </c>
      <c r="E116" s="119">
        <v>44286</v>
      </c>
      <c r="F116" s="119">
        <v>44316</v>
      </c>
      <c r="G116" s="119">
        <v>44347</v>
      </c>
      <c r="H116" s="119">
        <v>44377</v>
      </c>
      <c r="I116" s="119">
        <v>44408</v>
      </c>
      <c r="J116" s="119">
        <v>44439</v>
      </c>
      <c r="K116" s="119">
        <v>44469</v>
      </c>
      <c r="L116" s="119">
        <v>44500</v>
      </c>
      <c r="M116" s="119">
        <v>44530</v>
      </c>
      <c r="N116" s="119">
        <v>44561</v>
      </c>
      <c r="O116" s="5" t="s">
        <v>67</v>
      </c>
    </row>
    <row r="117" spans="1:15" x14ac:dyDescent="0.2">
      <c r="A117" s="79" t="s">
        <v>4</v>
      </c>
      <c r="C117" s="132">
        <v>6130016.9799999995</v>
      </c>
      <c r="D117" s="133">
        <v>6328103.3799999999</v>
      </c>
      <c r="E117" s="133">
        <v>7001997.0600000005</v>
      </c>
      <c r="F117" s="133">
        <v>7767254.0299999993</v>
      </c>
      <c r="G117" s="133">
        <v>9724919.5</v>
      </c>
      <c r="H117" s="133">
        <v>4643867.43</v>
      </c>
      <c r="I117" s="133">
        <v>5088799.2600000007</v>
      </c>
      <c r="J117" s="133">
        <v>5263090.1399999997</v>
      </c>
      <c r="K117" s="133">
        <v>5089997.4000000004</v>
      </c>
      <c r="L117" s="133">
        <v>5067539.07</v>
      </c>
      <c r="M117" s="133">
        <v>4490138.8999999994</v>
      </c>
      <c r="N117" s="133">
        <v>6835773.5</v>
      </c>
      <c r="O117" s="8">
        <f>SUM(C117:N117)</f>
        <v>73431496.650000006</v>
      </c>
    </row>
    <row r="118" spans="1:15" ht="51" x14ac:dyDescent="0.2">
      <c r="A118" s="77" t="s">
        <v>152</v>
      </c>
      <c r="D118" s="122"/>
      <c r="F118" s="122"/>
      <c r="H118" s="122"/>
      <c r="J118" s="122"/>
      <c r="L118" s="122"/>
      <c r="N118" s="122"/>
    </row>
    <row r="119" spans="1:15" ht="25.5" x14ac:dyDescent="0.2">
      <c r="A119" s="77" t="s">
        <v>151</v>
      </c>
    </row>
    <row r="120" spans="1:15" ht="13.5" thickBot="1" x14ac:dyDescent="0.25"/>
    <row r="121" spans="1:15" x14ac:dyDescent="0.2">
      <c r="A121" s="75" t="s">
        <v>493</v>
      </c>
      <c r="C121" s="118">
        <v>44227</v>
      </c>
      <c r="D121" s="119">
        <v>44255</v>
      </c>
      <c r="E121" s="119">
        <v>44286</v>
      </c>
      <c r="F121" s="119">
        <v>44316</v>
      </c>
      <c r="G121" s="119">
        <v>44347</v>
      </c>
      <c r="H121" s="119">
        <v>44377</v>
      </c>
      <c r="I121" s="119">
        <v>44408</v>
      </c>
      <c r="J121" s="119">
        <v>44439</v>
      </c>
      <c r="K121" s="119">
        <v>44469</v>
      </c>
      <c r="L121" s="119">
        <v>44500</v>
      </c>
      <c r="M121" s="119">
        <v>44530</v>
      </c>
      <c r="N121" s="119">
        <v>44561</v>
      </c>
      <c r="O121" s="5" t="s">
        <v>67</v>
      </c>
    </row>
    <row r="122" spans="1:15" x14ac:dyDescent="0.2">
      <c r="A122" s="79" t="s">
        <v>4</v>
      </c>
      <c r="C122" s="132">
        <v>1971186.19</v>
      </c>
      <c r="D122" s="133">
        <v>2322323.91</v>
      </c>
      <c r="E122" s="133">
        <v>2271495.19</v>
      </c>
      <c r="F122" s="133">
        <v>2438173.29</v>
      </c>
      <c r="G122" s="133">
        <v>2936292.94</v>
      </c>
      <c r="H122" s="133">
        <v>2803849.88</v>
      </c>
      <c r="I122" s="133">
        <v>2856363.64</v>
      </c>
      <c r="J122" s="133">
        <v>2568969.96</v>
      </c>
      <c r="K122" s="133">
        <v>2697032.91</v>
      </c>
      <c r="L122" s="133">
        <v>3044108.76</v>
      </c>
      <c r="M122" s="133">
        <v>2663343.88</v>
      </c>
      <c r="N122" s="133">
        <v>4612160.4000000004</v>
      </c>
      <c r="O122" s="8">
        <f>SUM(C122:N122)</f>
        <v>33185300.950000003</v>
      </c>
    </row>
    <row r="123" spans="1:15" ht="51" x14ac:dyDescent="0.2">
      <c r="A123" s="81" t="s">
        <v>153</v>
      </c>
      <c r="D123" s="122"/>
      <c r="F123" s="122"/>
      <c r="H123" s="122"/>
      <c r="J123" s="122"/>
      <c r="L123" s="122"/>
      <c r="N123" s="122"/>
    </row>
    <row r="124" spans="1:15" ht="25.5" x14ac:dyDescent="0.2">
      <c r="A124" s="81" t="s">
        <v>151</v>
      </c>
    </row>
    <row r="125" spans="1:15" ht="13.5" thickBot="1" x14ac:dyDescent="0.25"/>
    <row r="126" spans="1:15" x14ac:dyDescent="0.2">
      <c r="A126" s="75" t="s">
        <v>494</v>
      </c>
      <c r="C126" s="118">
        <v>44227</v>
      </c>
      <c r="D126" s="119">
        <v>44255</v>
      </c>
      <c r="E126" s="119">
        <v>44286</v>
      </c>
      <c r="F126" s="119">
        <v>44316</v>
      </c>
      <c r="G126" s="119">
        <v>44347</v>
      </c>
      <c r="H126" s="119">
        <v>44377</v>
      </c>
      <c r="I126" s="119">
        <v>44408</v>
      </c>
      <c r="J126" s="119">
        <v>44439</v>
      </c>
      <c r="K126" s="119">
        <v>44469</v>
      </c>
      <c r="L126" s="119">
        <v>44500</v>
      </c>
      <c r="M126" s="119">
        <v>44530</v>
      </c>
      <c r="N126" s="119">
        <v>44561</v>
      </c>
      <c r="O126" s="5" t="s">
        <v>67</v>
      </c>
    </row>
    <row r="127" spans="1:15" x14ac:dyDescent="0.2">
      <c r="A127" s="79" t="s">
        <v>4</v>
      </c>
      <c r="C127" s="134">
        <v>5792970.1100000003</v>
      </c>
      <c r="D127" s="134">
        <v>7810932.4900000002</v>
      </c>
      <c r="E127" s="134">
        <v>17780858.210000001</v>
      </c>
      <c r="F127" s="134">
        <v>18898370.57</v>
      </c>
      <c r="G127" s="134">
        <v>16680057.18</v>
      </c>
      <c r="H127" s="134">
        <v>15909783.479999999</v>
      </c>
      <c r="I127" s="134">
        <v>18957590.410000004</v>
      </c>
      <c r="J127" s="134">
        <v>27285565.299999997</v>
      </c>
      <c r="K127" s="117">
        <v>25060203.130000003</v>
      </c>
      <c r="L127" s="117">
        <v>13367083.080000002</v>
      </c>
      <c r="M127" s="117">
        <v>7507331.6000000006</v>
      </c>
      <c r="N127" s="117">
        <v>19721015.48</v>
      </c>
      <c r="O127" s="1">
        <f>SUM(C127:N127)</f>
        <v>194771761.04000002</v>
      </c>
    </row>
    <row r="128" spans="1:15" ht="25.5" x14ac:dyDescent="0.2">
      <c r="A128" s="77" t="s">
        <v>154</v>
      </c>
    </row>
    <row r="129" spans="1:15" ht="25.5" x14ac:dyDescent="0.2">
      <c r="A129" s="77" t="s">
        <v>151</v>
      </c>
      <c r="D129" s="122"/>
      <c r="F129" s="122"/>
      <c r="H129" s="122"/>
      <c r="J129" s="122"/>
    </row>
    <row r="130" spans="1:15" ht="13.5" thickBot="1" x14ac:dyDescent="0.25"/>
    <row r="131" spans="1:15" x14ac:dyDescent="0.2">
      <c r="A131" s="75" t="s">
        <v>495</v>
      </c>
      <c r="C131" s="118">
        <v>44227</v>
      </c>
      <c r="D131" s="119">
        <v>44255</v>
      </c>
      <c r="E131" s="119">
        <v>44286</v>
      </c>
      <c r="F131" s="119">
        <v>44316</v>
      </c>
      <c r="G131" s="119">
        <v>44347</v>
      </c>
      <c r="H131" s="119">
        <v>44377</v>
      </c>
      <c r="I131" s="119">
        <v>44408</v>
      </c>
      <c r="J131" s="119">
        <v>44439</v>
      </c>
      <c r="K131" s="119">
        <v>44469</v>
      </c>
      <c r="L131" s="119">
        <v>44500</v>
      </c>
      <c r="M131" s="119">
        <v>44530</v>
      </c>
      <c r="N131" s="119">
        <v>44561</v>
      </c>
      <c r="O131" s="5" t="s">
        <v>67</v>
      </c>
    </row>
    <row r="132" spans="1:15" x14ac:dyDescent="0.2">
      <c r="A132" s="79" t="s">
        <v>4</v>
      </c>
      <c r="C132" s="132">
        <v>11788672.379999993</v>
      </c>
      <c r="D132" s="133">
        <v>10956387.539999995</v>
      </c>
      <c r="E132" s="133">
        <v>19754862.859999999</v>
      </c>
      <c r="F132" s="133">
        <v>19352710.660000004</v>
      </c>
      <c r="G132" s="133">
        <v>21324926.909999993</v>
      </c>
      <c r="H132" s="133">
        <v>15846430.860000001</v>
      </c>
      <c r="I132" s="133">
        <v>16950942.320000004</v>
      </c>
      <c r="J132" s="133">
        <v>28247370.669999994</v>
      </c>
      <c r="K132" s="133">
        <v>24679610.899999999</v>
      </c>
      <c r="L132" s="133">
        <v>11508481.520000007</v>
      </c>
      <c r="M132" s="133">
        <v>6983105.3300000001</v>
      </c>
      <c r="N132" s="133">
        <v>25048461.159999996</v>
      </c>
      <c r="O132" s="8">
        <f>SUM(C132:N132)</f>
        <v>212441963.11000001</v>
      </c>
    </row>
    <row r="133" spans="1:15" ht="38.25" x14ac:dyDescent="0.2">
      <c r="A133" s="81" t="s">
        <v>155</v>
      </c>
    </row>
    <row r="134" spans="1:15" ht="25.5" x14ac:dyDescent="0.2">
      <c r="A134" s="81" t="s">
        <v>151</v>
      </c>
      <c r="D134" s="122"/>
      <c r="F134" s="122"/>
      <c r="H134" s="122"/>
      <c r="J134" s="122"/>
      <c r="L134" s="122"/>
      <c r="N134" s="122"/>
    </row>
    <row r="135" spans="1:15" ht="13.5" thickBot="1" x14ac:dyDescent="0.25"/>
    <row r="136" spans="1:15" x14ac:dyDescent="0.2">
      <c r="A136" s="75" t="s">
        <v>496</v>
      </c>
      <c r="C136" s="118">
        <v>44227</v>
      </c>
      <c r="D136" s="119">
        <v>44255</v>
      </c>
      <c r="E136" s="119">
        <v>44286</v>
      </c>
      <c r="F136" s="119">
        <v>44316</v>
      </c>
      <c r="G136" s="119">
        <v>44347</v>
      </c>
      <c r="H136" s="119">
        <v>44377</v>
      </c>
      <c r="I136" s="119">
        <v>44408</v>
      </c>
      <c r="J136" s="119">
        <v>44439</v>
      </c>
      <c r="K136" s="119">
        <v>44469</v>
      </c>
      <c r="L136" s="119">
        <v>44500</v>
      </c>
      <c r="M136" s="119">
        <v>44530</v>
      </c>
      <c r="N136" s="119">
        <v>44561</v>
      </c>
      <c r="O136" s="5" t="s">
        <v>67</v>
      </c>
    </row>
    <row r="137" spans="1:15" x14ac:dyDescent="0.2">
      <c r="A137" s="79" t="s">
        <v>4</v>
      </c>
      <c r="C137" s="132">
        <v>2802103.45</v>
      </c>
      <c r="D137" s="133">
        <v>4651527.21</v>
      </c>
      <c r="E137" s="133">
        <v>4518131.1500000004</v>
      </c>
      <c r="F137" s="133">
        <v>5279892.1100000003</v>
      </c>
      <c r="G137" s="133">
        <v>4756929.71</v>
      </c>
      <c r="H137" s="133">
        <v>4740569.8600000003</v>
      </c>
      <c r="I137" s="133">
        <v>5243638.16</v>
      </c>
      <c r="J137" s="133">
        <v>4986737.76</v>
      </c>
      <c r="K137" s="133">
        <v>4970081.6399999997</v>
      </c>
      <c r="L137" s="133">
        <v>5203141.25</v>
      </c>
      <c r="M137" s="133">
        <v>4538405.5</v>
      </c>
      <c r="N137" s="133">
        <v>5500112.5599999996</v>
      </c>
      <c r="O137" s="8">
        <f>SUM(C137:N137)</f>
        <v>57191270.360000007</v>
      </c>
    </row>
    <row r="138" spans="1:15" ht="25.5" x14ac:dyDescent="0.2">
      <c r="A138" s="77" t="s">
        <v>156</v>
      </c>
    </row>
    <row r="139" spans="1:15" ht="25.5" x14ac:dyDescent="0.2">
      <c r="A139" s="77" t="s">
        <v>151</v>
      </c>
      <c r="D139" s="122"/>
      <c r="F139" s="122"/>
      <c r="H139" s="122"/>
      <c r="J139" s="122"/>
      <c r="L139" s="122"/>
      <c r="N139" s="122"/>
    </row>
    <row r="140" spans="1:15" ht="25.5" x14ac:dyDescent="0.2">
      <c r="A140" s="85" t="s">
        <v>497</v>
      </c>
    </row>
    <row r="141" spans="1:15" ht="13.5" thickBot="1" x14ac:dyDescent="0.25"/>
    <row r="142" spans="1:15" x14ac:dyDescent="0.2">
      <c r="A142" s="75" t="s">
        <v>498</v>
      </c>
      <c r="C142" s="118">
        <v>44227</v>
      </c>
      <c r="D142" s="119">
        <v>44255</v>
      </c>
      <c r="E142" s="119">
        <v>44286</v>
      </c>
      <c r="F142" s="119">
        <v>44316</v>
      </c>
      <c r="G142" s="119">
        <v>44347</v>
      </c>
      <c r="H142" s="119">
        <v>44377</v>
      </c>
      <c r="I142" s="119">
        <v>44408</v>
      </c>
      <c r="J142" s="119">
        <v>44439</v>
      </c>
      <c r="K142" s="119">
        <v>44469</v>
      </c>
      <c r="L142" s="119">
        <v>44500</v>
      </c>
      <c r="M142" s="119">
        <v>44530</v>
      </c>
      <c r="N142" s="119">
        <v>44561</v>
      </c>
      <c r="O142" s="5" t="s">
        <v>67</v>
      </c>
    </row>
    <row r="143" spans="1:15" x14ac:dyDescent="0.2">
      <c r="A143" s="79" t="s">
        <v>4</v>
      </c>
      <c r="C143" s="132">
        <v>390230.01</v>
      </c>
      <c r="D143" s="133">
        <v>480262.88</v>
      </c>
      <c r="E143" s="133">
        <v>416033.51</v>
      </c>
      <c r="F143" s="133">
        <v>378220.58</v>
      </c>
      <c r="G143" s="133">
        <v>399216.81</v>
      </c>
      <c r="H143" s="133">
        <v>433320.53</v>
      </c>
      <c r="I143" s="133">
        <v>568025.93000000005</v>
      </c>
      <c r="J143" s="133">
        <v>575864.56999999995</v>
      </c>
      <c r="K143" s="133">
        <v>620408.6</v>
      </c>
      <c r="L143" s="133">
        <v>561868.72</v>
      </c>
      <c r="M143" s="133">
        <v>591595.02</v>
      </c>
      <c r="N143" s="133">
        <v>599130.75</v>
      </c>
      <c r="O143" s="8">
        <f>SUM(C143:N143)</f>
        <v>6014177.9100000001</v>
      </c>
    </row>
    <row r="144" spans="1:15" ht="38.25" x14ac:dyDescent="0.2">
      <c r="A144" s="79" t="s">
        <v>157</v>
      </c>
    </row>
    <row r="145" spans="1:15" ht="25.5" x14ac:dyDescent="0.2">
      <c r="A145" s="81" t="s">
        <v>158</v>
      </c>
      <c r="D145" s="122"/>
      <c r="F145" s="122"/>
      <c r="H145" s="122"/>
      <c r="J145" s="122"/>
      <c r="L145" s="122"/>
      <c r="N145" s="122"/>
    </row>
    <row r="146" spans="1:15" ht="25.5" x14ac:dyDescent="0.2">
      <c r="A146" s="81" t="s">
        <v>151</v>
      </c>
    </row>
    <row r="147" spans="1:15" ht="25.5" x14ac:dyDescent="0.2">
      <c r="A147" s="86" t="s">
        <v>499</v>
      </c>
    </row>
    <row r="148" spans="1:15" ht="13.5" thickBot="1" x14ac:dyDescent="0.25"/>
    <row r="149" spans="1:15" x14ac:dyDescent="0.2">
      <c r="A149" s="75" t="s">
        <v>500</v>
      </c>
      <c r="C149" s="118">
        <v>44227</v>
      </c>
      <c r="D149" s="119">
        <v>44255</v>
      </c>
      <c r="E149" s="119">
        <v>44286</v>
      </c>
      <c r="F149" s="119">
        <v>44316</v>
      </c>
      <c r="G149" s="119">
        <v>44347</v>
      </c>
      <c r="H149" s="119">
        <v>44377</v>
      </c>
      <c r="I149" s="119">
        <v>44408</v>
      </c>
      <c r="J149" s="119">
        <v>44439</v>
      </c>
      <c r="K149" s="119">
        <v>44469</v>
      </c>
      <c r="L149" s="119">
        <v>44500</v>
      </c>
      <c r="M149" s="119">
        <v>44530</v>
      </c>
      <c r="N149" s="119">
        <v>44561</v>
      </c>
      <c r="O149" s="5" t="s">
        <v>67</v>
      </c>
    </row>
    <row r="150" spans="1:15" x14ac:dyDescent="0.2">
      <c r="A150" s="79" t="s">
        <v>4</v>
      </c>
      <c r="C150" s="132">
        <v>234070.13</v>
      </c>
      <c r="D150" s="133">
        <v>222294.63</v>
      </c>
      <c r="E150" s="133">
        <v>280872.46000000002</v>
      </c>
      <c r="F150" s="133">
        <v>258063.46</v>
      </c>
      <c r="G150" s="133">
        <v>232739.15</v>
      </c>
      <c r="H150" s="133">
        <v>299017.84000000003</v>
      </c>
      <c r="I150" s="133">
        <v>445963.79</v>
      </c>
      <c r="J150" s="133">
        <v>444271.59</v>
      </c>
      <c r="K150" s="133">
        <v>445268</v>
      </c>
      <c r="L150" s="133">
        <v>371428.02</v>
      </c>
      <c r="M150" s="133">
        <v>268625.73</v>
      </c>
      <c r="N150" s="133">
        <v>230974.96</v>
      </c>
      <c r="O150" s="8">
        <f>SUM(C150:N150)</f>
        <v>3733589.76</v>
      </c>
    </row>
    <row r="151" spans="1:15" ht="25.5" x14ac:dyDescent="0.2">
      <c r="A151" s="79" t="s">
        <v>159</v>
      </c>
      <c r="D151" s="122"/>
      <c r="F151" s="122"/>
      <c r="H151" s="122"/>
      <c r="J151" s="122"/>
      <c r="L151" s="122"/>
      <c r="N151" s="122"/>
    </row>
    <row r="152" spans="1:15" ht="25.5" x14ac:dyDescent="0.2">
      <c r="A152" s="81" t="s">
        <v>160</v>
      </c>
    </row>
    <row r="153" spans="1:15" ht="25.5" x14ac:dyDescent="0.2">
      <c r="A153" s="81" t="s">
        <v>151</v>
      </c>
    </row>
    <row r="154" spans="1:15" ht="25.5" x14ac:dyDescent="0.2">
      <c r="A154" s="86" t="s">
        <v>501</v>
      </c>
    </row>
    <row r="155" spans="1:15" ht="13.5" thickBot="1" x14ac:dyDescent="0.25"/>
    <row r="156" spans="1:15" x14ac:dyDescent="0.2">
      <c r="A156" s="75" t="s">
        <v>502</v>
      </c>
      <c r="C156" s="118">
        <v>44227</v>
      </c>
      <c r="D156" s="119">
        <v>44255</v>
      </c>
      <c r="E156" s="119">
        <v>44286</v>
      </c>
      <c r="F156" s="119">
        <v>44316</v>
      </c>
      <c r="G156" s="119">
        <v>44347</v>
      </c>
      <c r="H156" s="119">
        <v>44377</v>
      </c>
      <c r="I156" s="119">
        <v>44408</v>
      </c>
      <c r="J156" s="119">
        <v>44439</v>
      </c>
      <c r="K156" s="119">
        <v>44469</v>
      </c>
      <c r="L156" s="119">
        <v>44500</v>
      </c>
      <c r="M156" s="119">
        <v>44530</v>
      </c>
      <c r="N156" s="119">
        <v>44561</v>
      </c>
      <c r="O156" s="5" t="s">
        <v>67</v>
      </c>
    </row>
    <row r="157" spans="1:15" x14ac:dyDescent="0.2">
      <c r="A157" s="79" t="s">
        <v>4</v>
      </c>
      <c r="C157" s="132">
        <v>4751113.43</v>
      </c>
      <c r="D157" s="133">
        <v>6367758.6000000015</v>
      </c>
      <c r="E157" s="133">
        <v>6390089.9400000004</v>
      </c>
      <c r="F157" s="133">
        <v>10173528.909999998</v>
      </c>
      <c r="G157" s="133">
        <v>6538985.1400000006</v>
      </c>
      <c r="H157" s="133">
        <v>7664724.8099999996</v>
      </c>
      <c r="I157" s="133">
        <v>6509399.8500000006</v>
      </c>
      <c r="J157" s="133">
        <v>6599259.1600000011</v>
      </c>
      <c r="K157" s="133">
        <v>6359887.8400000017</v>
      </c>
      <c r="L157" s="133">
        <v>9654470.4500000011</v>
      </c>
      <c r="M157" s="133">
        <v>6429185.96</v>
      </c>
      <c r="N157" s="133">
        <v>1098213.81</v>
      </c>
      <c r="O157" s="8">
        <f>SUM(C157:N157)</f>
        <v>78536617.900000006</v>
      </c>
    </row>
    <row r="158" spans="1:15" ht="38.25" x14ac:dyDescent="0.2">
      <c r="A158" s="81" t="s">
        <v>161</v>
      </c>
      <c r="D158" s="122"/>
      <c r="F158" s="122"/>
      <c r="H158" s="122"/>
      <c r="J158" s="122"/>
      <c r="L158" s="122"/>
      <c r="N158" s="122"/>
    </row>
    <row r="159" spans="1:15" ht="25.5" x14ac:dyDescent="0.2">
      <c r="A159" s="81" t="s">
        <v>151</v>
      </c>
    </row>
    <row r="160" spans="1:15" ht="13.5" thickBot="1" x14ac:dyDescent="0.25"/>
    <row r="161" spans="1:15" x14ac:dyDescent="0.2">
      <c r="A161" s="75" t="s">
        <v>503</v>
      </c>
      <c r="C161" s="118">
        <v>44227</v>
      </c>
      <c r="D161" s="119">
        <v>44255</v>
      </c>
      <c r="E161" s="119">
        <v>44286</v>
      </c>
      <c r="F161" s="119">
        <v>44316</v>
      </c>
      <c r="G161" s="119">
        <v>44347</v>
      </c>
      <c r="H161" s="119">
        <v>44377</v>
      </c>
      <c r="I161" s="119">
        <v>44408</v>
      </c>
      <c r="J161" s="119">
        <v>44439</v>
      </c>
      <c r="K161" s="119">
        <v>44469</v>
      </c>
      <c r="L161" s="119">
        <v>44500</v>
      </c>
      <c r="M161" s="119">
        <v>44530</v>
      </c>
      <c r="N161" s="119">
        <v>44561</v>
      </c>
      <c r="O161" s="5" t="s">
        <v>67</v>
      </c>
    </row>
    <row r="162" spans="1:15" x14ac:dyDescent="0.2">
      <c r="A162" s="79" t="s">
        <v>4</v>
      </c>
      <c r="C162" s="132">
        <v>2077484.8299999998</v>
      </c>
      <c r="D162" s="133">
        <v>896328.73999999976</v>
      </c>
      <c r="E162" s="133">
        <v>2081948.7799999998</v>
      </c>
      <c r="F162" s="133">
        <v>996699.36999999988</v>
      </c>
      <c r="G162" s="133">
        <v>2233629.8200000003</v>
      </c>
      <c r="H162" s="133">
        <v>998534.24000000034</v>
      </c>
      <c r="I162" s="133">
        <v>2241448.29</v>
      </c>
      <c r="J162" s="133">
        <v>1003885.5399999999</v>
      </c>
      <c r="K162" s="133">
        <v>2297351.0000000005</v>
      </c>
      <c r="L162" s="133">
        <v>962443.4500000003</v>
      </c>
      <c r="M162" s="133">
        <v>2255333.8299999987</v>
      </c>
      <c r="N162" s="133">
        <v>1098213.81</v>
      </c>
      <c r="O162" s="8">
        <f>SUM(C162:N162)</f>
        <v>19143301.699999999</v>
      </c>
    </row>
    <row r="163" spans="1:15" ht="38.25" x14ac:dyDescent="0.2">
      <c r="A163" s="81" t="s">
        <v>162</v>
      </c>
      <c r="D163" s="122"/>
      <c r="F163" s="122"/>
      <c r="H163" s="122"/>
      <c r="J163" s="122"/>
      <c r="L163" s="122"/>
      <c r="N163" s="122"/>
    </row>
    <row r="164" spans="1:15" ht="25.5" x14ac:dyDescent="0.2">
      <c r="A164" s="81" t="s">
        <v>151</v>
      </c>
    </row>
    <row r="165" spans="1:15" ht="13.5" thickBot="1" x14ac:dyDescent="0.25"/>
    <row r="166" spans="1:15" x14ac:dyDescent="0.2">
      <c r="A166" s="75" t="s">
        <v>504</v>
      </c>
      <c r="C166" s="118">
        <v>44227</v>
      </c>
      <c r="D166" s="119">
        <v>44255</v>
      </c>
      <c r="E166" s="119">
        <v>44286</v>
      </c>
      <c r="F166" s="119">
        <v>44316</v>
      </c>
      <c r="G166" s="119">
        <v>44347</v>
      </c>
      <c r="H166" s="119">
        <v>44377</v>
      </c>
      <c r="I166" s="119">
        <v>44408</v>
      </c>
      <c r="J166" s="119">
        <v>44439</v>
      </c>
      <c r="K166" s="119">
        <v>44469</v>
      </c>
      <c r="L166" s="119">
        <v>44500</v>
      </c>
      <c r="M166" s="119">
        <v>44530</v>
      </c>
      <c r="N166" s="119">
        <v>44561</v>
      </c>
      <c r="O166" s="5" t="s">
        <v>67</v>
      </c>
    </row>
    <row r="167" spans="1:15" x14ac:dyDescent="0.2">
      <c r="A167" s="79" t="s">
        <v>4</v>
      </c>
      <c r="C167" s="132">
        <v>5340919</v>
      </c>
      <c r="D167" s="117">
        <v>0</v>
      </c>
      <c r="E167" s="117">
        <v>0</v>
      </c>
      <c r="F167" s="133">
        <v>5318047</v>
      </c>
      <c r="G167" s="117">
        <v>0</v>
      </c>
      <c r="H167" s="117">
        <v>0</v>
      </c>
      <c r="I167" s="133">
        <v>5377278</v>
      </c>
      <c r="J167" s="117">
        <v>0</v>
      </c>
      <c r="K167" s="117">
        <v>0</v>
      </c>
      <c r="L167" s="133">
        <v>5123671</v>
      </c>
      <c r="M167" s="117">
        <v>0</v>
      </c>
      <c r="N167" s="117">
        <v>0</v>
      </c>
      <c r="O167" s="8">
        <f>SUM(C167:N167)</f>
        <v>21159915</v>
      </c>
    </row>
    <row r="168" spans="1:15" ht="25.5" x14ac:dyDescent="0.2">
      <c r="A168" s="79" t="s">
        <v>163</v>
      </c>
    </row>
    <row r="169" spans="1:15" x14ac:dyDescent="0.2">
      <c r="A169" s="81" t="s">
        <v>164</v>
      </c>
    </row>
    <row r="170" spans="1:15" ht="25.5" x14ac:dyDescent="0.2">
      <c r="A170" s="81" t="s">
        <v>151</v>
      </c>
    </row>
    <row r="171" spans="1:15" x14ac:dyDescent="0.2">
      <c r="A171" s="86" t="s">
        <v>505</v>
      </c>
    </row>
    <row r="172" spans="1:15" ht="13.5" thickBot="1" x14ac:dyDescent="0.25"/>
    <row r="173" spans="1:15" x14ac:dyDescent="0.2">
      <c r="A173" s="75" t="s">
        <v>506</v>
      </c>
      <c r="C173" s="118">
        <v>44227</v>
      </c>
      <c r="D173" s="119">
        <v>44255</v>
      </c>
      <c r="E173" s="119">
        <v>44286</v>
      </c>
      <c r="F173" s="119">
        <v>44316</v>
      </c>
      <c r="G173" s="119">
        <v>44347</v>
      </c>
      <c r="H173" s="119">
        <v>44377</v>
      </c>
      <c r="I173" s="119">
        <v>44408</v>
      </c>
      <c r="J173" s="119">
        <v>44439</v>
      </c>
      <c r="K173" s="119">
        <v>44469</v>
      </c>
      <c r="L173" s="119">
        <v>44500</v>
      </c>
      <c r="M173" s="119">
        <v>44530</v>
      </c>
      <c r="N173" s="119">
        <v>44561</v>
      </c>
      <c r="O173" s="5" t="s">
        <v>67</v>
      </c>
    </row>
    <row r="174" spans="1:15" x14ac:dyDescent="0.2">
      <c r="A174" s="79" t="s">
        <v>4</v>
      </c>
      <c r="C174" s="132">
        <v>57704</v>
      </c>
      <c r="D174" s="133">
        <v>0</v>
      </c>
      <c r="E174" s="133">
        <v>0</v>
      </c>
      <c r="F174" s="133">
        <v>46898</v>
      </c>
      <c r="G174" s="133">
        <v>0</v>
      </c>
      <c r="H174" s="133">
        <v>0</v>
      </c>
      <c r="I174" s="133">
        <v>49617</v>
      </c>
      <c r="J174" s="133">
        <v>0</v>
      </c>
      <c r="K174" s="133">
        <v>0</v>
      </c>
      <c r="L174" s="133">
        <v>49329</v>
      </c>
      <c r="M174" s="133">
        <v>0</v>
      </c>
      <c r="N174" s="133">
        <v>0</v>
      </c>
      <c r="O174" s="8">
        <f>SUM(C174:N174)</f>
        <v>203548</v>
      </c>
    </row>
    <row r="175" spans="1:15" ht="25.5" x14ac:dyDescent="0.2">
      <c r="A175" s="79" t="s">
        <v>165</v>
      </c>
    </row>
    <row r="176" spans="1:15" x14ac:dyDescent="0.2">
      <c r="A176" s="76"/>
    </row>
    <row r="177" spans="1:15" ht="25.5" x14ac:dyDescent="0.2">
      <c r="A177" s="81" t="s">
        <v>166</v>
      </c>
    </row>
    <row r="178" spans="1:15" ht="25.5" x14ac:dyDescent="0.2">
      <c r="A178" s="81" t="s">
        <v>151</v>
      </c>
    </row>
    <row r="179" spans="1:15" x14ac:dyDescent="0.2">
      <c r="A179" s="86" t="s">
        <v>507</v>
      </c>
    </row>
    <row r="180" spans="1:15" x14ac:dyDescent="0.2">
      <c r="C180" s="132"/>
      <c r="D180" s="133"/>
      <c r="E180" s="133"/>
      <c r="F180" s="133"/>
      <c r="G180" s="133"/>
      <c r="H180" s="133"/>
      <c r="I180" s="133"/>
      <c r="J180" s="133"/>
      <c r="K180" s="133"/>
      <c r="L180" s="133"/>
      <c r="M180" s="133"/>
      <c r="N180" s="133"/>
    </row>
    <row r="181" spans="1:15" ht="13.5" thickBot="1" x14ac:dyDescent="0.25"/>
    <row r="182" spans="1:15" x14ac:dyDescent="0.2">
      <c r="A182" s="87" t="s">
        <v>508</v>
      </c>
      <c r="C182" s="118">
        <v>44227</v>
      </c>
      <c r="D182" s="119">
        <v>44255</v>
      </c>
      <c r="E182" s="119">
        <v>44286</v>
      </c>
      <c r="F182" s="119">
        <v>44316</v>
      </c>
      <c r="G182" s="119">
        <v>44347</v>
      </c>
      <c r="H182" s="119">
        <v>44377</v>
      </c>
      <c r="I182" s="119">
        <v>44408</v>
      </c>
      <c r="J182" s="119">
        <v>44439</v>
      </c>
      <c r="K182" s="119">
        <v>44469</v>
      </c>
      <c r="L182" s="119">
        <v>44500</v>
      </c>
      <c r="M182" s="119">
        <v>44530</v>
      </c>
      <c r="N182" s="119">
        <v>44561</v>
      </c>
      <c r="O182" s="5" t="s">
        <v>67</v>
      </c>
    </row>
    <row r="183" spans="1:15" x14ac:dyDescent="0.2">
      <c r="A183" s="88" t="s">
        <v>509</v>
      </c>
      <c r="C183" s="132">
        <v>29413483.419999998</v>
      </c>
      <c r="D183" s="133">
        <v>25561316.669999998</v>
      </c>
      <c r="E183" s="133">
        <v>29699053.149999999</v>
      </c>
      <c r="F183" s="133">
        <v>41735124.019999996</v>
      </c>
      <c r="G183" s="133">
        <v>34641222.289999999</v>
      </c>
      <c r="H183" s="133">
        <v>30828653.66</v>
      </c>
      <c r="I183" s="133">
        <v>38365381.25</v>
      </c>
      <c r="J183" s="133">
        <v>41729497.130000003</v>
      </c>
      <c r="K183" s="133">
        <v>39978296.639999993</v>
      </c>
      <c r="L183" s="133">
        <v>36478942.170000002</v>
      </c>
      <c r="M183" s="133">
        <v>23706395.249999996</v>
      </c>
      <c r="N183" s="133">
        <v>37941275.690000005</v>
      </c>
      <c r="O183" s="8">
        <f>SUM(C183:N183)</f>
        <v>410078641.33999997</v>
      </c>
    </row>
    <row r="184" spans="1:15" ht="38.25" x14ac:dyDescent="0.2">
      <c r="A184" s="81" t="s">
        <v>167</v>
      </c>
      <c r="D184" s="122"/>
      <c r="F184" s="122"/>
      <c r="L184" s="122"/>
      <c r="O184" s="8"/>
    </row>
    <row r="185" spans="1:15" ht="13.5" thickBot="1" x14ac:dyDescent="0.25"/>
    <row r="186" spans="1:15" x14ac:dyDescent="0.2">
      <c r="A186" s="75" t="s">
        <v>510</v>
      </c>
      <c r="C186" s="118">
        <v>44227</v>
      </c>
      <c r="D186" s="119">
        <v>44255</v>
      </c>
      <c r="E186" s="119">
        <v>44286</v>
      </c>
      <c r="F186" s="119">
        <v>44316</v>
      </c>
      <c r="G186" s="119">
        <v>44347</v>
      </c>
      <c r="H186" s="119">
        <v>44377</v>
      </c>
      <c r="I186" s="119">
        <v>44408</v>
      </c>
      <c r="J186" s="119">
        <v>44439</v>
      </c>
      <c r="K186" s="119">
        <v>44469</v>
      </c>
      <c r="L186" s="119">
        <v>44500</v>
      </c>
      <c r="M186" s="119">
        <v>44530</v>
      </c>
      <c r="N186" s="119">
        <v>44561</v>
      </c>
      <c r="O186" s="5" t="s">
        <v>67</v>
      </c>
    </row>
    <row r="187" spans="1:15" ht="13.5" thickBot="1" x14ac:dyDescent="0.25">
      <c r="A187" s="79" t="s">
        <v>4</v>
      </c>
      <c r="C187" s="126"/>
      <c r="D187" s="127"/>
      <c r="E187" s="127"/>
      <c r="F187" s="127"/>
      <c r="G187" s="127"/>
      <c r="H187" s="128"/>
      <c r="I187" s="129"/>
      <c r="J187" s="127"/>
      <c r="K187" s="127"/>
      <c r="L187" s="127"/>
      <c r="M187" s="127"/>
      <c r="N187" s="128"/>
      <c r="O187" s="13">
        <f>SUM(C187:N187)</f>
        <v>0</v>
      </c>
    </row>
    <row r="188" spans="1:15" ht="25.5" x14ac:dyDescent="0.2">
      <c r="A188" s="81" t="s">
        <v>168</v>
      </c>
    </row>
    <row r="189" spans="1:15" ht="25.5" x14ac:dyDescent="0.2">
      <c r="A189" s="81" t="s">
        <v>151</v>
      </c>
    </row>
    <row r="190" spans="1:15" ht="13.5" thickBot="1" x14ac:dyDescent="0.25"/>
    <row r="191" spans="1:15" x14ac:dyDescent="0.2">
      <c r="A191" s="75" t="s">
        <v>511</v>
      </c>
      <c r="C191" s="118">
        <v>44227</v>
      </c>
      <c r="D191" s="119">
        <v>44255</v>
      </c>
      <c r="E191" s="119">
        <v>44286</v>
      </c>
      <c r="F191" s="119">
        <v>44316</v>
      </c>
      <c r="G191" s="119">
        <v>44347</v>
      </c>
      <c r="H191" s="119">
        <v>44377</v>
      </c>
      <c r="I191" s="119">
        <v>44408</v>
      </c>
      <c r="J191" s="119">
        <v>44439</v>
      </c>
      <c r="K191" s="119">
        <v>44469</v>
      </c>
      <c r="L191" s="119">
        <v>44500</v>
      </c>
      <c r="M191" s="119">
        <v>44530</v>
      </c>
      <c r="N191" s="119">
        <v>44561</v>
      </c>
      <c r="O191" s="5" t="s">
        <v>67</v>
      </c>
    </row>
    <row r="192" spans="1:15" ht="13.5" thickBot="1" x14ac:dyDescent="0.25">
      <c r="A192" s="79" t="s">
        <v>4</v>
      </c>
      <c r="C192" s="126"/>
      <c r="D192" s="127"/>
      <c r="E192" s="127"/>
      <c r="F192" s="127"/>
      <c r="G192" s="127"/>
      <c r="H192" s="128"/>
      <c r="I192" s="129"/>
      <c r="J192" s="127"/>
      <c r="K192" s="129">
        <v>21682.989999999998</v>
      </c>
      <c r="L192" s="127"/>
      <c r="M192" s="127"/>
      <c r="N192" s="129">
        <v>13991.76</v>
      </c>
      <c r="O192" s="13">
        <f>SUM(C192:N192)</f>
        <v>35674.75</v>
      </c>
    </row>
    <row r="193" spans="1:15" ht="25.5" x14ac:dyDescent="0.2">
      <c r="A193" s="81" t="s">
        <v>169</v>
      </c>
    </row>
    <row r="194" spans="1:15" ht="25.5" x14ac:dyDescent="0.2">
      <c r="A194" s="81" t="s">
        <v>151</v>
      </c>
    </row>
    <row r="195" spans="1:15" ht="13.5" thickBot="1" x14ac:dyDescent="0.25"/>
    <row r="196" spans="1:15" x14ac:dyDescent="0.2">
      <c r="A196" s="75" t="s">
        <v>512</v>
      </c>
      <c r="C196" s="118">
        <v>44227</v>
      </c>
      <c r="D196" s="119">
        <v>44255</v>
      </c>
      <c r="E196" s="119">
        <v>44286</v>
      </c>
      <c r="F196" s="119">
        <v>44316</v>
      </c>
      <c r="G196" s="119">
        <v>44347</v>
      </c>
      <c r="H196" s="119">
        <v>44377</v>
      </c>
      <c r="I196" s="119">
        <v>44408</v>
      </c>
      <c r="J196" s="119">
        <v>44439</v>
      </c>
      <c r="K196" s="119">
        <v>44469</v>
      </c>
      <c r="L196" s="119">
        <v>44500</v>
      </c>
      <c r="M196" s="119">
        <v>44530</v>
      </c>
      <c r="N196" s="119">
        <v>44561</v>
      </c>
      <c r="O196" s="5" t="s">
        <v>67</v>
      </c>
    </row>
    <row r="197" spans="1:15" ht="13.5" thickBot="1" x14ac:dyDescent="0.25">
      <c r="A197" s="79" t="s">
        <v>4</v>
      </c>
      <c r="C197" s="126">
        <v>0</v>
      </c>
      <c r="D197" s="129">
        <v>335566.83999999997</v>
      </c>
      <c r="E197" s="129">
        <v>6014380.7400000002</v>
      </c>
      <c r="F197" s="129">
        <v>2507109.3600000003</v>
      </c>
      <c r="G197" s="129">
        <v>3781498.19</v>
      </c>
      <c r="H197" s="129">
        <v>1957794.3599999999</v>
      </c>
      <c r="I197" s="129">
        <v>1877295.73</v>
      </c>
      <c r="J197" s="129">
        <v>2696862.1199999996</v>
      </c>
      <c r="K197" s="129">
        <v>2069661.26</v>
      </c>
      <c r="L197" s="129">
        <v>0</v>
      </c>
      <c r="M197" s="129">
        <v>23200</v>
      </c>
      <c r="N197" s="129">
        <v>232000</v>
      </c>
      <c r="O197" s="13">
        <f>SUM(C197:N197)</f>
        <v>21495368.600000001</v>
      </c>
    </row>
    <row r="198" spans="1:15" ht="25.5" x14ac:dyDescent="0.2">
      <c r="A198" s="81" t="s">
        <v>170</v>
      </c>
      <c r="F198" s="135"/>
      <c r="H198" s="135"/>
      <c r="J198" s="135"/>
      <c r="L198" s="135"/>
      <c r="N198" s="135"/>
    </row>
    <row r="199" spans="1:15" ht="25.5" x14ac:dyDescent="0.2">
      <c r="A199" s="81" t="s">
        <v>151</v>
      </c>
    </row>
    <row r="201" spans="1:15" ht="13.5" thickBot="1" x14ac:dyDescent="0.25"/>
    <row r="202" spans="1:15" x14ac:dyDescent="0.2">
      <c r="A202" s="75" t="s">
        <v>513</v>
      </c>
      <c r="C202" s="118">
        <v>44227</v>
      </c>
      <c r="D202" s="119">
        <v>44255</v>
      </c>
      <c r="E202" s="119">
        <v>44286</v>
      </c>
      <c r="F202" s="119">
        <v>44316</v>
      </c>
      <c r="G202" s="119">
        <v>44347</v>
      </c>
      <c r="H202" s="119">
        <v>44377</v>
      </c>
      <c r="I202" s="119">
        <v>44408</v>
      </c>
      <c r="J202" s="119">
        <v>44439</v>
      </c>
      <c r="K202" s="119">
        <v>44469</v>
      </c>
      <c r="L202" s="119">
        <v>44500</v>
      </c>
      <c r="M202" s="119">
        <v>44530</v>
      </c>
      <c r="N202" s="119">
        <v>44561</v>
      </c>
      <c r="O202" s="5" t="s">
        <v>67</v>
      </c>
    </row>
    <row r="203" spans="1:15" ht="13.5" thickBot="1" x14ac:dyDescent="0.25">
      <c r="A203" s="79" t="s">
        <v>4</v>
      </c>
      <c r="C203" s="126"/>
      <c r="D203" s="127"/>
      <c r="E203" s="127"/>
      <c r="F203" s="127"/>
      <c r="G203" s="127"/>
      <c r="H203" s="128"/>
      <c r="I203" s="129"/>
      <c r="J203" s="127"/>
      <c r="K203" s="127"/>
      <c r="L203" s="127"/>
      <c r="M203" s="127"/>
      <c r="N203" s="128"/>
      <c r="O203" s="13">
        <f>SUM(C203:N203)</f>
        <v>0</v>
      </c>
    </row>
    <row r="204" spans="1:15" ht="25.5" x14ac:dyDescent="0.2">
      <c r="A204" s="81" t="s">
        <v>171</v>
      </c>
    </row>
    <row r="205" spans="1:15" ht="25.5" x14ac:dyDescent="0.2">
      <c r="A205" s="81" t="s">
        <v>151</v>
      </c>
    </row>
    <row r="206" spans="1:15" ht="25.5" x14ac:dyDescent="0.2">
      <c r="A206" s="81" t="s">
        <v>151</v>
      </c>
    </row>
    <row r="207" spans="1:15" ht="13.5" thickBot="1" x14ac:dyDescent="0.25"/>
    <row r="208" spans="1:15" ht="25.5" x14ac:dyDescent="0.2">
      <c r="A208" s="82" t="s">
        <v>172</v>
      </c>
      <c r="C208" s="118">
        <v>44227</v>
      </c>
      <c r="D208" s="119">
        <v>44255</v>
      </c>
      <c r="E208" s="119">
        <v>44286</v>
      </c>
      <c r="F208" s="119">
        <v>44316</v>
      </c>
      <c r="G208" s="119">
        <v>44347</v>
      </c>
      <c r="H208" s="119">
        <v>44377</v>
      </c>
      <c r="I208" s="119">
        <v>44408</v>
      </c>
      <c r="J208" s="119">
        <v>44439</v>
      </c>
      <c r="K208" s="119">
        <v>44469</v>
      </c>
      <c r="L208" s="119">
        <v>44500</v>
      </c>
      <c r="M208" s="119">
        <v>44530</v>
      </c>
      <c r="N208" s="119">
        <v>44561</v>
      </c>
      <c r="O208" s="5" t="s">
        <v>67</v>
      </c>
    </row>
    <row r="209" spans="1:15" ht="13.5" thickBot="1" x14ac:dyDescent="0.25">
      <c r="A209" s="82" t="s">
        <v>514</v>
      </c>
      <c r="C209" s="126">
        <f>+C183+C187+C192+C197+C203</f>
        <v>29413483.419999998</v>
      </c>
      <c r="D209" s="129">
        <f t="shared" ref="D209:N209" si="2">+D183+D187+D192+D197+D203</f>
        <v>25896883.509999998</v>
      </c>
      <c r="E209" s="129">
        <f t="shared" si="2"/>
        <v>35713433.890000001</v>
      </c>
      <c r="F209" s="129">
        <f t="shared" si="2"/>
        <v>44242233.379999995</v>
      </c>
      <c r="G209" s="129">
        <f t="shared" si="2"/>
        <v>38422720.479999997</v>
      </c>
      <c r="H209" s="129">
        <f t="shared" si="2"/>
        <v>32786448.02</v>
      </c>
      <c r="I209" s="129">
        <f t="shared" si="2"/>
        <v>40242676.979999997</v>
      </c>
      <c r="J209" s="129">
        <f t="shared" si="2"/>
        <v>44426359.25</v>
      </c>
      <c r="K209" s="129">
        <f t="shared" si="2"/>
        <v>42069640.889999993</v>
      </c>
      <c r="L209" s="129">
        <f t="shared" si="2"/>
        <v>36478942.170000002</v>
      </c>
      <c r="M209" s="129">
        <f t="shared" si="2"/>
        <v>23729595.249999996</v>
      </c>
      <c r="N209" s="129">
        <f t="shared" si="2"/>
        <v>38187267.450000003</v>
      </c>
      <c r="O209" s="13">
        <f>SUM(C209:N209)</f>
        <v>431609684.68999994</v>
      </c>
    </row>
    <row r="210" spans="1:15" x14ac:dyDescent="0.2">
      <c r="A210" s="89" t="s">
        <v>0</v>
      </c>
      <c r="C210" s="171" t="s">
        <v>173</v>
      </c>
      <c r="D210" s="172"/>
      <c r="E210" s="172"/>
      <c r="F210" s="172"/>
      <c r="G210" s="172"/>
      <c r="H210" s="173"/>
    </row>
    <row r="211" spans="1:15" ht="38.25" x14ac:dyDescent="0.2">
      <c r="A211" s="90" t="s">
        <v>1</v>
      </c>
      <c r="C211" s="174"/>
      <c r="D211" s="175"/>
      <c r="E211" s="175"/>
      <c r="F211" s="175"/>
      <c r="G211" s="175"/>
      <c r="H211" s="176"/>
    </row>
  </sheetData>
  <mergeCells count="1">
    <mergeCell ref="C210:H2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AGUA_OPERACIÓN</vt:lpstr>
      <vt:lpstr>PTAR</vt:lpstr>
      <vt:lpstr>COMERCIAL</vt:lpstr>
      <vt:lpstr>RH</vt:lpstr>
      <vt:lpstr>FINANZAS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Salvador Manuel Lopez Castillo</cp:lastModifiedBy>
  <cp:lastPrinted>2022-02-08T20:28:03Z</cp:lastPrinted>
  <dcterms:created xsi:type="dcterms:W3CDTF">2022-01-31T15:37:01Z</dcterms:created>
  <dcterms:modified xsi:type="dcterms:W3CDTF">2024-10-10T18:13:22Z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25c551ae-65ec-4da3-bfb2-07d8568e4cda</vt:lpwstr>
  </property>
</Properties>
</file>