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225" windowWidth="15240" windowHeight="7875" tabRatio="923" firstSheet="37" activeTab="47"/>
  </bookViews>
  <sheets>
    <sheet name="Notas a los Edos Financieros" sheetId="1" r:id="rId1"/>
    <sheet name="ESF-01" sheetId="30" r:id="rId2"/>
    <sheet name="ESF-01 (I)" sheetId="2" r:id="rId3"/>
    <sheet name="ESF-02 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 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 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  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42" hidden="1">'EFE-02'!$A$7:$D$78</definedName>
    <definedName name="_xlnm._FilterDatabase" localSheetId="5" hidden="1">'ESF-03'!$A$7:$K$151</definedName>
    <definedName name="_xlnm._FilterDatabase" localSheetId="14" hidden="1">'ESF-08'!$A$7:$H$58</definedName>
    <definedName name="_xlnm.Print_Area" localSheetId="47">Conciliacion_Eg!$A$1:$D$49</definedName>
    <definedName name="_xlnm.Print_Area" localSheetId="45">Conciliacion_Ig!$A$1:$D$33</definedName>
    <definedName name="_xlnm.Print_Area" localSheetId="46">'Conciliacion_Ig (I)'!$A$1:$D$11</definedName>
    <definedName name="_xlnm.Print_Area" localSheetId="30">'EA-01'!$A$1:$D$38</definedName>
    <definedName name="_xlnm.Print_Area" localSheetId="32">'EA-02'!$A$1:$E$26</definedName>
    <definedName name="_xlnm.Print_Area" localSheetId="34">'EA-03'!$A$1:$E$53</definedName>
    <definedName name="_xlnm.Print_Area" localSheetId="40">'EFE-01  '!$A$1:$E$95</definedName>
    <definedName name="_xlnm.Print_Area" localSheetId="42">'EFE-02'!$A$1:$D$102</definedName>
    <definedName name="_xlnm.Print_Area" localSheetId="44">'EFE-03'!$A$1:$E$57</definedName>
    <definedName name="_xlnm.Print_Area" localSheetId="1">'ESF-01'!$A$1:$E$36</definedName>
    <definedName name="_xlnm.Print_Area" localSheetId="3">'ESF-02 '!$A$1:$H$37</definedName>
    <definedName name="_xlnm.Print_Area" localSheetId="5">'ESF-03'!$A$1:$I$70</definedName>
    <definedName name="_xlnm.Print_Area" localSheetId="6">'ESF-03 (I)'!$A$1:$H$14</definedName>
    <definedName name="_xlnm.Print_Area" localSheetId="7">'ESF-04'!$A$1:$H$8</definedName>
    <definedName name="_xlnm.Print_Area" localSheetId="8">'ESF-05'!$A$1:$D$44</definedName>
    <definedName name="_xlnm.Print_Area" localSheetId="10">'ESF-06 '!$A$1:$G$18</definedName>
    <definedName name="_xlnm.Print_Area" localSheetId="12">'ESF-07'!$A$1:$E$18</definedName>
    <definedName name="_xlnm.Print_Area" localSheetId="14">'ESF-08'!$A$1:$H$71</definedName>
    <definedName name="_xlnm.Print_Area" localSheetId="16">'ESF-09'!$A$1:$F$41</definedName>
    <definedName name="_xlnm.Print_Area" localSheetId="18">'ESF-10'!$A$1:$H$8</definedName>
    <definedName name="_xlnm.Print_Area" localSheetId="20">'ESF-11'!$A$1:$D$13</definedName>
    <definedName name="_xlnm.Print_Area" localSheetId="22">'ESF-12 '!$A$1:$H$89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Memoria!$A$98:$E$132</definedName>
    <definedName name="_xlnm.Print_Area" localSheetId="0">'Notas a los Edos Financieros'!$A$1:$B$45</definedName>
    <definedName name="_xlnm.Print_Area" localSheetId="36">'VHP-01'!$A$1:$G$26</definedName>
    <definedName name="_xlnm.Print_Area" localSheetId="38">'VHP-02'!$A$1:$F$49</definedName>
    <definedName name="_xlnm.Print_Titles" localSheetId="30">'EA-01'!$1:$7</definedName>
    <definedName name="_xlnm.Print_Titles" localSheetId="34">'EA-03'!$1:$7</definedName>
    <definedName name="_xlnm.Print_Titles" localSheetId="40">'EFE-01  '!$1:$6</definedName>
    <definedName name="_xlnm.Print_Titles" localSheetId="42">'EFE-02'!$5:$7</definedName>
  </definedNames>
  <calcPr calcId="145621"/>
</workbook>
</file>

<file path=xl/calcChain.xml><?xml version="1.0" encoding="utf-8"?>
<calcChain xmlns="http://schemas.openxmlformats.org/spreadsheetml/2006/main">
  <c r="E74" i="54" l="1"/>
  <c r="E73" i="54"/>
  <c r="E72" i="54"/>
  <c r="E71" i="54"/>
  <c r="E70" i="54"/>
  <c r="E69" i="54"/>
  <c r="E68" i="54"/>
  <c r="E67" i="54"/>
  <c r="E66" i="54"/>
  <c r="E65" i="54"/>
  <c r="E64" i="54"/>
  <c r="E63" i="54"/>
  <c r="E62" i="54"/>
  <c r="E61" i="54"/>
  <c r="E60" i="54"/>
  <c r="E59" i="54"/>
  <c r="E58" i="54"/>
  <c r="E57" i="54"/>
  <c r="C9" i="52" l="1"/>
  <c r="C90" i="50" l="1"/>
  <c r="C25" i="50" l="1"/>
  <c r="D41" i="51" l="1"/>
  <c r="C41" i="51"/>
  <c r="C9" i="51"/>
  <c r="D9" i="51"/>
  <c r="C10" i="50"/>
  <c r="C67" i="50"/>
  <c r="C13" i="50"/>
  <c r="C56" i="50"/>
  <c r="C39" i="50"/>
  <c r="C51" i="50"/>
  <c r="C32" i="50"/>
  <c r="C55" i="50"/>
  <c r="C27" i="50"/>
  <c r="C76" i="50"/>
  <c r="C47" i="50"/>
  <c r="C46" i="50"/>
  <c r="C49" i="50"/>
  <c r="C30" i="50"/>
  <c r="C31" i="50"/>
  <c r="C64" i="50"/>
  <c r="C72" i="50"/>
  <c r="C74" i="50"/>
  <c r="C73" i="50"/>
  <c r="C37" i="50"/>
  <c r="C52" i="50"/>
  <c r="C34" i="50"/>
  <c r="C82" i="50" l="1"/>
  <c r="E67" i="49"/>
  <c r="E68" i="49"/>
  <c r="E69" i="49"/>
  <c r="E70" i="49"/>
  <c r="E71" i="49"/>
  <c r="E72" i="49"/>
  <c r="E73" i="49"/>
  <c r="E74" i="49"/>
  <c r="E75" i="49"/>
  <c r="E76" i="49"/>
  <c r="E77" i="49"/>
  <c r="E66" i="49"/>
  <c r="D78" i="49"/>
  <c r="C78" i="49"/>
  <c r="D64" i="49"/>
  <c r="C64" i="49"/>
  <c r="E62" i="49"/>
  <c r="E63" i="49"/>
  <c r="E61" i="49"/>
  <c r="E26" i="49"/>
  <c r="E27" i="49"/>
  <c r="E28" i="49"/>
  <c r="E29" i="49"/>
  <c r="E30" i="49"/>
  <c r="E31" i="49"/>
  <c r="E32" i="49"/>
  <c r="E33" i="49"/>
  <c r="E34" i="49"/>
  <c r="E35" i="49"/>
  <c r="E36" i="49"/>
  <c r="E37" i="49"/>
  <c r="E38" i="49"/>
  <c r="E39" i="49"/>
  <c r="E40" i="49"/>
  <c r="E41" i="49"/>
  <c r="E42" i="49"/>
  <c r="E43" i="49"/>
  <c r="E44" i="49"/>
  <c r="E45" i="49"/>
  <c r="E46" i="49"/>
  <c r="E47" i="49"/>
  <c r="E48" i="49"/>
  <c r="E49" i="49"/>
  <c r="E50" i="49"/>
  <c r="E51" i="49"/>
  <c r="E52" i="49"/>
  <c r="E53" i="49"/>
  <c r="E54" i="49"/>
  <c r="E55" i="49"/>
  <c r="E56" i="49"/>
  <c r="E57" i="49"/>
  <c r="E58" i="49"/>
  <c r="E25" i="49"/>
  <c r="D59" i="49"/>
  <c r="C59" i="49"/>
  <c r="D23" i="49"/>
  <c r="C23" i="49"/>
  <c r="E8" i="49"/>
  <c r="E9" i="49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7" i="49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8" i="48"/>
  <c r="E9" i="47"/>
  <c r="E8" i="47"/>
  <c r="D65" i="41"/>
  <c r="C65" i="41"/>
  <c r="D56" i="41"/>
  <c r="C56" i="41"/>
  <c r="D48" i="41"/>
  <c r="C48" i="41"/>
  <c r="D45" i="41"/>
  <c r="C45" i="41"/>
  <c r="D8" i="41"/>
  <c r="C8" i="41"/>
  <c r="C75" i="41" s="1"/>
  <c r="E24" i="38"/>
  <c r="E16" i="38"/>
  <c r="E8" i="38"/>
  <c r="E46" i="37"/>
  <c r="E38" i="37"/>
  <c r="E30" i="37"/>
  <c r="E20" i="37"/>
  <c r="E21" i="37"/>
  <c r="E22" i="37"/>
  <c r="E23" i="37"/>
  <c r="E19" i="37"/>
  <c r="E9" i="37"/>
  <c r="E10" i="37"/>
  <c r="E11" i="37"/>
  <c r="E12" i="37"/>
  <c r="E8" i="37"/>
  <c r="D81" i="49" l="1"/>
  <c r="E78" i="49"/>
  <c r="E64" i="49"/>
  <c r="D75" i="41"/>
  <c r="E23" i="49"/>
  <c r="C81" i="49"/>
  <c r="E59" i="49"/>
  <c r="C9" i="53"/>
  <c r="C27" i="53"/>
  <c r="C35" i="53" s="1"/>
  <c r="C15" i="52"/>
  <c r="C34" i="48"/>
  <c r="D34" i="48"/>
  <c r="E34" i="48"/>
  <c r="C11" i="47"/>
  <c r="D11" i="47"/>
  <c r="E11" i="47"/>
  <c r="C38" i="46"/>
  <c r="C11" i="45"/>
  <c r="C13" i="44"/>
  <c r="C23" i="44"/>
  <c r="C10" i="43"/>
  <c r="C18" i="43"/>
  <c r="C26" i="43"/>
  <c r="C10" i="42"/>
  <c r="C18" i="42"/>
  <c r="E75" i="41"/>
  <c r="F75" i="41"/>
  <c r="G75" i="41"/>
  <c r="C119" i="41"/>
  <c r="D119" i="41"/>
  <c r="E119" i="41"/>
  <c r="F119" i="41"/>
  <c r="G119" i="41"/>
  <c r="C11" i="40"/>
  <c r="C20" i="40"/>
  <c r="C10" i="38"/>
  <c r="D10" i="38"/>
  <c r="E10" i="38"/>
  <c r="C18" i="38"/>
  <c r="D18" i="38"/>
  <c r="E18" i="38"/>
  <c r="C26" i="38"/>
  <c r="D26" i="38"/>
  <c r="E26" i="38"/>
  <c r="C13" i="37"/>
  <c r="D13" i="37"/>
  <c r="E13" i="37"/>
  <c r="C24" i="37"/>
  <c r="D24" i="37"/>
  <c r="E24" i="37"/>
  <c r="C32" i="37"/>
  <c r="D32" i="37"/>
  <c r="E32" i="37"/>
  <c r="C40" i="37"/>
  <c r="D40" i="37"/>
  <c r="E40" i="37"/>
  <c r="C48" i="37"/>
  <c r="D48" i="37"/>
  <c r="E48" i="37"/>
  <c r="C58" i="37"/>
  <c r="D58" i="37"/>
  <c r="E58" i="37"/>
  <c r="C16" i="36"/>
  <c r="C16" i="35"/>
  <c r="C16" i="34"/>
  <c r="C29" i="34"/>
  <c r="B31" i="34"/>
  <c r="C23" i="32"/>
  <c r="D23" i="32"/>
  <c r="E23" i="32"/>
  <c r="F23" i="32"/>
  <c r="G23" i="32"/>
  <c r="C33" i="32"/>
  <c r="D33" i="32"/>
  <c r="E33" i="32"/>
  <c r="F33" i="32"/>
  <c r="G33" i="32"/>
  <c r="C43" i="32"/>
  <c r="D43" i="32"/>
  <c r="E43" i="32"/>
  <c r="F43" i="32"/>
  <c r="G43" i="32"/>
  <c r="C53" i="32"/>
  <c r="D53" i="32"/>
  <c r="E53" i="32"/>
  <c r="F53" i="32"/>
  <c r="G53" i="32"/>
  <c r="C116" i="32"/>
  <c r="D116" i="32"/>
  <c r="E116" i="32"/>
  <c r="F116" i="32"/>
  <c r="G116" i="32"/>
  <c r="C126" i="32"/>
  <c r="D126" i="32"/>
  <c r="E126" i="32"/>
  <c r="F126" i="32"/>
  <c r="G126" i="32"/>
  <c r="C136" i="32"/>
  <c r="D136" i="32"/>
  <c r="E136" i="32"/>
  <c r="F136" i="32"/>
  <c r="G136" i="32"/>
  <c r="C146" i="32"/>
  <c r="D146" i="32"/>
  <c r="E146" i="32"/>
  <c r="F146" i="32"/>
  <c r="G146" i="32"/>
  <c r="C156" i="32"/>
  <c r="D156" i="32"/>
  <c r="E156" i="32"/>
  <c r="F156" i="32"/>
  <c r="G156" i="32"/>
  <c r="C12" i="31"/>
  <c r="D12" i="31"/>
  <c r="E12" i="31"/>
  <c r="F12" i="31"/>
  <c r="G12" i="31"/>
  <c r="H12" i="31"/>
  <c r="C22" i="31"/>
  <c r="D22" i="31"/>
  <c r="E22" i="31"/>
  <c r="F22" i="31"/>
  <c r="G22" i="31"/>
  <c r="H22" i="31"/>
  <c r="C21" i="30"/>
  <c r="C67" i="30"/>
  <c r="C80" i="30"/>
  <c r="C93" i="30"/>
  <c r="F18" i="28"/>
  <c r="G18" i="28"/>
  <c r="H18" i="28"/>
  <c r="I18" i="28"/>
  <c r="K18" i="28"/>
  <c r="L18" i="28"/>
  <c r="M18" i="28"/>
  <c r="N18" i="28"/>
  <c r="O18" i="28"/>
  <c r="E81" i="49" l="1"/>
  <c r="D10" i="46"/>
  <c r="D14" i="46"/>
  <c r="D22" i="46"/>
  <c r="D30" i="46"/>
  <c r="D8" i="46"/>
  <c r="D11" i="46"/>
  <c r="D15" i="46"/>
  <c r="D19" i="46"/>
  <c r="D23" i="46"/>
  <c r="D27" i="46"/>
  <c r="D31" i="46"/>
  <c r="D35" i="46"/>
  <c r="D12" i="46"/>
  <c r="D16" i="46"/>
  <c r="D20" i="46"/>
  <c r="D24" i="46"/>
  <c r="D28" i="46"/>
  <c r="D32" i="46"/>
  <c r="D36" i="46"/>
  <c r="D9" i="46"/>
  <c r="D13" i="46"/>
  <c r="D17" i="46"/>
  <c r="D21" i="46"/>
  <c r="D25" i="46"/>
  <c r="D29" i="46"/>
  <c r="D33" i="46"/>
  <c r="D37" i="46"/>
  <c r="D18" i="46"/>
  <c r="D26" i="46"/>
  <c r="D34" i="46"/>
  <c r="C20" i="52"/>
  <c r="D38" i="46" l="1"/>
</calcChain>
</file>

<file path=xl/comments1.xml><?xml version="1.0" encoding="utf-8"?>
<comments xmlns="http://schemas.openxmlformats.org/spreadsheetml/2006/main">
  <authors>
    <author>Marisol Muñoz Vega</author>
  </authors>
  <commentList>
    <comment ref="C56" authorId="0">
      <text>
        <r>
          <rPr>
            <b/>
            <sz val="9"/>
            <color indexed="81"/>
            <rFont val="Tahoma"/>
            <charset val="1"/>
          </rPr>
          <t>Marisol Muñoz Vega:</t>
        </r>
        <r>
          <rPr>
            <sz val="9"/>
            <color indexed="81"/>
            <rFont val="Tahoma"/>
            <charset val="1"/>
          </rPr>
          <t xml:space="preserve">
SALDO AL 31 DE DIC 2016</t>
        </r>
      </text>
    </comment>
  </commentList>
</comments>
</file>

<file path=xl/sharedStrings.xml><?xml version="1.0" encoding="utf-8"?>
<sst xmlns="http://schemas.openxmlformats.org/spreadsheetml/2006/main" count="1985" uniqueCount="1198">
  <si>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</si>
  <si>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</si>
  <si>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</si>
  <si>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</si>
  <si>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</si>
  <si>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</si>
  <si>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</si>
  <si>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</si>
  <si>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</si>
  <si>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</si>
  <si>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</si>
  <si>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</si>
  <si>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</si>
  <si>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</si>
  <si>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</si>
  <si>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</si>
  <si>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</si>
  <si>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</si>
  <si>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</si>
  <si>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</si>
  <si>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</si>
  <si>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</si>
  <si>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</si>
  <si>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</si>
  <si>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</si>
  <si>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</si>
  <si>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</si>
  <si>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</si>
  <si>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</si>
  <si>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</si>
  <si>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</si>
  <si>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</si>
  <si>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</si>
  <si>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</si>
  <si>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</si>
  <si>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</si>
  <si>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</si>
  <si>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</si>
  <si>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</si>
  <si>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</si>
  <si>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</si>
  <si>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</si>
  <si>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</si>
  <si>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</si>
  <si>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</si>
  <si>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</si>
  <si>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</si>
  <si>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</si>
  <si>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</si>
  <si>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</si>
  <si>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</si>
  <si>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</si>
  <si>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</si>
  <si>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</si>
  <si>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</si>
  <si>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</si>
  <si>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</si>
  <si>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</si>
  <si>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</si>
  <si>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</si>
  <si>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</si>
  <si>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</si>
  <si>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</si>
  <si>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</si>
  <si>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</si>
  <si>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</si>
  <si>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</si>
  <si>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</si>
  <si>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</si>
  <si>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</si>
  <si>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</si>
  <si>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</si>
  <si>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</si>
  <si>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</si>
  <si>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</si>
  <si>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</si>
  <si>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</si>
  <si>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</si>
  <si>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</si>
  <si>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</si>
  <si>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</si>
  <si>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</si>
  <si>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</si>
  <si>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</si>
  <si>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</si>
  <si>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</si>
  <si>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</si>
  <si>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</si>
  <si>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</si>
  <si>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</si>
  <si>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</si>
  <si>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</si>
  <si>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</si>
  <si>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</si>
  <si>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</si>
  <si>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</si>
  <si>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</si>
  <si>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</si>
  <si>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</si>
  <si>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</si>
  <si>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</si>
  <si>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</si>
  <si>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</si>
  <si>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</si>
  <si>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</si>
  <si>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</si>
  <si>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</si>
  <si>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</si>
  <si>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</si>
  <si>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</si>
  <si>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</si>
  <si>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</si>
  <si>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</si>
  <si>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</si>
  <si>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</si>
  <si>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</si>
  <si>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</si>
  <si>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</si>
  <si>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</si>
  <si>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</si>
  <si>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</si>
  <si>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</si>
  <si>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</si>
  <si>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</si>
  <si>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</si>
  <si>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</si>
  <si>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</si>
  <si>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</si>
  <si>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</si>
  <si>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</si>
  <si>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</si>
  <si>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</si>
  <si>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</si>
  <si>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</si>
  <si>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</si>
  <si>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</si>
  <si>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</si>
  <si>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</si>
  <si>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</si>
  <si>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</si>
  <si>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</si>
  <si>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</si>
  <si>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</si>
  <si>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</si>
  <si>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</si>
  <si>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</si>
  <si>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</si>
  <si>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</si>
  <si>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</si>
  <si>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</si>
  <si>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</si>
  <si>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</si>
  <si>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</si>
  <si>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</si>
  <si>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</si>
  <si>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</si>
  <si>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</si>
  <si>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</si>
  <si>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</si>
  <si>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</si>
  <si>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</si>
  <si>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</si>
  <si>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</si>
  <si>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</si>
  <si>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</si>
  <si>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</si>
  <si>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</si>
  <si>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</si>
  <si>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</si>
  <si>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</si>
  <si>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</si>
  <si>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</si>
  <si>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</si>
  <si>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</si>
  <si>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</si>
  <si>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</si>
  <si>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</si>
  <si>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</si>
  <si>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</si>
  <si>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</si>
  <si>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</si>
  <si>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</si>
  <si>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</si>
  <si>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</si>
  <si>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</si>
  <si>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</si>
  <si>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</si>
  <si>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</si>
  <si>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</si>
  <si>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</si>
  <si>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</si>
  <si>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</si>
  <si>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</si>
  <si>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</si>
  <si>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</si>
  <si>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</si>
  <si>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</si>
  <si>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</si>
  <si>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</si>
  <si>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</si>
  <si>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</si>
  <si>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</si>
  <si>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</si>
  <si>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</si>
  <si>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</si>
  <si>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</si>
  <si>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</si>
  <si>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</si>
  <si>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</si>
  <si>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</si>
  <si>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</si>
  <si>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</si>
  <si>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</si>
  <si>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</si>
  <si>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</si>
  <si>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</si>
  <si>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</si>
  <si>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</si>
  <si>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</si>
  <si>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</si>
  <si>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</si>
  <si>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</si>
  <si>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</si>
  <si>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</si>
  <si>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</si>
  <si>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</si>
  <si>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</si>
  <si>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</si>
  <si>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</si>
  <si>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</si>
  <si>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</si>
  <si>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</si>
  <si>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</si>
  <si>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</si>
  <si>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</si>
  <si>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</si>
  <si>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</si>
  <si>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</si>
  <si>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</si>
  <si>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</si>
  <si>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</si>
  <si>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</si>
  <si>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</si>
  <si>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</si>
  <si>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</si>
  <si>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</si>
  <si>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</si>
  <si>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</si>
  <si>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</si>
  <si>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</si>
  <si>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</si>
  <si>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</si>
  <si>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</si>
  <si>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</si>
  <si>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</si>
  <si>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</si>
  <si>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</si>
  <si>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</si>
  <si>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</si>
  <si>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</si>
  <si>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</si>
  <si>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</si>
  <si>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</si>
  <si>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</si>
  <si>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</si>
  <si>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</si>
  <si>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</si>
  <si>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</si>
  <si>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</si>
  <si>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</si>
  <si>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</si>
  <si>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</si>
  <si>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</si>
  <si>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</si>
  <si>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</si>
  <si>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</si>
  <si>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</si>
  <si>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</si>
  <si>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</si>
  <si>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</si>
  <si>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</si>
  <si>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</si>
  <si>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</si>
  <si>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</si>
  <si>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</si>
  <si>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</si>
  <si>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</si>
  <si>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</si>
  <si>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</si>
  <si>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</si>
  <si>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</si>
  <si>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</si>
  <si>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</si>
  <si>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</si>
  <si>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</si>
  <si>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</si>
  <si>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</si>
  <si>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</si>
  <si>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</si>
  <si>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</si>
  <si>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</si>
  <si>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</si>
  <si>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</si>
  <si>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</si>
  <si>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</si>
  <si>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</si>
  <si>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</si>
  <si>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</si>
  <si>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</si>
  <si>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</si>
  <si>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</si>
  <si>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</si>
  <si>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</si>
  <si>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</si>
  <si>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</si>
  <si>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</si>
  <si>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</si>
  <si>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</si>
  <si>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</si>
  <si>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</si>
  <si>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</si>
  <si>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</si>
  <si>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</si>
  <si>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</si>
  <si>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</si>
  <si>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</si>
  <si>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</si>
  <si>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</si>
  <si>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</si>
  <si>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</si>
  <si>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</si>
  <si>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</si>
  <si>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</si>
  <si>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</si>
  <si>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</si>
  <si>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</si>
  <si>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</si>
  <si>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</si>
  <si>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</si>
  <si>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</si>
  <si>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</si>
  <si>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</si>
  <si>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</si>
  <si>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</si>
  <si>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</si>
  <si>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</si>
  <si>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</si>
  <si>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</si>
  <si>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</si>
  <si>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</si>
  <si>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</si>
  <si>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</si>
  <si>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</si>
  <si>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</si>
  <si>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</si>
  <si>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</si>
  <si>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</si>
  <si>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</si>
  <si>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</si>
  <si>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</si>
  <si>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</si>
  <si>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</si>
  <si>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</si>
  <si>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</si>
  <si>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</si>
  <si>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</si>
  <si>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</si>
  <si>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</si>
  <si>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</si>
  <si>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</si>
  <si>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</si>
  <si>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</si>
  <si>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</si>
  <si>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</si>
  <si>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</si>
  <si>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</si>
  <si>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</si>
  <si>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</si>
  <si>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</si>
  <si>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</si>
  <si>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</si>
  <si>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</si>
  <si>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</si>
  <si>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</si>
  <si>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</si>
  <si>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</si>
  <si>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</si>
  <si>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</si>
  <si>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</si>
  <si>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</si>
  <si>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</si>
  <si>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</si>
  <si>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</si>
  <si>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</si>
  <si>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</si>
  <si>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</si>
  <si>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</si>
  <si>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</si>
  <si>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</si>
  <si>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</si>
  <si>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</si>
  <si>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</si>
  <si>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</si>
  <si>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</si>
  <si>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</si>
  <si>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</si>
  <si>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</si>
  <si>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</si>
  <si>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</si>
  <si>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</si>
  <si>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</si>
  <si>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</si>
  <si>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</si>
  <si>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</si>
  <si>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</si>
  <si>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</si>
  <si>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</si>
  <si>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</si>
  <si>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</si>
  <si>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</si>
  <si>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</si>
  <si>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</si>
  <si>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</si>
  <si>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</si>
  <si>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</si>
  <si>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</si>
  <si>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</si>
  <si>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</si>
  <si>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</si>
  <si>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</si>
  <si>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</si>
  <si>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</si>
  <si>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</si>
  <si>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</si>
  <si>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</si>
  <si>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</si>
  <si>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</si>
  <si>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</si>
  <si>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</si>
  <si>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</si>
  <si>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</si>
  <si>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</si>
  <si>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</si>
  <si>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</si>
  <si>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</si>
  <si>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</si>
  <si>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</si>
  <si>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</si>
  <si>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</si>
  <si>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</si>
  <si>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</si>
  <si>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</si>
  <si>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</si>
  <si>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</si>
  <si>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</si>
  <si>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</si>
  <si>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</si>
  <si>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</si>
  <si>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</si>
  <si>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</si>
  <si>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</si>
  <si>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</si>
  <si>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</si>
  <si>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</si>
  <si>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</si>
  <si>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</si>
  <si>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</si>
  <si>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</si>
  <si>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</si>
  <si>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</si>
  <si>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</si>
  <si>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</si>
  <si>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</si>
  <si>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</si>
  <si>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</si>
  <si>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</si>
  <si>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</si>
  <si>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</si>
  <si>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</si>
  <si>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</si>
  <si>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</si>
  <si>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</si>
  <si>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</si>
  <si>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</si>
  <si>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</si>
  <si>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</si>
  <si>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</si>
  <si>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</si>
  <si>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</si>
  <si>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</si>
  <si>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</si>
  <si>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</si>
  <si>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</si>
  <si>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</si>
  <si>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</si>
  <si>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</si>
  <si>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</si>
  <si>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</si>
  <si>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</si>
  <si>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</si>
  <si>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</si>
  <si>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</si>
  <si>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</si>
  <si>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</si>
  <si>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</si>
  <si>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</si>
  <si>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</si>
  <si>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</si>
  <si>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</si>
  <si>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</si>
  <si>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</si>
  <si>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</si>
  <si>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</si>
  <si>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</si>
  <si>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</si>
  <si>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</si>
  <si>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1114   INVERSIONES TEMPORALES (HASTA 3 MESES)</t>
  </si>
  <si>
    <t>1-1-1-4-0-0022</t>
  </si>
  <si>
    <t>1-1-1-4-0-0049</t>
  </si>
  <si>
    <t>1-1-1-4-0-0051</t>
  </si>
  <si>
    <t>1-1-1-4-0-0052</t>
  </si>
  <si>
    <t>1-1-1-4-0-0054</t>
  </si>
  <si>
    <t>1-1-1-4-0-0055</t>
  </si>
  <si>
    <t>1-1-1-4-0-0058</t>
  </si>
  <si>
    <t>1-1-1-4-0-0060</t>
  </si>
  <si>
    <t>1-1-1-4-0-0061</t>
  </si>
  <si>
    <t>1-1-1-4-0-0062</t>
  </si>
  <si>
    <t>1-1-1-4-0-0063</t>
  </si>
  <si>
    <t>INV BAJIO PLAN DE GOBIERNO 14756310101</t>
  </si>
  <si>
    <t>INV BAJIO 12419594 RAMO 33 2014 RURAL</t>
  </si>
  <si>
    <t>INV BAJIO 12394847 RETENCIONES INST CAPACIT IND CONST</t>
  </si>
  <si>
    <t>INV BAJIO 13015987 RAMO 33 2015 COMISION AGUA POTABLE</t>
  </si>
  <si>
    <t>BAJIO 14020028 RAMO 33 RURAL 2015</t>
  </si>
  <si>
    <t>INV BAJIO 142182420101 REHAB Y AMP RED DRENAJE SAN ROQUE 3RA</t>
  </si>
  <si>
    <t>INV BAJIO 14743371 CEAG-RURAL 2014 Y PROSSAPYS 2015</t>
  </si>
  <si>
    <t>INVBAJIO14894737 PROSANEAR 2015</t>
  </si>
  <si>
    <t>INV BAJIO 15552060 EMBOVEDADO CANAL SALIDA A PUEBLO NUEVO (C</t>
  </si>
  <si>
    <t>INV BAJIO 157618850101 DEVOLUCION IVA</t>
  </si>
  <si>
    <t>INV BAJIO 18132092 REMANENTES</t>
  </si>
  <si>
    <t>Plan Gobierno</t>
  </si>
  <si>
    <t>1-1-2-2-0-0007</t>
  </si>
  <si>
    <t>1-1-2-2-0-0013</t>
  </si>
  <si>
    <t>1-1-2-2-0-0019</t>
  </si>
  <si>
    <t>VENTA DE BIENES Y SERVICIOS</t>
  </si>
  <si>
    <t>SUBSIDIO PARA EL  EMPLEO</t>
  </si>
  <si>
    <t>DEVOLUCION DE IVA</t>
  </si>
  <si>
    <t>1-1-2-4-0-0001-005</t>
  </si>
  <si>
    <t>1-1-2-4-0-0001-006</t>
  </si>
  <si>
    <t>1-1-2-4-0-0001-007</t>
  </si>
  <si>
    <t>1-1-2-4-0-0001-009</t>
  </si>
  <si>
    <t>OTROS</t>
  </si>
  <si>
    <t>ANTICIPOS</t>
  </si>
  <si>
    <t>AGUA,DREN,TRATAM AGUA RESIDUAL PRESENTE MES</t>
  </si>
  <si>
    <t>REZAGOS 2015</t>
  </si>
  <si>
    <t>1-1-2-3-0-0001-007</t>
  </si>
  <si>
    <t>1-1-2-3-0-0001-037</t>
  </si>
  <si>
    <t>1-1-2-3-0-0001-211</t>
  </si>
  <si>
    <t>1-1-2-3-0-0001-339</t>
  </si>
  <si>
    <t>1-1-2-3-0-0001-341</t>
  </si>
  <si>
    <t>1-1-2-3-0-0001-350</t>
  </si>
  <si>
    <t>1-1-2-3-0-0001-419</t>
  </si>
  <si>
    <t>1-1-2-3-0-0001-487</t>
  </si>
  <si>
    <t>DEUDORES VARIOS</t>
  </si>
  <si>
    <t>DESCUENTO DE AGUA EMPLEADOS</t>
  </si>
  <si>
    <t>OROZCO COVARRUBIAS J ENCARNACION</t>
  </si>
  <si>
    <t>COVARRUBIAS OLIVOS SALVADOR</t>
  </si>
  <si>
    <t>HERNANDEZ HERNANDEZ PATRICIA HISARAITH</t>
  </si>
  <si>
    <t>ESCAMILLA JUAREZ MA GUADALUPE</t>
  </si>
  <si>
    <t>SELLMAN NIEBLAS BRENDA NATALI</t>
  </si>
  <si>
    <t>1-1-2-3-0-0001-550</t>
  </si>
  <si>
    <t>CORONA GALICIA JOSE LUIS</t>
  </si>
  <si>
    <t>1-1-2-3-0-0001-587</t>
  </si>
  <si>
    <t>GONZALEZ CUEVAS ROBERTO</t>
  </si>
  <si>
    <t>1-1-2-3-0-0001-589</t>
  </si>
  <si>
    <t>SERVIN JUAREZ RAFAEL</t>
  </si>
  <si>
    <t>1-1-2-3-0-0003-004</t>
  </si>
  <si>
    <t>1-1-2-3-0-0003-204</t>
  </si>
  <si>
    <t>1-1-2-3-0-0003-470</t>
  </si>
  <si>
    <t>1-1-2-3-0-0003-471</t>
  </si>
  <si>
    <t>FALTANTES DE INVENTARIO</t>
  </si>
  <si>
    <t>SOLORZANO MATA ARNULFO</t>
  </si>
  <si>
    <t>METTLET TOLEDO SA DE CV</t>
  </si>
  <si>
    <t>SALMANTINA DE INFRAESTRUCTURA SA DE CV</t>
  </si>
  <si>
    <t>Gastos por comprobar</t>
  </si>
  <si>
    <t>faltante de almacen materiales</t>
  </si>
  <si>
    <t>Compra de terreno, escritura pendiente</t>
  </si>
  <si>
    <t xml:space="preserve">Compra de material </t>
  </si>
  <si>
    <t>dentro del plazo</t>
  </si>
  <si>
    <t>ya sobre paso el plazo</t>
  </si>
  <si>
    <t>1-1-2-5-0-0001</t>
  </si>
  <si>
    <t>1-1-2-5-0-0002</t>
  </si>
  <si>
    <t>1-1-2-5-0-0003</t>
  </si>
  <si>
    <t>PALACIOS RIVERA IMELDA</t>
  </si>
  <si>
    <t>PEREZ VERA MARTHA GUILLERMINA</t>
  </si>
  <si>
    <t>HERNANDEZ HERNANDEZ GRACIELA</t>
  </si>
  <si>
    <t>Fondo Revolvente Rotatorio</t>
  </si>
  <si>
    <t>1-1-2-9-0-0001</t>
  </si>
  <si>
    <t>1-1-2-9-0-0002</t>
  </si>
  <si>
    <t>1-1-2-9-0-0004</t>
  </si>
  <si>
    <t>IVA ACREDITABLE</t>
  </si>
  <si>
    <t>IVA PENDIENTE DE ACREDITAR</t>
  </si>
  <si>
    <t>IVA POR TRASLADAR</t>
  </si>
  <si>
    <t>NO APLICA</t>
  </si>
  <si>
    <t>1-1-5-1-1-0001</t>
  </si>
  <si>
    <t>1-1-5-1-3-0002</t>
  </si>
  <si>
    <t>1-1-5-1-3-0006</t>
  </si>
  <si>
    <t>1-1-5-1-3-0007</t>
  </si>
  <si>
    <t>1-1-5-1-3-0008</t>
  </si>
  <si>
    <t>REFACCIONES Y MATERIAL DE OPERACION</t>
  </si>
  <si>
    <t>OBRAS POR COOPERACION</t>
  </si>
  <si>
    <t>SOBRANTES DE OBRA</t>
  </si>
  <si>
    <t>RESERVA PARA INV OBS Y LENTO MOV</t>
  </si>
  <si>
    <t>ART DIVERSOS Y PAPELERIA</t>
  </si>
  <si>
    <t>1-2-3-1</t>
  </si>
  <si>
    <t>1-2-3-3</t>
  </si>
  <si>
    <t>1-2-3-4</t>
  </si>
  <si>
    <t>1-2-3-5</t>
  </si>
  <si>
    <t>1-2-3-6</t>
  </si>
  <si>
    <t>TERRENOS</t>
  </si>
  <si>
    <t>EDIFICIOS NO HABITACIONALES</t>
  </si>
  <si>
    <t>INFRAESTRUCTURA</t>
  </si>
  <si>
    <t>CONSTRUCCIONES EN PROCESO EN BIENES DE DOMINIO PUBLICO</t>
  </si>
  <si>
    <t>CONSTRUCCIONES EN PROCESO EN BIENES PROPIOS</t>
  </si>
  <si>
    <t>DEPREC. MENSUAL</t>
  </si>
  <si>
    <t>1-2-4-1</t>
  </si>
  <si>
    <t>1-2-4-2</t>
  </si>
  <si>
    <t>1-2-4-3</t>
  </si>
  <si>
    <t>1-2-4-4</t>
  </si>
  <si>
    <t>1-2-4-6</t>
  </si>
  <si>
    <t>MOBILIARIO Y EQUIPO DE ADMINISTRACION</t>
  </si>
  <si>
    <t>MOBILIARIO Y EQUIPO EDUCACIONAL Y RECREATIVO</t>
  </si>
  <si>
    <t>EQUIPO E INSTRUMENTAL MEDICO Y DE LABORATORIO</t>
  </si>
  <si>
    <t>EQUIPO DE TRANSPORTE</t>
  </si>
  <si>
    <t>MAQUINARIA, OTROS EQUIPOS Y HERRAMIENTAS</t>
  </si>
  <si>
    <t>1-2-6-1</t>
  </si>
  <si>
    <t>DEPRECIACION ACUMULADA DE INMUEBLES</t>
  </si>
  <si>
    <t>1-2-6-2</t>
  </si>
  <si>
    <t>DEPRECIACION ACUMULADA DE INFRAESTRUCTURA</t>
  </si>
  <si>
    <t>1-2-6-3</t>
  </si>
  <si>
    <t>DEPRECIACION ACUMULADA DE BIENES MUEBLES</t>
  </si>
  <si>
    <t>1-2-5-1</t>
  </si>
  <si>
    <t>SOFTWARE</t>
  </si>
  <si>
    <t>Por tiempo</t>
  </si>
  <si>
    <t>1-2-6-5</t>
  </si>
  <si>
    <t>AMORTIZACION ACUMULADA DE ACTIVOS INTANGIBLES</t>
  </si>
  <si>
    <t>1-2-7-9</t>
  </si>
  <si>
    <t>OTROS ACTIVOS DIFERIDOS</t>
  </si>
  <si>
    <t>2-1-1-2-0</t>
  </si>
  <si>
    <t>PROVEEDORES POR PAGAR A CORTO PLAZO</t>
  </si>
  <si>
    <t>2-1-1-2-0-0001</t>
  </si>
  <si>
    <t>PROVEEDORES SIN IVA</t>
  </si>
  <si>
    <t>2-1-1-2-0-0025</t>
  </si>
  <si>
    <t>HURTADO ALVARADO JULIAN IGNACIO</t>
  </si>
  <si>
    <t>2-1-1-2-0-0068</t>
  </si>
  <si>
    <t>INGENIERIA Y DESARROLLO DEL AGUA, SA DE CV</t>
  </si>
  <si>
    <t>2-1-1-2-0-0082</t>
  </si>
  <si>
    <t>BERISTAIN SILVA MARIA EDDA</t>
  </si>
  <si>
    <t>2-1-1-2-0-0231</t>
  </si>
  <si>
    <t>MUÑOZ TORRES KARLA ELENA</t>
  </si>
  <si>
    <t>2-1-1-2-0-0333</t>
  </si>
  <si>
    <t>FEDERAL ELECTRICA CENTRAL, SA</t>
  </si>
  <si>
    <t>2-1-1-2-0-0371</t>
  </si>
  <si>
    <t>SANDOVAL ROMO RAYMUNDO</t>
  </si>
  <si>
    <t>2-1-1-2-0-0419</t>
  </si>
  <si>
    <t>CENTRO NACIONAL DE METROLOGIA</t>
  </si>
  <si>
    <t>2-1-1-2-0-0424</t>
  </si>
  <si>
    <t>MERCOFRAS DE MEXICO, SA DE CV</t>
  </si>
  <si>
    <t>2-1-1-2-0-0519</t>
  </si>
  <si>
    <t>EL CRISOL SA DE CV</t>
  </si>
  <si>
    <t>2-1-1-2-0-0635</t>
  </si>
  <si>
    <t>FERRETERIA Y MATERIALES BALBOA, SA DE CV</t>
  </si>
  <si>
    <t>2-1-1-2-0-0671</t>
  </si>
  <si>
    <t>SEPSA SERVICIOS INTEGRALES SA DE CV</t>
  </si>
  <si>
    <t>2-1-1-2-0-0852</t>
  </si>
  <si>
    <t>FLORES CHAVEZ GUILLERMO</t>
  </si>
  <si>
    <t>2-1-1-2-0-0863</t>
  </si>
  <si>
    <t>CORPORATIVO INTEGRAL DEL AMBIENTE, S.A. DE C.V.</t>
  </si>
  <si>
    <t>2-1-1-2-0-0960</t>
  </si>
  <si>
    <t>PORTALES GONZALEZ LORENA</t>
  </si>
  <si>
    <t>2-1-1-2-0-0963</t>
  </si>
  <si>
    <t>PAPELERIA Y EQUIPOS ARIEL S.A. DE C.V.</t>
  </si>
  <si>
    <t>2-1-1-2-0-1062</t>
  </si>
  <si>
    <t>SOTO RIVERA LAURA ADRIANA</t>
  </si>
  <si>
    <t>2-1-1-2-0-1146</t>
  </si>
  <si>
    <t>SALMANTINA DE INFRAESTRUCTURA SA. DE CV.</t>
  </si>
  <si>
    <t>2-1-1-2-0-1148</t>
  </si>
  <si>
    <t>SISTEMAS Y MULTISERVICIOS ELECTRICOS SA DE CV</t>
  </si>
  <si>
    <t>2-1-1-2-0-1157</t>
  </si>
  <si>
    <t>METALMEDIA HARIM Y ASOCIADOS SA DE CV</t>
  </si>
  <si>
    <t>2-1-1-2-0-1377</t>
  </si>
  <si>
    <t>ANDRADE MANCILLA MAXIMO</t>
  </si>
  <si>
    <t>2-1-1-2-0-1665</t>
  </si>
  <si>
    <t>COMERCIALIZADORA BRIDOVA SA DE CV</t>
  </si>
  <si>
    <t>2-1-1-2-0-1677</t>
  </si>
  <si>
    <t>CARMONA CONTRERAS MARIA PATRICIA</t>
  </si>
  <si>
    <t>2-1-1-2-0-1995</t>
  </si>
  <si>
    <t>FERRETERA MODELO DEL BAJIO SA DE CV</t>
  </si>
  <si>
    <t>2-1-1-2-0-2060</t>
  </si>
  <si>
    <t>PRAXAIR MEXICO S DE RL DE CV</t>
  </si>
  <si>
    <t>2-1-1-2-0-2066</t>
  </si>
  <si>
    <t>RISAN COSMETICS SA DE CV</t>
  </si>
  <si>
    <t>2-1-1-2-0-2067</t>
  </si>
  <si>
    <t>GRUPO EVJA SA DE CV</t>
  </si>
  <si>
    <t>2-1-1-2-0-2075</t>
  </si>
  <si>
    <t>URBANIZADORA PROMOTORA Y DISEÑOS CABA SA DE CV</t>
  </si>
  <si>
    <t>2-1-1-2-0-2089</t>
  </si>
  <si>
    <t>CONTRERAS RIVERA NOEL</t>
  </si>
  <si>
    <t>2-1-1-2-0-2105</t>
  </si>
  <si>
    <t>TUBOS Y CONDUCTORES HIDRAULICOS SA DE CV</t>
  </si>
  <si>
    <t>2-1-1-2-0-2107</t>
  </si>
  <si>
    <t>HAESA COMERCIAL SA DE CV</t>
  </si>
  <si>
    <t>2-1-1-2-0-2132</t>
  </si>
  <si>
    <t>GALLEGOS SANCHEZ JOSE ADRIAN</t>
  </si>
  <si>
    <t>2-1-1-2-0-2184</t>
  </si>
  <si>
    <t>AMERKA SA DE CV</t>
  </si>
  <si>
    <t>2-1-1-2-0-2192</t>
  </si>
  <si>
    <t>ARIAS SOLUCIONES Y SERVICIOS INTEGRALES SA DE CV</t>
  </si>
  <si>
    <t>2-1-1-2-0-2215</t>
  </si>
  <si>
    <t>CONTRERAS RIVERA JESUS</t>
  </si>
  <si>
    <t>2-1-1-3-0</t>
  </si>
  <si>
    <t>CONTRATISTAS POR OBRAS PUBLICAS POR PAGAR A CORTO PLAZO</t>
  </si>
  <si>
    <t>2-1-1-3-0-0125</t>
  </si>
  <si>
    <t>ASTUDILLO ESPECIALISTA SA DE CV</t>
  </si>
  <si>
    <t>2-1-1-4-0</t>
  </si>
  <si>
    <t>PARTICIPACIONES Y APORTACIONES POR PAGAR A CORTO PLAZO</t>
  </si>
  <si>
    <t>2-1-1-4-0-0001-001</t>
  </si>
  <si>
    <t>2-1-1-4-0-0001-002</t>
  </si>
  <si>
    <t>2-1-1-4-0-0001-003</t>
  </si>
  <si>
    <t>2-1-1-4-0-0001-004</t>
  </si>
  <si>
    <t>2-1-1-4-0-0001-005</t>
  </si>
  <si>
    <t>2-1-1-4-0-0001-006</t>
  </si>
  <si>
    <t>PROGRESIVA A.C.</t>
  </si>
  <si>
    <t>ORTUSO MARTIN GIUSEPPE</t>
  </si>
  <si>
    <t>MARTIN ANGUIANO CELIA ERNESTINA</t>
  </si>
  <si>
    <t>OLMOS ALMANZA SERGIO GABRIEL</t>
  </si>
  <si>
    <t>GUTIERREZ CERVANTES ALFREDO</t>
  </si>
  <si>
    <t>LARA BARRON MA DEL SOCORRO</t>
  </si>
  <si>
    <t>2-1-1-7-0</t>
  </si>
  <si>
    <t>RETENCIONES Y CONTRIBUCIONES POR PAGAR</t>
  </si>
  <si>
    <t>2-1-1-7-0-0001</t>
  </si>
  <si>
    <t>2-1-1-7-0-0002</t>
  </si>
  <si>
    <t>2-1-1-7-0-0004</t>
  </si>
  <si>
    <t>2-1-1-7-0-0005</t>
  </si>
  <si>
    <t>2-1-1-7-0-0007</t>
  </si>
  <si>
    <t>2-1-1-7-0-0009</t>
  </si>
  <si>
    <t>2-1-1-7-0-0010</t>
  </si>
  <si>
    <t>ISPT POR PAGAR</t>
  </si>
  <si>
    <t>RETENCION 10% HONORARIOS</t>
  </si>
  <si>
    <t>RET 1% IMPUESTO CEDULAR DE HONORARIOS</t>
  </si>
  <si>
    <t>RETENCION 5 AL MILLAR POR DIVO</t>
  </si>
  <si>
    <t>IVA POR PAGAR</t>
  </si>
  <si>
    <t>RETENCION ICIC 0.002 INSTITUTO DE CAPACITACION DE LA INDUSTR</t>
  </si>
  <si>
    <t>RETENCION CMIC 0.01 JAPAMI Y CAMARA MEXICANA DE LA INDUSTRIA</t>
  </si>
  <si>
    <t>2-1-1-9-0</t>
  </si>
  <si>
    <t>OTRAS CUENTAS POR PAGAR A CORTO PLAZO</t>
  </si>
  <si>
    <t>2-1-1-9-0-0003</t>
  </si>
  <si>
    <t>I.M.S.S.</t>
  </si>
  <si>
    <t>2-1-1-9-0-0073</t>
  </si>
  <si>
    <t>CAJA POPULAR MEXICANA, SC DE AP DE RL DE CV</t>
  </si>
  <si>
    <t>2-1-1-9-0-0118</t>
  </si>
  <si>
    <t>INFONAVIT (AMORTIZACIONES)</t>
  </si>
  <si>
    <t>2-1-1-9-0-0126</t>
  </si>
  <si>
    <t>COPPEL</t>
  </si>
  <si>
    <t>2-1-1-9-0-0159</t>
  </si>
  <si>
    <t>IVA X TRASLADAR</t>
  </si>
  <si>
    <t>2-1-1-9-0-0204</t>
  </si>
  <si>
    <t>2-1-1-9-0-0205</t>
  </si>
  <si>
    <t>2-1-1-9-0-0208</t>
  </si>
  <si>
    <t>4-1-3-1</t>
  </si>
  <si>
    <t>CONTRIBUCIONES DE MEJORAS POR OBRAS PUBLICAS</t>
  </si>
  <si>
    <t>4-1-5-9</t>
  </si>
  <si>
    <t>OTROS PRODUCTOS QUE GENERAN INGRESOS CORRIENTES</t>
  </si>
  <si>
    <t>4-1-6-8</t>
  </si>
  <si>
    <t>ACCESORIOS DE APROVECHAMIENTOS</t>
  </si>
  <si>
    <t>4-1-7-3</t>
  </si>
  <si>
    <t>INGRESOS POR VENTA DE BIENES Y SERVICIOS DE ORGANISMOS DESCE</t>
  </si>
  <si>
    <t>4-2-1-1</t>
  </si>
  <si>
    <t>PARTICIPACIONES</t>
  </si>
  <si>
    <t>4-3-1-1</t>
  </si>
  <si>
    <t>INTERESES GANADOS DE VALORES, CREDITOS, BONOS Y OTROS</t>
  </si>
  <si>
    <t>Productos Financieros</t>
  </si>
  <si>
    <t>4-3-9-9</t>
  </si>
  <si>
    <t>OTROS INGRESOS Y BENEFICIOS VARIOS</t>
  </si>
  <si>
    <t>5-1-1-1</t>
  </si>
  <si>
    <t>REMUNERACIONES AL PERSONAL DE CARACTER PERMANENTE</t>
  </si>
  <si>
    <t>5-1-1-2</t>
  </si>
  <si>
    <t>REMUNERACIONES AL PERSONAL DE CARACTER TRANSITORIO</t>
  </si>
  <si>
    <t>5-1-1-3</t>
  </si>
  <si>
    <t>REMUNERACIONES ADICIONALES Y ESPECIALES</t>
  </si>
  <si>
    <t>5-1-1-4</t>
  </si>
  <si>
    <t>SEGURIDAD SOCIAL</t>
  </si>
  <si>
    <t>5-1-1-5</t>
  </si>
  <si>
    <t>OTRAS PRESTACIONES SOCIALES Y ECONOMICAS</t>
  </si>
  <si>
    <t>5-1-2-1</t>
  </si>
  <si>
    <t>MATERIALES DE ADMINISTRACION, EMISION DE DOCUMENTOS Y ARTICU</t>
  </si>
  <si>
    <t>5-1-2-2</t>
  </si>
  <si>
    <t>ALIMENTOS Y UTENSILIOS</t>
  </si>
  <si>
    <t>5-1-2-3</t>
  </si>
  <si>
    <t>MATERIAS PRIMAS Y MATERIALES DE PRODUCCION Y COMERCIALIZACIO</t>
  </si>
  <si>
    <t>5-1-2-4</t>
  </si>
  <si>
    <t>MATERIALES Y ARTICULOS DE CONSTRUCCION Y DE REPARACION</t>
  </si>
  <si>
    <t>5-1-2-5</t>
  </si>
  <si>
    <t>PRODUCTOS QUIMICOS, FARMACEUTICOS Y DE LABORATORIO</t>
  </si>
  <si>
    <t>5-1-2-6</t>
  </si>
  <si>
    <t>COMBUSTIBLES, LUBRICANTES Y ADITIVOS</t>
  </si>
  <si>
    <t>5-1-2-7</t>
  </si>
  <si>
    <t>VESTUARIO, BLANCOS, PRENDAS DE PROTECCION Y ARTICULOS DEPORT</t>
  </si>
  <si>
    <t>5-1-2-9</t>
  </si>
  <si>
    <t>HERRAMIENTAS, REFACCIONES Y ACCESORIOS MENORES</t>
  </si>
  <si>
    <t>5-1-3-1</t>
  </si>
  <si>
    <t>5-1-3-2</t>
  </si>
  <si>
    <t>5-1-3-3</t>
  </si>
  <si>
    <t>5-1-3-4</t>
  </si>
  <si>
    <t>5-1-3-5</t>
  </si>
  <si>
    <t>5-1-3-6</t>
  </si>
  <si>
    <t>5-1-3-7</t>
  </si>
  <si>
    <t>5-1-3-8</t>
  </si>
  <si>
    <t>5-1-3-9</t>
  </si>
  <si>
    <t>5-2-4-1</t>
  </si>
  <si>
    <t>5-3-3-2</t>
  </si>
  <si>
    <t>5-5-1-3</t>
  </si>
  <si>
    <t>DEPRECIACION DE BIENES INMUEBLES</t>
  </si>
  <si>
    <t>5-5-1-4</t>
  </si>
  <si>
    <t>DEPRECIACION DE INFRAESTRUCTURA</t>
  </si>
  <si>
    <t>5-5-1-5</t>
  </si>
  <si>
    <t>DEPRECIACION DE BIENES MUEBLES</t>
  </si>
  <si>
    <t>5-5-1-7</t>
  </si>
  <si>
    <t>AMORTIZACION DE ACTIVOS INTANGIBLES</t>
  </si>
  <si>
    <t>5-5-9-9</t>
  </si>
  <si>
    <t>OTROS GASTOS VARIOS</t>
  </si>
  <si>
    <t>5-6-1-1</t>
  </si>
  <si>
    <t>CONSTRUCCION EN BIENES NO CAPITALIZABLE</t>
  </si>
  <si>
    <t>SERVICIOS BASICOS</t>
  </si>
  <si>
    <t>SERVICIOS DE ARRENDAMIENTO</t>
  </si>
  <si>
    <t>SERVICIOS PROFESIONALES, CIENTIFICOS Y TECNICOS Y OTROS SERV</t>
  </si>
  <si>
    <t>SERVICIOS FINANCIEROS, BANCARIOS Y COMERCIALES</t>
  </si>
  <si>
    <t>SERVICIOS DE INSTALACION, REPARACION, MANTENIMIENTO Y CONSER</t>
  </si>
  <si>
    <t>SERVICIOS DE COMUNICACION SOCIAL Y PUBLICIDAD</t>
  </si>
  <si>
    <t>SERVICIOS DE TRASLADO Y VIATICOS</t>
  </si>
  <si>
    <t>SERVICIOS OFICIALES</t>
  </si>
  <si>
    <t>OTROS SERVICIOS GENERALES</t>
  </si>
  <si>
    <t>AYUDAS SOCIALES A PERSONAS</t>
  </si>
  <si>
    <t>CONVENIOS DE DESCENTRALIZACION Y OTROS</t>
  </si>
  <si>
    <t>SUELDOS DEL PERSONAL DE CONFIANZA Y BASE</t>
  </si>
  <si>
    <t/>
  </si>
  <si>
    <t>PRIMA VACACIONAL, PRIMA DOMINICAL, AGUINALDO, HORAS EXTRAS, COMPENSACIONES</t>
  </si>
  <si>
    <t>APORTACIONES IMSS, INFONAVIT Y RCV</t>
  </si>
  <si>
    <t xml:space="preserve"> PREMIO DE ASISTENCIA, PREMIO DE PUNTUALIDAD, DESPENSA,INDEMINZACIONES POR FINIQUITOS, APOYO PARA CAPACITACION DE DESARROLLO PERSONAL</t>
  </si>
  <si>
    <t>ENERGIA ELECTRICA DE POZOS Y OFICINAS, SERVICIO TELEFONIA E INTERNET EN OFICINAS</t>
  </si>
  <si>
    <t>DERECHOS DE EXTRACCION, IMPUESTO SOBRE NOMINA</t>
  </si>
  <si>
    <t>DEPRECIACION DE REDES AGUA, DRENAJE, POZOS, TANQUES ELEVADOS</t>
  </si>
  <si>
    <t>3-1-1-0-0-9106</t>
  </si>
  <si>
    <t>TRANSFERENCIAS PARA INVERSION PUBLICA</t>
  </si>
  <si>
    <t>3-1-3-0-0-6301</t>
  </si>
  <si>
    <t>ENTREGA DE OP EN BIENES DE DOMINIO PUBLICO</t>
  </si>
  <si>
    <t>RESULTADOS DE EJERCICIOS ANTERIORES</t>
  </si>
  <si>
    <t>RESULTADO DEL EJERCICIO 1996</t>
  </si>
  <si>
    <t>RESULTADO DEL EJERCICIO 1997</t>
  </si>
  <si>
    <t>RESULTADO DEL EJERCICIO 1998</t>
  </si>
  <si>
    <t>RESULTADO DEL EJERCICIO 1999</t>
  </si>
  <si>
    <t>RESULTADO DEL EJERCICIO 2000</t>
  </si>
  <si>
    <t>RESULTADO DEL EJERCICIO 2001</t>
  </si>
  <si>
    <t>RESULTADO DEL EJERCICIO 2002</t>
  </si>
  <si>
    <t>RESULTADO DEL EJERCICIO 2003</t>
  </si>
  <si>
    <t>RESULTADO DEL EJERCICIO 2004</t>
  </si>
  <si>
    <t>RESULTADO DEL EJERCICIO 2005</t>
  </si>
  <si>
    <t>RESULTADO DEL EJERCICIO 2006</t>
  </si>
  <si>
    <t>RESULTADO DEL EJERCICIO 2007</t>
  </si>
  <si>
    <t>RESULTADO DEL EJERCICIO 2008</t>
  </si>
  <si>
    <t>RESULTADO DEL EJERCICIO 2009</t>
  </si>
  <si>
    <t>RESULTADO DEL EJERCICIO 2010</t>
  </si>
  <si>
    <t>RESULTADO DEL EJERCICIO 2011</t>
  </si>
  <si>
    <t>RESULTADO DEL EJERCICIO 2012</t>
  </si>
  <si>
    <t>RESULTADO DEL EJERCICIO 2013</t>
  </si>
  <si>
    <t>RESULTADO DEL EJERCICIO 2014</t>
  </si>
  <si>
    <t>RESULTADO DEL EJERCICIO 2015</t>
  </si>
  <si>
    <t>RESULTADO DEL EJERCICIO 2016</t>
  </si>
  <si>
    <t>321000001</t>
  </si>
  <si>
    <t>RESULTADOS DEL EJERCICIO: (AHORRO/ DESAHORRO)</t>
  </si>
  <si>
    <t>322000003</t>
  </si>
  <si>
    <t>322001996</t>
  </si>
  <si>
    <t>322001997</t>
  </si>
  <si>
    <t>322001998</t>
  </si>
  <si>
    <t>322001999</t>
  </si>
  <si>
    <t>322002000</t>
  </si>
  <si>
    <t>322002001</t>
  </si>
  <si>
    <t>322002002</t>
  </si>
  <si>
    <t>322002003</t>
  </si>
  <si>
    <t>322002004</t>
  </si>
  <si>
    <t>322002005</t>
  </si>
  <si>
    <t>322002006</t>
  </si>
  <si>
    <t>322002007</t>
  </si>
  <si>
    <t>322002008</t>
  </si>
  <si>
    <t>322002009</t>
  </si>
  <si>
    <t>322002010</t>
  </si>
  <si>
    <t>322002011</t>
  </si>
  <si>
    <t>322002012</t>
  </si>
  <si>
    <t>323100001</t>
  </si>
  <si>
    <t>REVALUO DE BIENES INMUEBLES (EDIFICIOS)</t>
  </si>
  <si>
    <t>323100002</t>
  </si>
  <si>
    <t>CAMBIOS POR ERRORES CONTABLES</t>
  </si>
  <si>
    <t>111100006000000000</t>
  </si>
  <si>
    <t>FLORES HERNANDEZ ROSA MARIA</t>
  </si>
  <si>
    <t>111100018000000000</t>
  </si>
  <si>
    <t>CORREA BECERRA DANIELA JULIETA</t>
  </si>
  <si>
    <t>111100020000000000</t>
  </si>
  <si>
    <t>BARROSO ITURRIAGA TERESA</t>
  </si>
  <si>
    <t>111100033000000000</t>
  </si>
  <si>
    <t>GONZALEZ VILLALOBOS GRISELDA DEL CARMEN</t>
  </si>
  <si>
    <t>VELAZQUEZ ECHANOVE DIANA</t>
  </si>
  <si>
    <t>SALAZAR ARRIAGA SUSANA GABRIELA</t>
  </si>
  <si>
    <t>OÑATE PADILLA MARIA FERNANDA</t>
  </si>
  <si>
    <t>CORONA VARGAS IMELDA</t>
  </si>
  <si>
    <t>RICO HERNANDEZ MA GUADALUPE ERENDIRA</t>
  </si>
  <si>
    <t>LOPEZ ELIAS REYNA RAQUEL</t>
  </si>
  <si>
    <t>VILLAFAÑA ALFARO JORGE ANTONIO</t>
  </si>
  <si>
    <t>VIDALES AVILA ALEJANDRO</t>
  </si>
  <si>
    <t>QUIROZ PALACIOS ANA PATRICIA</t>
  </si>
  <si>
    <t>ZEPEDA ARAUJO JUAN CARLOS</t>
  </si>
  <si>
    <t>1111</t>
  </si>
  <si>
    <t>EFECTIVO</t>
  </si>
  <si>
    <t>1-1-1-2-0-0002</t>
  </si>
  <si>
    <t>INVERLAT 441694</t>
  </si>
  <si>
    <t>1-1-1-2-0-0005</t>
  </si>
  <si>
    <t>BANORTE 01561345</t>
  </si>
  <si>
    <t>1-1-1-2-0-0009</t>
  </si>
  <si>
    <t>BANJERCITO 454503148</t>
  </si>
  <si>
    <t>1-1-1-2-0-0012</t>
  </si>
  <si>
    <t>BANCO BAJIO CTA 2938780101</t>
  </si>
  <si>
    <t>1-1-1-2-0-0022</t>
  </si>
  <si>
    <t>BANORTE 0150404486</t>
  </si>
  <si>
    <t>1-1-1-2-0-0036</t>
  </si>
  <si>
    <t>BANCO BAJIO 147563102017</t>
  </si>
  <si>
    <t>1-1-1-2-0-0039</t>
  </si>
  <si>
    <t>BANCO BAJIO 18765150101 COPLADEMI 2006</t>
  </si>
  <si>
    <t>1-1-1-2-0-0041</t>
  </si>
  <si>
    <t>SANTANDER TPV 65502156838</t>
  </si>
  <si>
    <t>1-1-1-2-0-0042</t>
  </si>
  <si>
    <t>SANTANDER REFERENCIADOS 65502156824</t>
  </si>
  <si>
    <t>1-1-1-2-0-0044</t>
  </si>
  <si>
    <t>SANTANDER CONCENTRADORA 65502156781</t>
  </si>
  <si>
    <t>1-1-1-2-0-0046</t>
  </si>
  <si>
    <t>BANAMEX 01127989512</t>
  </si>
  <si>
    <t>1-1-1-2-0-0047</t>
  </si>
  <si>
    <t>BANCOMER 0163188078</t>
  </si>
  <si>
    <t>1-1-1-2-0-0051</t>
  </si>
  <si>
    <t>BANAMEX COMISIONES 7874712</t>
  </si>
  <si>
    <t>1-1-1-2-0-0068</t>
  </si>
  <si>
    <t>BANCO BAJIO 86741860201 PROSANEAR CONAGUA</t>
  </si>
  <si>
    <t>1-1-1-2-0-0070</t>
  </si>
  <si>
    <t>BAJIO 107116460201 RAMO 33 2014</t>
  </si>
  <si>
    <t>1-1-1-2-0-0071</t>
  </si>
  <si>
    <t>BAJIO 124195940201 RAMO 33 2014 RURAL</t>
  </si>
  <si>
    <t>1-1-1-2-0-0074</t>
  </si>
  <si>
    <t>BAJIO 124200480201 RAMO 33 2014 SEDECHU</t>
  </si>
  <si>
    <t>1-1-1-2-0-0075</t>
  </si>
  <si>
    <t>BAJIO 12394847 RETENCIONES INST CAPACITACION IND CONST</t>
  </si>
  <si>
    <t>1-1-1-2-0-0077</t>
  </si>
  <si>
    <t>BAJIO 13015987 RAMO 33 2015 COMISION AGUA POTABLE</t>
  </si>
  <si>
    <t>1-1-1-2-0-0078</t>
  </si>
  <si>
    <t>BAJIO 139551330101 APAZU 2015 FRACC GAMEZ</t>
  </si>
  <si>
    <t>1-1-1-2-0-0079</t>
  </si>
  <si>
    <t>BAJIO 140653790201 CEAG APAZU 2015 EMBOVEDADO CANAL SALIDA A</t>
  </si>
  <si>
    <t>1-1-1-2-0-0080</t>
  </si>
  <si>
    <t>1-1-1-2-0-0081</t>
  </si>
  <si>
    <t>BAJIO 142182420201 REHAB Y AMP DRENAJE SAN ROQUE 3RA ET</t>
  </si>
  <si>
    <t>1-1-1-2-0-0082</t>
  </si>
  <si>
    <t xml:space="preserve">BAJIO 142183900201 EMB CANAL SALIDA PUEBLO NUEVO CRUCE CARR </t>
  </si>
  <si>
    <t>1-1-1-2-0-0083</t>
  </si>
  <si>
    <t>BAJIO 14743371 CEAG-RURAL 2014 Y PROSSAPYS 2015</t>
  </si>
  <si>
    <t>1-1-1-2-0-0084</t>
  </si>
  <si>
    <t>BAJIO 14894737 PROSANEAR 2015</t>
  </si>
  <si>
    <t>1-1-1-2-0-0085</t>
  </si>
  <si>
    <t>BAJIO 14894703 PRODDER 2015</t>
  </si>
  <si>
    <t>1-1-1-2-0-0086</t>
  </si>
  <si>
    <t>BAJIO 15552060 EMBOVEDADO CANAL SALIDA A PUEBLO NUEVO (CRUCE</t>
  </si>
  <si>
    <t>1-1-1-2-0-0087</t>
  </si>
  <si>
    <t>BAJIO 157618850201 DEVOLUCION IVA</t>
  </si>
  <si>
    <t>1-1-1-2-0-0088</t>
  </si>
  <si>
    <t>BAJIO 163971840101 PERF POZO RIVERA GUADALUPE</t>
  </si>
  <si>
    <t>1-1-1-2-0-0089</t>
  </si>
  <si>
    <t>BAJIO 165209180101 PRODDER 2016</t>
  </si>
  <si>
    <t>1-1-1-2-0-0090</t>
  </si>
  <si>
    <t>BAJIO 165646760101 IMPULSO 2016 TEJIDO SOCIAL</t>
  </si>
  <si>
    <t>1-1-1-2-0-0091</t>
  </si>
  <si>
    <t>BAJIO 180812650101 PRODDI 2016</t>
  </si>
  <si>
    <t>1-1-1-2-0-0092</t>
  </si>
  <si>
    <t>BAJIO 18132092 REMANENTES</t>
  </si>
  <si>
    <t>1112</t>
  </si>
  <si>
    <t>BANCOS/TESORERIA</t>
  </si>
  <si>
    <t>1-1-1-3-0-0001-001</t>
  </si>
  <si>
    <t>1-1-1-3-0-0001-002</t>
  </si>
  <si>
    <t>1-1-1-3-0-0001-003</t>
  </si>
  <si>
    <t>BANCOS/DEPENDENCIAS Y OTROS</t>
  </si>
  <si>
    <t>111400022000000000</t>
  </si>
  <si>
    <t>INV BAJIO 14756310101</t>
  </si>
  <si>
    <t>111400040000000000</t>
  </si>
  <si>
    <t>INV BAJIO MESA DE DINERO 1475631</t>
  </si>
  <si>
    <t>INV BAJIO 14020028 RAMO 33 RURAL 2015</t>
  </si>
  <si>
    <t>INV BAJIO14894737 PROSANEAR 2015</t>
  </si>
  <si>
    <t>1114</t>
  </si>
  <si>
    <t>INVERSIONES TEMPORALES(3 MESES)</t>
  </si>
  <si>
    <t>1235-4-6141-125-025-094</t>
  </si>
  <si>
    <t>INSTALACION DE TOMAS, CUADROS, MICROMEDIDORES ACCION 118</t>
  </si>
  <si>
    <t>1235-4-6141-125-025-118</t>
  </si>
  <si>
    <t>EXENCION MANIFIESTO IMPACTO AMBIENTAL FRACC JARDINES DE ARANDAS</t>
  </si>
  <si>
    <t>1235-4-6141-125-025-131</t>
  </si>
  <si>
    <t>PROYECTO EJECUTIVO COLECTOR PLUVIAL INSURGENTES ACCION 119</t>
  </si>
  <si>
    <t>1235-4-6141-125-025-090</t>
  </si>
  <si>
    <t>ESTUDIO HIDROLOGICO/HIDRAULICO CUENCA PTAR ACCION 098</t>
  </si>
  <si>
    <t>1236-4-6241-125-025-007</t>
  </si>
  <si>
    <t>PROYECTO AUTOMATIZACION DE POZOS OPERACIÓN Y VIGILANCIA ACCION 72</t>
  </si>
  <si>
    <t>1235-4-6141-125-025-128</t>
  </si>
  <si>
    <t>PROYECTO INFRAESTRUCTURA SANITARIA EN MALVAS ACCION 66</t>
  </si>
  <si>
    <t>1235-4-6141-125-025-113</t>
  </si>
  <si>
    <t>PROYECTO EJECUTIVO COLECTOR SANITARIO AL MARGEN DEL RIO SILAO</t>
  </si>
  <si>
    <t>1235-4-6141-125-025-130</t>
  </si>
  <si>
    <t>PROYECTO SECTORIZACION ZONA 9 IRAPUATO, GTO. COL CAMPESTRE HURTADO ACCION 65</t>
  </si>
  <si>
    <t>1235-4-6141-125-025-084</t>
  </si>
  <si>
    <t>1235-4-6141-125-025-129</t>
  </si>
  <si>
    <t>SERVICIO DE CORTES DE TOMAS POR ADEUDO O CANCELACION ACCION 124</t>
  </si>
  <si>
    <t>1235-4-6141-125-025-096</t>
  </si>
  <si>
    <t>1236-4-6241-125-025-011</t>
  </si>
  <si>
    <t>DIAGNOSTICO Y MANTENIMIENTO TRANSFORMADORES INFRAESTRUCTURA HIDRAULICA ACCION 100</t>
  </si>
  <si>
    <t>1236-4-6241-125-025-012</t>
  </si>
  <si>
    <t>MANTENIMIENTO TANQUE DE ALMACENAMIENTO 93 FRACC QUINTAS LIBERTAD</t>
  </si>
  <si>
    <t>REPOSICION DE EQUIPO DE BOMBEO PARA 10 POZOS 1RA ETAPA ACCION 50</t>
  </si>
  <si>
    <t>1235-4-6141-125-025-000</t>
  </si>
  <si>
    <t>CONSTRUCCION DE COLECTOR SANITARIO PARALELO AL MARGEN DEL RIO SILAO</t>
  </si>
  <si>
    <t>1235-4-6141-125-025-055</t>
  </si>
  <si>
    <t>SUPERVISION EXTERNA EMBOVEDADO CANAL SALIDAD A PUEBLO NUEVO</t>
  </si>
  <si>
    <t>1235-4-6141-125-025-120</t>
  </si>
  <si>
    <t>PROYECTO EJECUTIVO RED DE DRENAJE SANITARIO FRACC CAUDILLO DEL SUR ACCION 97</t>
  </si>
  <si>
    <t>1236-4-6241-125-025-010</t>
  </si>
  <si>
    <t>1235-4-6141-125-025-026</t>
  </si>
  <si>
    <t>CONSTRUCCION DE RED DE DRENAJE DE LA COMUNIDAD PROVIDENCIA DE PEREZ</t>
  </si>
  <si>
    <t>1235-4-6141-125-025-019</t>
  </si>
  <si>
    <t>CONSTRUCCION DE RED DE DRENAJE SANITARIO PTAR CUCHICUATO 1RA ERTAPA</t>
  </si>
  <si>
    <t>1235-4-6141-125-025-122</t>
  </si>
  <si>
    <t>PROYECTO EJECUTIVO RED DE AGUA POTABLE FRACC CUADILLO DEL SUR</t>
  </si>
  <si>
    <t>1235-4-6141-125-025-051</t>
  </si>
  <si>
    <t>1235-4-6141-125-025-056</t>
  </si>
  <si>
    <t>CONSTRUCCION DE DRENAJE SANITARIO Y PTAR EN LA COMUNIDADES CARRIZAL GRANDE Y LOMA BONITA ACCION 97</t>
  </si>
  <si>
    <t>1235-4-6141-125-025-040</t>
  </si>
  <si>
    <t>CONSTRUCCION DE DRENAJE SANITARIO Y PTAR EN LA COMUNIDAD REAL LO DE JUAREZ</t>
  </si>
  <si>
    <t>1235-4-6141-125-025-053</t>
  </si>
  <si>
    <t>REHABILITACION Y AMPLIACION RED DE DRENAJE SANITARIO EN LA COMUNIDAD DE SAN ROQUE</t>
  </si>
  <si>
    <t>1235-4-6141-125-025-100</t>
  </si>
  <si>
    <t>PERFORACION DE POZO PROFUNDON EN LA COMUNIDAD DE RIVERA DE GUADALUPE ACCION 46</t>
  </si>
  <si>
    <t>1235-4-6141-125-025-109</t>
  </si>
  <si>
    <t>CONSTRUCCION  DE COLECTOR AV SAN JUAN ACCION 79</t>
  </si>
  <si>
    <t>REEQUIPAMIENTO Y LINEA DE CARCAMO 18 SEGUNDA ETAPA</t>
  </si>
  <si>
    <t>1235-4-6141-125-025-116</t>
  </si>
  <si>
    <t>AMPLIACION DE DRENAJE SANITARIO EN LA COMUNIDAD DE TOMELOPITOS ACCION 136</t>
  </si>
  <si>
    <t>1235-4-6141-125-025-085</t>
  </si>
  <si>
    <t>1235-4-6141-125-025-097</t>
  </si>
  <si>
    <t>CONSTRUCCION DE INFRAESTRUCTURA PLUVIAL EN AV SAN CAYETANO DE LUNA ACCION 86</t>
  </si>
  <si>
    <t>1235-4-6141-125-025-127</t>
  </si>
  <si>
    <t>EQUIPAMIENTO DE POZO PROFUNDO EN LA COMUNIDAD GABINO VAZQUEZ</t>
  </si>
  <si>
    <t>1236-4-6241-125-025-009</t>
  </si>
  <si>
    <t>REHABILITACION DE DESCARGA SANITARIA AV INSURGENTES EN ASILO DE ANCIANOS</t>
  </si>
  <si>
    <t>1235-4-6141-125-025-052</t>
  </si>
  <si>
    <t>EMBOVEDADO CANAL SALIDA A PUEBLO NUEVO 2DA ASIGANCION ACCION 75</t>
  </si>
  <si>
    <t>CONSTRUCCION PTAR SAN ROQUE ACCION 138</t>
  </si>
  <si>
    <t>1235-4-6141-125-025-042</t>
  </si>
  <si>
    <t>1235-4-6141-125-025-099</t>
  </si>
  <si>
    <t>ATENCION Y REPARACION A COLAPSOS REDES DE AGUA POTABLE MUNICIPIO DE IRAPUATO, GTO</t>
  </si>
  <si>
    <t>1236-4-6241-125-025-013</t>
  </si>
  <si>
    <t>REUBICACION POZO 68 AV GOMEZ MORIN ACCION 127</t>
  </si>
  <si>
    <t>1235-4-6141-125-025-132</t>
  </si>
  <si>
    <t>1235-4-6141-125-025-133</t>
  </si>
  <si>
    <t>PROYECTO DE INSTALACION MACROMEDIDORES CD INDUSTRIAL</t>
  </si>
  <si>
    <t>1236-4-6241-125-025-015</t>
  </si>
  <si>
    <t>1235-4-6141-125-025-136</t>
  </si>
  <si>
    <t>MANTENIMIENTO TANQUES DE ALMACENAMIENTO 2DA ETAPA ACCION 135</t>
  </si>
  <si>
    <t>1235-4-6141-125-025-135</t>
  </si>
  <si>
    <t>PROYECTO RED DRENAJE SANITARIO LA CALERA ACCION 137</t>
  </si>
  <si>
    <t>1235-4-6141-125-025-147</t>
  </si>
  <si>
    <t>1235-4-6141-125-025-148</t>
  </si>
  <si>
    <t>ESTUDIO SUBSUELO TANQUE ELEVADO COL CHE GUEVARA ACCION 31</t>
  </si>
  <si>
    <t>ESTUDIO SUBSUELO TANQUE ELEVADO FRACC JARDINES DE ARANDAS</t>
  </si>
  <si>
    <t>1236-3-6231-125-025-010</t>
  </si>
  <si>
    <t>1236-3-6231-125-025-012</t>
  </si>
  <si>
    <t>PERFORACION POZO SAN JUAN BOSCO ACCION 63</t>
  </si>
  <si>
    <t>1235-4-6141-125-025-144</t>
  </si>
  <si>
    <t>ESTUDIO SUBSUELO PTAR JARDINES DE ARANDAS ACCION 66</t>
  </si>
  <si>
    <t>1235-4-6141-125-025-146</t>
  </si>
  <si>
    <t>ESTUDIO SUBSUELO PTAR EJIDO SAN LORENZO ACCION 66</t>
  </si>
  <si>
    <t>1235-4-6141-125-025-139</t>
  </si>
  <si>
    <t>PROYECTO DISMINUCION DE COLONIAS QUE DESCARGAN ACCION 41</t>
  </si>
  <si>
    <t>1235-4-6141-125-025-101</t>
  </si>
  <si>
    <t>INSTALACION MACROMEDIDOR PTAR SALIDA PUEBLO NUEVO ACCION 122</t>
  </si>
  <si>
    <t>1235-4-6141-125-025-121</t>
  </si>
  <si>
    <t>PROYECTO COLECTOR PLUVIAL ETAPA 2/3 NORPONIENTE IMPULSO 2016</t>
  </si>
  <si>
    <t>1235-4-6141-125-025-083</t>
  </si>
  <si>
    <t>1235-4-6141-125-025-145</t>
  </si>
  <si>
    <t>ESTUDIO SUBSUELO TANQUE REGULARIZACION SECCION 8 ACCION 31</t>
  </si>
  <si>
    <t>1235-4-6141-125-025-140</t>
  </si>
  <si>
    <t>1235-4-6141-125-025-138</t>
  </si>
  <si>
    <t>EQUIPAMIENTO POZO VENADO DE SAN LORENZO ACCION 130</t>
  </si>
  <si>
    <t>1236-3-6231-125-025-013</t>
  </si>
  <si>
    <t>SUPERVISION EXTERNA PERFORACION POZO COL SAN JUAN BOSCO ACCION 134</t>
  </si>
  <si>
    <t>1235-4-6141-125-025-091</t>
  </si>
  <si>
    <t>SUPERVISION EXTERNA PERFORACION POZO RIVERA DE GPE ACCION 47</t>
  </si>
  <si>
    <t>1236-4-6241-125-025-008</t>
  </si>
  <si>
    <t>AUTOMATIZACION VIGILANCIA Y OPERACIÓN POZOS Y CARCAMOS ACCION 125</t>
  </si>
  <si>
    <t>1235-4-6141-125-025-137</t>
  </si>
  <si>
    <t>1235-4-6141-125-025-077</t>
  </si>
  <si>
    <t>ATENCION COLAPSOS DRENAJE IRAPUATO, GTO ACCION 80</t>
  </si>
  <si>
    <t>1235-4-6141-125-025-142</t>
  </si>
  <si>
    <t>1236-4-6241-125-025-016</t>
  </si>
  <si>
    <t>CONSTRUCCION TANQUE DOSIFICADOR PTAR 1 ACCION 111</t>
  </si>
  <si>
    <t>1236-4-6241-125-025-014</t>
  </si>
  <si>
    <t>DIAGNOSTICO Y MANTENIMIENTO TRANSFORMADORES INFRAESTRUCTURA SANITARIA ACCION 100</t>
  </si>
  <si>
    <t>1235-4-6141-125-025-079</t>
  </si>
  <si>
    <t>ELABORACION ESTUDIO RED DRENAJE EL CARRIZAL-LOMA BONITA</t>
  </si>
  <si>
    <t>1235-4-6141-125-025-080</t>
  </si>
  <si>
    <t xml:space="preserve">ESTUDIO IMPACTO AMBIENTAL RED DRENAJE PTAR SAN ROQUE </t>
  </si>
  <si>
    <t>1235-4-6141-125-025-081</t>
  </si>
  <si>
    <t>ELABORACION ESTUDIO IMPACTO AMBIENTAL CUCHICUATO</t>
  </si>
  <si>
    <t>1236-4-6241-125-025-017</t>
  </si>
  <si>
    <t>PROYECTO AUTOMATIZACION DE CARCAMOS ACCION 69</t>
  </si>
  <si>
    <t>OBRA PARA EL DESALOJO DE AGUAS PLUVIALES DEL TEATRO DE LA CIUDAD ACCION 140</t>
  </si>
  <si>
    <t>1235-4-6141-125-025-143</t>
  </si>
  <si>
    <t>1235-4-6141-125-025-141</t>
  </si>
  <si>
    <t>PROYECTO CARCAMO LA VIRGEN-RIO GTO ACCION 89</t>
  </si>
  <si>
    <t>1235-4-6141-125-025-098</t>
  </si>
  <si>
    <t>PROYECTO COLECTOR COPALILLO-RIO GTO ACCION 92</t>
  </si>
  <si>
    <t>1236-3-6231-125-025-011</t>
  </si>
  <si>
    <t>CAMBIO DE DIFUSORES PTARS ACCION 110</t>
  </si>
  <si>
    <t>1235-4-6141-125-025-092</t>
  </si>
  <si>
    <t>SUPERVISION EXTERNA PERFORACION POZO SANTA ELENA ACCION 57</t>
  </si>
  <si>
    <t xml:space="preserve">Presidente del Consejo Directivo                </t>
  </si>
  <si>
    <t>J. Salvador Pérez Godinez</t>
  </si>
  <si>
    <t>Tesorero del Consejo Directivo</t>
  </si>
  <si>
    <t>Felipe de Jesús Jaimes Ceballos</t>
  </si>
  <si>
    <t>Firma</t>
  </si>
  <si>
    <t>___________________________</t>
  </si>
  <si>
    <t>Presidente del Consejo Directivo</t>
  </si>
  <si>
    <t xml:space="preserve">J. Salvador Pérez Godinez </t>
  </si>
  <si>
    <t>Elaboró</t>
  </si>
  <si>
    <t>_____________________</t>
  </si>
  <si>
    <t>Director de Contabilidad</t>
  </si>
  <si>
    <t>Marisol del Carmen Muñoz Vega</t>
  </si>
  <si>
    <t>Descuento vía nómina</t>
  </si>
  <si>
    <t>JUNTA DE AGUA POTABLE DRENAJE ALCANTARILLADO</t>
  </si>
  <si>
    <r>
      <t xml:space="preserve">NOTAS A LOS ESTADOS FINANCIEROS DEL 1ER </t>
    </r>
    <r>
      <rPr>
        <b/>
        <sz val="8"/>
        <color indexed="10"/>
        <rFont val="Arial"/>
        <family val="2"/>
      </rPr>
      <t>TRIMESTRE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</si>
  <si>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Reembolso de seguro, Actualizaciones por devoluciones de IVA</t>
  </si>
  <si>
    <t>BONIFICACIONES POR SERVICIOS DE AGUA, DRENAJE, TRATAMIENTO, POR REZAGOS, POR ANTICIPOS, POR IVA</t>
  </si>
  <si>
    <t>CONSTRUCCIÓN DE INFRAESTRUCTURA PARA EL CONTROL DE FLUJO Y DEMASIAS EN LA INTERSECCIÓN DEL RÍO SILAO Y CANAL 1o DE MAYO (3A ETAPA).</t>
  </si>
  <si>
    <t>CONSTRUCCION DE INFRAESTRUCTURA SANITARIA PARA LA COMUNIDAD  VISTAHERMOSA (1ERA ETAPA)</t>
  </si>
  <si>
    <t>PROYECTO DE DRENAJE PLUVIAL POR GRAVEDAD PARA LAS COLONIAS:  JOSEFA ORTÍZ DE DOMÍNGUEZ, SAN ISIDRO Y EMILIANO ZAPATA II, PARA DESCARGAR AL ARROYO SANTA RITA Y AL RÍO GUANAJUATO.</t>
  </si>
  <si>
    <t>INTRODUCCIÓN DE REDES DE DRENAJE SANITARIO (OBRAS POR COOPERACIÓN)</t>
  </si>
  <si>
    <t>CONSTRUCCIÓN DE COLECTOR SANITARIO DE LA PTAR REAL DE ARANDAS A LA PTAR GALAXIA EL NARANJAL. ACCION 82</t>
  </si>
  <si>
    <t>EMBOVEDADO DE CANAL SALIDA A PUEBLO NUEVO (CANAL A CIELO ABIERTO 1a. ETAPA ) ACCION 123</t>
  </si>
  <si>
    <t>SECTORIZACIÓN PARA LA ZONA 8 DEL MUNICIPIO DE IRAPUATO, GTO.: REHABILITACIÓN DE REDES DE DISTRIBUCIÓN EN DIVERSAS COLONIAS (1ERA ETAPA).</t>
  </si>
  <si>
    <t>REDISTRIBUCIÓN DEL ÁREA ADMINISTRATIVA, RECURSOS HUMANOS Y SERVICIOS GENERALES PARA OPTIMIZAR ESPACIO SIN GENERAR AMPLIACIONES DEL EDIFICIO CENTRAL</t>
  </si>
  <si>
    <t>REEQUIPAMIENTO Y LÍNEA DE CONDUCCIÓN DEL CÁRCAMO NO. 18 (1ERA ETAPA) ACCION 51</t>
  </si>
  <si>
    <t>PERFORACIÓN DE POZO PROFUNDO EN LA COMUNIDAD DE SAN NICOLÁS TEMASCATÍO ACCION 55</t>
  </si>
  <si>
    <t>CONSTRUCCIÓN DE COLECTOR SANITARIO PARALELO Y SOBRE LA MARGEN DEL RÍO SILAO, ADEMÁS DE LAS CONEXIONES AL MISMO, PROVENIENTES DEL FRACC. PONTEVEDRA Y DE LA ZONA ORIENTE DEL FRACC. VILLAS DE IRAPUATO. (1ERA ETAPA) ACCION 85</t>
  </si>
  <si>
    <t>REPOSICIÓN DE POZO PROFUNDO EN LA COMUNIDAD DE ARANDAS. ACCION 54</t>
  </si>
  <si>
    <t xml:space="preserve">                                                                                                       Elaboró</t>
  </si>
  <si>
    <t>Director de Finanzas</t>
  </si>
  <si>
    <t>Norma Elena Gonzalez Salomón</t>
  </si>
  <si>
    <t>Jefe de Presupuestos</t>
  </si>
  <si>
    <t>Dulce Maria Martínez Leyva</t>
  </si>
  <si>
    <t>7-7-1</t>
  </si>
  <si>
    <t>REZAGOS EJERCICIOS ANTERIORES A 2013</t>
  </si>
  <si>
    <t>7-7-2</t>
  </si>
  <si>
    <t>EJERCICIOS ANTERIORES A 2013 REZAGOS</t>
  </si>
  <si>
    <t>7-7-3</t>
  </si>
  <si>
    <t>RECARGOS EJERCICIOS ANTERIORES A 2013</t>
  </si>
  <si>
    <t>7-7-4</t>
  </si>
  <si>
    <t>EJERCICIOS ANTERIORES A 2013 RECARGOS</t>
  </si>
  <si>
    <t>7-7-5</t>
  </si>
  <si>
    <t>CONVENIOS EJERCICIOS ANTERIORES A 2013</t>
  </si>
  <si>
    <t>7-7-6</t>
  </si>
  <si>
    <t>EJERCICIOS ANTERIORES A 2013 CONVENIOS</t>
  </si>
  <si>
    <t>7-7-7</t>
  </si>
  <si>
    <t>REZAGOS EJERCICIO 2013</t>
  </si>
  <si>
    <t>7-7-8</t>
  </si>
  <si>
    <t>7-7-9-1</t>
  </si>
  <si>
    <t>REZAGOS EJERCICIO 2014</t>
  </si>
  <si>
    <t>7-7-9-2</t>
  </si>
  <si>
    <t>7-7-9-3</t>
  </si>
  <si>
    <t>REZAGOS EJERCICIO 2015</t>
  </si>
  <si>
    <t>7-7-9-4</t>
  </si>
  <si>
    <t>7-7-9-5</t>
  </si>
  <si>
    <t>REZAGOS OTROS CARGOS EJERCICIO 2015</t>
  </si>
  <si>
    <t>7-7-9-6</t>
  </si>
  <si>
    <t>7-7-9-7</t>
  </si>
  <si>
    <t>REZAGOS EJERCICIO 2016</t>
  </si>
  <si>
    <t>7-7-9-8</t>
  </si>
  <si>
    <t>7-8-1</t>
  </si>
  <si>
    <t>REZAGOS EJERCICIO 2017</t>
  </si>
  <si>
    <t>7-8-2</t>
  </si>
  <si>
    <t>Director de Presupuestos</t>
  </si>
  <si>
    <t>Norma Elena González Salomón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</si>
</sst>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3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9.85"/>
      <color indexed="8"/>
      <name val="Times New Roman"/>
      <family val="1"/>
    </font>
    <font>
      <sz val="8.0500000000000007"/>
      <color indexed="8"/>
      <name val="Arial"/>
      <family val="2"/>
    </font>
    <font>
      <b/>
      <sz val="10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CC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5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546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9" fontId="9" fillId="0" borderId="1" xfId="0" applyNumberFormat="1" applyFont="1" applyBorder="1" applyAlignment="1">
      <alignment wrapText="1"/>
    </xf>
    <xf numFmtId="49" fontId="13" fillId="0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Fill="1" applyBorder="1" applyAlignment="1" applyProtection="1">
      <alignment horizontal="right" vertical="center"/>
    </xf>
    <xf numFmtId="164" fontId="13" fillId="3" borderId="32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distributed"/>
    </xf>
    <xf numFmtId="0" fontId="1" fillId="0" borderId="1" xfId="8" applyFont="1" applyBorder="1" applyAlignment="1">
      <alignment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7" fillId="0" borderId="1" xfId="0" applyNumberFormat="1" applyFont="1" applyFill="1" applyBorder="1" applyAlignment="1" applyProtection="1">
      <alignment horizontal="left" vertical="distributed"/>
    </xf>
    <xf numFmtId="4" fontId="13" fillId="0" borderId="25" xfId="0" applyNumberFormat="1" applyFont="1" applyFill="1" applyBorder="1" applyAlignment="1">
      <alignment horizontal="right"/>
    </xf>
    <xf numFmtId="0" fontId="21" fillId="0" borderId="0" xfId="0" applyFont="1"/>
    <xf numFmtId="0" fontId="3" fillId="0" borderId="0" xfId="3" applyFont="1" applyAlignment="1" applyProtection="1">
      <alignment horizontal="right" vertical="top"/>
      <protection locked="0"/>
    </xf>
    <xf numFmtId="0" fontId="21" fillId="0" borderId="0" xfId="0" applyFont="1" applyAlignment="1">
      <alignment horizontal="right"/>
    </xf>
    <xf numFmtId="0" fontId="2" fillId="0" borderId="0" xfId="3" applyFont="1" applyBorder="1" applyAlignment="1">
      <alignment vertical="top" wrapText="1"/>
    </xf>
    <xf numFmtId="0" fontId="2" fillId="0" borderId="0" xfId="3" applyFont="1" applyBorder="1" applyAlignment="1">
      <alignment horizontal="center" vertical="top"/>
    </xf>
    <xf numFmtId="0" fontId="3" fillId="0" borderId="0" xfId="3" applyFont="1" applyFill="1" applyBorder="1" applyAlignment="1">
      <alignment vertical="top"/>
    </xf>
    <xf numFmtId="0" fontId="3" fillId="0" borderId="0" xfId="3" applyFont="1" applyFill="1" applyBorder="1" applyAlignment="1">
      <alignment vertical="top" wrapText="1"/>
    </xf>
    <xf numFmtId="0" fontId="3" fillId="0" borderId="0" xfId="3" applyFont="1" applyBorder="1" applyAlignment="1" applyProtection="1">
      <alignment vertical="top" wrapText="1"/>
      <protection locked="0"/>
    </xf>
    <xf numFmtId="43" fontId="3" fillId="0" borderId="0" xfId="1" applyFont="1" applyFill="1" applyBorder="1" applyAlignment="1">
      <alignment vertical="top" wrapText="1"/>
    </xf>
    <xf numFmtId="0" fontId="9" fillId="0" borderId="0" xfId="0" applyFont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</xf>
    <xf numFmtId="0" fontId="13" fillId="0" borderId="24" xfId="0" applyFont="1" applyFill="1" applyBorder="1" applyAlignment="1">
      <alignment horizontal="left" wrapText="1"/>
    </xf>
    <xf numFmtId="164" fontId="7" fillId="0" borderId="1" xfId="0" applyNumberFormat="1" applyFont="1" applyFill="1" applyBorder="1" applyAlignment="1" applyProtection="1">
      <alignment horizontal="left" wrapText="1"/>
    </xf>
    <xf numFmtId="0" fontId="3" fillId="0" borderId="0" xfId="3" applyFont="1" applyBorder="1" applyAlignment="1" applyProtection="1">
      <alignment horizontal="left" vertical="top" wrapText="1"/>
      <protection locked="0"/>
    </xf>
    <xf numFmtId="10" fontId="10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10" fontId="9" fillId="0" borderId="24" xfId="0" applyNumberFormat="1" applyFont="1" applyFill="1" applyBorder="1" applyAlignment="1">
      <alignment horizontal="center"/>
    </xf>
    <xf numFmtId="10" fontId="9" fillId="0" borderId="0" xfId="0" applyNumberFormat="1" applyFont="1" applyAlignment="1">
      <alignment horizontal="center"/>
    </xf>
    <xf numFmtId="0" fontId="3" fillId="0" borderId="0" xfId="3" applyFont="1" applyAlignment="1" applyProtection="1">
      <alignment horizontal="left" vertical="top"/>
      <protection locked="0"/>
    </xf>
    <xf numFmtId="4" fontId="3" fillId="0" borderId="1" xfId="0" applyNumberFormat="1" applyFont="1" applyBorder="1" applyAlignment="1">
      <alignment horizontal="right"/>
    </xf>
    <xf numFmtId="43" fontId="3" fillId="0" borderId="1" xfId="9" applyFont="1" applyBorder="1"/>
    <xf numFmtId="4" fontId="2" fillId="3" borderId="1" xfId="0" applyNumberFormat="1" applyFont="1" applyFill="1" applyBorder="1"/>
    <xf numFmtId="4" fontId="19" fillId="0" borderId="0" xfId="0" applyNumberFormat="1" applyFont="1"/>
    <xf numFmtId="43" fontId="1" fillId="0" borderId="1" xfId="10" applyFont="1" applyBorder="1" applyAlignment="1">
      <alignment horizontal="right" vertical="center"/>
    </xf>
    <xf numFmtId="0" fontId="29" fillId="7" borderId="22" xfId="0" applyNumberFormat="1" applyFont="1" applyFill="1" applyBorder="1" applyAlignment="1" applyProtection="1">
      <alignment horizontal="center" vertical="distributed"/>
    </xf>
    <xf numFmtId="0" fontId="29" fillId="7" borderId="42" xfId="0" applyNumberFormat="1" applyFont="1" applyFill="1" applyBorder="1" applyAlignment="1" applyProtection="1">
      <alignment horizontal="center" vertical="distributed"/>
    </xf>
    <xf numFmtId="0" fontId="29" fillId="7" borderId="1" xfId="0" applyNumberFormat="1" applyFont="1" applyFill="1" applyBorder="1" applyAlignment="1" applyProtection="1">
      <alignment horizontal="center" vertical="distributed"/>
    </xf>
    <xf numFmtId="0" fontId="29" fillId="7" borderId="29" xfId="0" applyNumberFormat="1" applyFont="1" applyFill="1" applyBorder="1" applyAlignment="1" applyProtection="1">
      <alignment horizontal="center" vertical="distributed"/>
    </xf>
    <xf numFmtId="43" fontId="28" fillId="0" borderId="43" xfId="1" applyFont="1" applyBorder="1" applyAlignment="1">
      <alignment horizontal="center" vertical="center"/>
    </xf>
    <xf numFmtId="0" fontId="28" fillId="0" borderId="43" xfId="0" applyFont="1" applyBorder="1" applyAlignment="1">
      <alignment vertical="center"/>
    </xf>
    <xf numFmtId="43" fontId="1" fillId="0" borderId="1" xfId="11" applyFont="1" applyFill="1" applyBorder="1" applyAlignment="1">
      <alignment horizontal="right" vertical="center"/>
    </xf>
    <xf numFmtId="4" fontId="1" fillId="0" borderId="44" xfId="3" applyNumberFormat="1" applyFont="1" applyFill="1" applyBorder="1" applyAlignment="1">
      <alignment horizontal="right" vertical="center" wrapText="1"/>
    </xf>
    <xf numFmtId="14" fontId="28" fillId="0" borderId="43" xfId="1" quotePrefix="1" applyNumberFormat="1" applyFont="1" applyBorder="1" applyAlignment="1">
      <alignment horizontal="center" vertical="center"/>
    </xf>
    <xf numFmtId="43" fontId="1" fillId="0" borderId="3" xfId="11" applyFont="1" applyFill="1" applyBorder="1" applyAlignment="1">
      <alignment horizontal="right" vertical="center"/>
    </xf>
    <xf numFmtId="4" fontId="1" fillId="0" borderId="45" xfId="3" applyNumberFormat="1" applyFont="1" applyFill="1" applyBorder="1" applyAlignment="1">
      <alignment horizontal="right" vertical="center" wrapText="1"/>
    </xf>
    <xf numFmtId="43" fontId="28" fillId="0" borderId="43" xfId="1" quotePrefix="1" applyFont="1" applyBorder="1" applyAlignment="1">
      <alignment horizontal="center" vertical="center"/>
    </xf>
    <xf numFmtId="0" fontId="28" fillId="0" borderId="46" xfId="0" applyFont="1" applyBorder="1" applyAlignment="1">
      <alignment vertical="center"/>
    </xf>
    <xf numFmtId="4" fontId="1" fillId="0" borderId="1" xfId="3" applyNumberFormat="1" applyFont="1" applyFill="1" applyBorder="1" applyAlignment="1">
      <alignment horizontal="right" vertical="center" wrapText="1"/>
    </xf>
    <xf numFmtId="43" fontId="28" fillId="0" borderId="43" xfId="1" quotePrefix="1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vertical="center"/>
    </xf>
    <xf numFmtId="43" fontId="1" fillId="0" borderId="1" xfId="9" applyFont="1" applyFill="1" applyBorder="1" applyAlignment="1">
      <alignment horizontal="right" vertical="center"/>
    </xf>
    <xf numFmtId="43" fontId="28" fillId="0" borderId="0" xfId="1" quotePrefix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43" fontId="1" fillId="0" borderId="0" xfId="9" applyFont="1" applyFill="1" applyBorder="1" applyAlignment="1">
      <alignment horizontal="right" vertical="center"/>
    </xf>
    <xf numFmtId="4" fontId="1" fillId="0" borderId="0" xfId="3" applyNumberFormat="1" applyFont="1" applyFill="1" applyBorder="1" applyAlignment="1">
      <alignment horizontal="right" vertical="center" wrapText="1"/>
    </xf>
    <xf numFmtId="0" fontId="3" fillId="0" borderId="0" xfId="3" applyFont="1" applyBorder="1" applyAlignment="1" applyProtection="1">
      <alignment vertical="top"/>
      <protection locked="0"/>
    </xf>
    <xf numFmtId="0" fontId="3" fillId="0" borderId="0" xfId="3" applyFont="1" applyFill="1" applyBorder="1" applyAlignment="1"/>
    <xf numFmtId="43" fontId="9" fillId="0" borderId="28" xfId="9" applyFont="1" applyFill="1" applyBorder="1" applyAlignment="1">
      <alignment horizontal="center" vertical="center" wrapText="1"/>
    </xf>
    <xf numFmtId="43" fontId="9" fillId="0" borderId="24" xfId="9" applyFont="1" applyFill="1" applyBorder="1" applyAlignment="1">
      <alignment horizontal="center" vertical="center" wrapText="1"/>
    </xf>
    <xf numFmtId="43" fontId="9" fillId="0" borderId="29" xfId="9" applyFont="1" applyFill="1" applyBorder="1" applyAlignment="1">
      <alignment horizontal="center" vertical="center" wrapText="1"/>
    </xf>
    <xf numFmtId="43" fontId="9" fillId="0" borderId="22" xfId="9" applyFont="1" applyFill="1" applyBorder="1" applyAlignment="1">
      <alignment horizontal="center" vertical="center" wrapText="1"/>
    </xf>
    <xf numFmtId="43" fontId="9" fillId="0" borderId="24" xfId="9" applyFont="1" applyFill="1" applyBorder="1" applyAlignment="1">
      <alignment horizontal="right" wrapText="1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3" fillId="0" borderId="0" xfId="3" applyFont="1" applyBorder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12">
    <cellStyle name="Millares" xfId="9" builtinId="3"/>
    <cellStyle name="Millares 2" xfId="1"/>
    <cellStyle name="Millares 2 4" xfId="10"/>
    <cellStyle name="Millares 3" xfId="1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Normal 8" xfId="8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5"/>
  <sheetViews>
    <sheetView zoomScaleNormal="100" zoomScaleSheetLayoutView="100" workbookViewId="0">
      <pane ySplit="2" topLeftCell="A3" activePane="bottomLeft" state="frozen"/>
      <selection activeCell="A14" sqref="A14:B14"/>
      <selection pane="bottomLeft" activeCell="A45" sqref="A1:B45"/>
    </sheetView>
  </sheetViews>
  <sheetFormatPr baseColWidth="10" defaultColWidth="12.85546875" defaultRowHeight="11.25" x14ac:dyDescent="0.2"/>
  <cols>
    <col min="1" max="1" width="22.5703125" style="2" customWidth="1"/>
    <col min="2" max="2" width="78.42578125" style="2" customWidth="1"/>
    <col min="3" max="3" width="19.7109375" style="2" customWidth="1"/>
    <col min="4" max="16384" width="12.85546875" style="2"/>
  </cols>
  <sheetData>
    <row r="1" spans="1:3" ht="35.1" customHeight="1" x14ac:dyDescent="0.2">
      <c r="A1" s="511" t="s">
        <v>133</v>
      </c>
      <c r="B1" s="512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9" spans="1:3" x14ac:dyDescent="0.2">
      <c r="A39" s="181" t="s">
        <v>236</v>
      </c>
      <c r="B39" s="182"/>
      <c r="C39" s="182"/>
    </row>
    <row r="40" spans="1:3" x14ac:dyDescent="0.2">
      <c r="A40" s="183"/>
      <c r="B40" s="182"/>
      <c r="C40" s="182"/>
    </row>
    <row r="41" spans="1:3" x14ac:dyDescent="0.2">
      <c r="A41" s="184"/>
      <c r="B41" s="185"/>
      <c r="C41" s="184"/>
    </row>
    <row r="42" spans="1:3" x14ac:dyDescent="0.2">
      <c r="A42" s="186"/>
      <c r="B42" s="184"/>
      <c r="C42" s="184"/>
    </row>
    <row r="43" spans="1:3" ht="12.75" customHeight="1" x14ac:dyDescent="0.2">
      <c r="A43" s="184" t="s">
        <v>237</v>
      </c>
      <c r="B43" s="460" t="s">
        <v>237</v>
      </c>
    </row>
    <row r="44" spans="1:3" x14ac:dyDescent="0.2">
      <c r="A44" s="459" t="s">
        <v>1132</v>
      </c>
      <c r="B44" s="461" t="s">
        <v>1134</v>
      </c>
      <c r="C44" s="192"/>
    </row>
    <row r="45" spans="1:3" x14ac:dyDescent="0.2">
      <c r="A45" s="2" t="s">
        <v>1133</v>
      </c>
      <c r="B45" s="461" t="s">
        <v>1135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89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516" t="s">
        <v>143</v>
      </c>
      <c r="B2" s="517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518" t="s">
        <v>158</v>
      </c>
      <c r="B6" s="528"/>
      <c r="C6" s="528"/>
      <c r="D6" s="529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B9" sqref="B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8" customFormat="1" ht="11.25" customHeight="1" x14ac:dyDescent="0.25">
      <c r="A1" s="14" t="s">
        <v>43</v>
      </c>
      <c r="B1" s="14"/>
      <c r="C1" s="289"/>
      <c r="D1" s="14"/>
      <c r="E1" s="14"/>
      <c r="F1" s="14"/>
      <c r="G1" s="290"/>
    </row>
    <row r="2" spans="1:7" s="258" customFormat="1" ht="11.25" customHeight="1" x14ac:dyDescent="0.25">
      <c r="A2" s="14" t="s">
        <v>139</v>
      </c>
      <c r="B2" s="14"/>
      <c r="C2" s="289"/>
      <c r="D2" s="14"/>
      <c r="E2" s="14"/>
      <c r="F2" s="14"/>
      <c r="G2" s="14"/>
    </row>
    <row r="5" spans="1:7" ht="11.25" customHeight="1" x14ac:dyDescent="0.2">
      <c r="A5" s="217" t="s">
        <v>298</v>
      </c>
      <c r="B5" s="217"/>
      <c r="G5" s="190" t="s">
        <v>297</v>
      </c>
    </row>
    <row r="6" spans="1:7" x14ac:dyDescent="0.2">
      <c r="A6" s="287"/>
      <c r="B6" s="287"/>
      <c r="C6" s="288"/>
      <c r="D6" s="287"/>
      <c r="E6" s="287"/>
      <c r="F6" s="287"/>
      <c r="G6" s="287"/>
    </row>
    <row r="7" spans="1:7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6" t="s">
        <v>296</v>
      </c>
      <c r="F7" s="227" t="s">
        <v>295</v>
      </c>
      <c r="G7" s="227" t="s">
        <v>294</v>
      </c>
    </row>
    <row r="8" spans="1:7" x14ac:dyDescent="0.2">
      <c r="A8" s="284"/>
      <c r="B8" s="284" t="s">
        <v>602</v>
      </c>
      <c r="C8" s="222"/>
      <c r="D8" s="286"/>
      <c r="E8" s="285"/>
      <c r="F8" s="284"/>
      <c r="G8" s="284"/>
    </row>
    <row r="9" spans="1:7" x14ac:dyDescent="0.2">
      <c r="A9" s="284"/>
      <c r="B9" s="284"/>
      <c r="C9" s="222"/>
      <c r="D9" s="285"/>
      <c r="E9" s="285"/>
      <c r="F9" s="284"/>
      <c r="G9" s="284"/>
    </row>
    <row r="10" spans="1:7" x14ac:dyDescent="0.2">
      <c r="A10" s="284"/>
      <c r="B10" s="284"/>
      <c r="C10" s="222"/>
      <c r="D10" s="285"/>
      <c r="E10" s="285"/>
      <c r="F10" s="284"/>
      <c r="G10" s="284"/>
    </row>
    <row r="11" spans="1:7" x14ac:dyDescent="0.2">
      <c r="A11" s="284"/>
      <c r="B11" s="284"/>
      <c r="C11" s="222"/>
      <c r="D11" s="285"/>
      <c r="E11" s="285"/>
      <c r="F11" s="284"/>
      <c r="G11" s="284"/>
    </row>
    <row r="12" spans="1:7" x14ac:dyDescent="0.2">
      <c r="A12" s="284"/>
      <c r="B12" s="284"/>
      <c r="C12" s="222"/>
      <c r="D12" s="285"/>
      <c r="E12" s="285"/>
      <c r="F12" s="284"/>
      <c r="G12" s="284"/>
    </row>
    <row r="13" spans="1:7" x14ac:dyDescent="0.2">
      <c r="A13" s="284"/>
      <c r="B13" s="284"/>
      <c r="C13" s="222"/>
      <c r="D13" s="285"/>
      <c r="E13" s="285"/>
      <c r="F13" s="284"/>
      <c r="G13" s="284"/>
    </row>
    <row r="14" spans="1:7" x14ac:dyDescent="0.2">
      <c r="A14" s="284"/>
      <c r="B14" s="284"/>
      <c r="C14" s="222"/>
      <c r="D14" s="285"/>
      <c r="E14" s="285"/>
      <c r="F14" s="284"/>
      <c r="G14" s="284"/>
    </row>
    <row r="15" spans="1:7" x14ac:dyDescent="0.2">
      <c r="A15" s="284"/>
      <c r="B15" s="284"/>
      <c r="C15" s="222"/>
      <c r="D15" s="285"/>
      <c r="E15" s="285"/>
      <c r="F15" s="284"/>
      <c r="G15" s="284"/>
    </row>
    <row r="16" spans="1:7" x14ac:dyDescent="0.2">
      <c r="A16" s="62"/>
      <c r="B16" s="62" t="s">
        <v>293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516" t="s">
        <v>143</v>
      </c>
      <c r="B2" s="517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B8" sqref="B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9"/>
      <c r="D1" s="3"/>
      <c r="E1" s="5"/>
    </row>
    <row r="2" spans="1:5" x14ac:dyDescent="0.2">
      <c r="A2" s="3" t="s">
        <v>139</v>
      </c>
      <c r="B2" s="3"/>
      <c r="C2" s="249"/>
      <c r="D2" s="3"/>
      <c r="E2" s="3"/>
    </row>
    <row r="5" spans="1:5" ht="11.25" customHeight="1" x14ac:dyDescent="0.2">
      <c r="A5" s="217" t="s">
        <v>302</v>
      </c>
      <c r="B5" s="217"/>
      <c r="E5" s="190" t="s">
        <v>301</v>
      </c>
    </row>
    <row r="6" spans="1:5" x14ac:dyDescent="0.2">
      <c r="A6" s="287"/>
      <c r="B6" s="287"/>
      <c r="C6" s="288"/>
      <c r="D6" s="287"/>
      <c r="E6" s="287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7" t="s">
        <v>300</v>
      </c>
    </row>
    <row r="8" spans="1:5" ht="11.25" customHeight="1" x14ac:dyDescent="0.2">
      <c r="A8" s="286"/>
      <c r="B8" s="286" t="s">
        <v>602</v>
      </c>
      <c r="C8" s="254"/>
      <c r="D8" s="286"/>
      <c r="E8" s="286"/>
    </row>
    <row r="9" spans="1:5" ht="11.25" customHeight="1" x14ac:dyDescent="0.2">
      <c r="A9" s="286"/>
      <c r="B9" s="286"/>
      <c r="C9" s="254"/>
      <c r="D9" s="286"/>
      <c r="E9" s="286"/>
    </row>
    <row r="10" spans="1:5" ht="11.25" customHeight="1" x14ac:dyDescent="0.2">
      <c r="A10" s="286"/>
      <c r="B10" s="286"/>
      <c r="C10" s="254"/>
      <c r="D10" s="286"/>
      <c r="E10" s="286"/>
    </row>
    <row r="11" spans="1:5" ht="11.25" customHeight="1" x14ac:dyDescent="0.2">
      <c r="A11" s="286"/>
      <c r="B11" s="286"/>
      <c r="C11" s="254"/>
      <c r="D11" s="286"/>
      <c r="E11" s="286"/>
    </row>
    <row r="12" spans="1:5" ht="11.25" customHeight="1" x14ac:dyDescent="0.2">
      <c r="A12" s="286"/>
      <c r="B12" s="286"/>
      <c r="C12" s="254"/>
      <c r="D12" s="286"/>
      <c r="E12" s="286"/>
    </row>
    <row r="13" spans="1:5" ht="11.25" customHeight="1" x14ac:dyDescent="0.2">
      <c r="A13" s="286"/>
      <c r="B13" s="286"/>
      <c r="C13" s="254"/>
      <c r="D13" s="286"/>
      <c r="E13" s="286"/>
    </row>
    <row r="14" spans="1:5" ht="11.25" customHeight="1" x14ac:dyDescent="0.2">
      <c r="A14" s="286"/>
      <c r="B14" s="286"/>
      <c r="C14" s="254"/>
      <c r="D14" s="286"/>
      <c r="E14" s="286"/>
    </row>
    <row r="15" spans="1:5" x14ac:dyDescent="0.2">
      <c r="A15" s="286"/>
      <c r="B15" s="286"/>
      <c r="C15" s="254"/>
      <c r="D15" s="286"/>
      <c r="E15" s="286"/>
    </row>
    <row r="16" spans="1:5" x14ac:dyDescent="0.2">
      <c r="A16" s="253"/>
      <c r="B16" s="253" t="s">
        <v>299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516" t="s">
        <v>143</v>
      </c>
      <c r="B2" s="517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7" zoomScaleNormal="100" zoomScaleSheetLayoutView="100" workbookViewId="0">
      <selection activeCell="A59" sqref="A59:D7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9"/>
      <c r="D1" s="249"/>
      <c r="E1" s="249"/>
      <c r="F1" s="5"/>
    </row>
    <row r="2" spans="1:6" x14ac:dyDescent="0.2">
      <c r="A2" s="3" t="s">
        <v>139</v>
      </c>
      <c r="B2" s="3"/>
      <c r="C2" s="249"/>
      <c r="D2" s="249"/>
      <c r="E2" s="249"/>
      <c r="F2" s="241"/>
    </row>
    <row r="3" spans="1:6" x14ac:dyDescent="0.2">
      <c r="F3" s="241"/>
    </row>
    <row r="4" spans="1:6" x14ac:dyDescent="0.2">
      <c r="F4" s="241"/>
    </row>
    <row r="5" spans="1:6" ht="11.25" customHeight="1" x14ac:dyDescent="0.2">
      <c r="A5" s="217" t="s">
        <v>318</v>
      </c>
      <c r="B5" s="217"/>
      <c r="C5" s="293"/>
      <c r="D5" s="293"/>
      <c r="E5" s="293"/>
      <c r="F5" s="269" t="s">
        <v>307</v>
      </c>
    </row>
    <row r="6" spans="1:6" x14ac:dyDescent="0.2">
      <c r="A6" s="296"/>
      <c r="B6" s="296"/>
      <c r="C6" s="293"/>
      <c r="D6" s="295"/>
      <c r="E6" s="295"/>
      <c r="F6" s="294"/>
    </row>
    <row r="7" spans="1:6" ht="15" customHeight="1" x14ac:dyDescent="0.2">
      <c r="A7" s="228" t="s">
        <v>45</v>
      </c>
      <c r="B7" s="227" t="s">
        <v>46</v>
      </c>
      <c r="C7" s="292" t="s">
        <v>47</v>
      </c>
      <c r="D7" s="292" t="s">
        <v>48</v>
      </c>
      <c r="E7" s="292" t="s">
        <v>49</v>
      </c>
      <c r="F7" s="291" t="s">
        <v>306</v>
      </c>
    </row>
    <row r="8" spans="1:6" x14ac:dyDescent="0.2">
      <c r="A8" s="223" t="s">
        <v>613</v>
      </c>
      <c r="B8" s="223" t="s">
        <v>618</v>
      </c>
      <c r="C8" s="222">
        <v>31636818.260000002</v>
      </c>
      <c r="D8" s="222">
        <v>32258163.969999999</v>
      </c>
      <c r="E8" s="222">
        <f>+D8-C8</f>
        <v>621345.70999999717</v>
      </c>
      <c r="F8" s="222" t="s">
        <v>623</v>
      </c>
    </row>
    <row r="9" spans="1:6" x14ac:dyDescent="0.2">
      <c r="A9" s="223" t="s">
        <v>614</v>
      </c>
      <c r="B9" s="223" t="s">
        <v>619</v>
      </c>
      <c r="C9" s="222">
        <v>202268515.97</v>
      </c>
      <c r="D9" s="222">
        <v>202326699.78</v>
      </c>
      <c r="E9" s="222">
        <f t="shared" ref="E9:E12" si="0">+D9-C9</f>
        <v>58183.810000002384</v>
      </c>
      <c r="F9" s="222" t="s">
        <v>623</v>
      </c>
    </row>
    <row r="10" spans="1:6" x14ac:dyDescent="0.2">
      <c r="A10" s="223" t="s">
        <v>615</v>
      </c>
      <c r="B10" s="223" t="s">
        <v>620</v>
      </c>
      <c r="C10" s="222">
        <v>871271324.21000004</v>
      </c>
      <c r="D10" s="222">
        <v>912034644.66999996</v>
      </c>
      <c r="E10" s="222">
        <f t="shared" si="0"/>
        <v>40763320.459999919</v>
      </c>
      <c r="F10" s="222" t="s">
        <v>623</v>
      </c>
    </row>
    <row r="11" spans="1:6" x14ac:dyDescent="0.2">
      <c r="A11" s="223" t="s">
        <v>616</v>
      </c>
      <c r="B11" s="223" t="s">
        <v>621</v>
      </c>
      <c r="C11" s="222">
        <v>141714899.37</v>
      </c>
      <c r="D11" s="222">
        <v>118079876.3</v>
      </c>
      <c r="E11" s="222">
        <f t="shared" si="0"/>
        <v>-23635023.070000008</v>
      </c>
      <c r="F11" s="222" t="s">
        <v>623</v>
      </c>
    </row>
    <row r="12" spans="1:6" x14ac:dyDescent="0.2">
      <c r="A12" s="223" t="s">
        <v>617</v>
      </c>
      <c r="B12" s="223" t="s">
        <v>622</v>
      </c>
      <c r="C12" s="222">
        <v>13643069.029999999</v>
      </c>
      <c r="D12" s="222">
        <v>16392090.99</v>
      </c>
      <c r="E12" s="222">
        <f t="shared" si="0"/>
        <v>2749021.9600000009</v>
      </c>
      <c r="F12" s="222" t="s">
        <v>623</v>
      </c>
    </row>
    <row r="13" spans="1:6" x14ac:dyDescent="0.2">
      <c r="A13" s="62"/>
      <c r="B13" s="62" t="s">
        <v>317</v>
      </c>
      <c r="C13" s="244">
        <f>SUM(C8:C12)</f>
        <v>1260534626.8399999</v>
      </c>
      <c r="D13" s="244">
        <f>SUM(D8:D12)</f>
        <v>1281091475.71</v>
      </c>
      <c r="E13" s="244">
        <f>SUM(E8:E12)</f>
        <v>20556848.869999908</v>
      </c>
      <c r="F13" s="244"/>
    </row>
    <row r="14" spans="1:6" x14ac:dyDescent="0.2">
      <c r="A14" s="60"/>
      <c r="B14" s="60"/>
      <c r="C14" s="231"/>
      <c r="D14" s="231"/>
      <c r="E14" s="231"/>
      <c r="F14" s="60"/>
    </row>
    <row r="15" spans="1:6" x14ac:dyDescent="0.2">
      <c r="A15" s="60"/>
      <c r="B15" s="60"/>
      <c r="C15" s="231"/>
      <c r="D15" s="231"/>
      <c r="E15" s="231"/>
      <c r="F15" s="60"/>
    </row>
    <row r="16" spans="1:6" ht="11.25" customHeight="1" x14ac:dyDescent="0.2">
      <c r="A16" s="217" t="s">
        <v>316</v>
      </c>
      <c r="B16" s="60"/>
      <c r="C16" s="293"/>
      <c r="D16" s="293"/>
      <c r="E16" s="293"/>
      <c r="F16" s="269" t="s">
        <v>307</v>
      </c>
    </row>
    <row r="17" spans="1:8" ht="12.75" customHeight="1" x14ac:dyDescent="0.2">
      <c r="A17" s="280"/>
      <c r="B17" s="280"/>
      <c r="C17" s="229"/>
    </row>
    <row r="18" spans="1:8" ht="15" customHeight="1" x14ac:dyDescent="0.2">
      <c r="A18" s="228" t="s">
        <v>45</v>
      </c>
      <c r="B18" s="227" t="s">
        <v>46</v>
      </c>
      <c r="C18" s="292" t="s">
        <v>47</v>
      </c>
      <c r="D18" s="292" t="s">
        <v>48</v>
      </c>
      <c r="E18" s="292" t="s">
        <v>49</v>
      </c>
      <c r="F18" s="291" t="s">
        <v>306</v>
      </c>
    </row>
    <row r="19" spans="1:8" x14ac:dyDescent="0.2">
      <c r="A19" s="223" t="s">
        <v>624</v>
      </c>
      <c r="B19" s="263" t="s">
        <v>629</v>
      </c>
      <c r="C19" s="264">
        <v>19327802.710000001</v>
      </c>
      <c r="D19" s="264">
        <v>19766590.949999999</v>
      </c>
      <c r="E19" s="264">
        <f>+D19-C19</f>
        <v>438788.23999999836</v>
      </c>
      <c r="F19" s="263" t="s">
        <v>623</v>
      </c>
    </row>
    <row r="20" spans="1:8" x14ac:dyDescent="0.2">
      <c r="A20" s="223" t="s">
        <v>625</v>
      </c>
      <c r="B20" s="263" t="s">
        <v>630</v>
      </c>
      <c r="C20" s="264">
        <v>236858.17</v>
      </c>
      <c r="D20" s="264">
        <v>236858.17</v>
      </c>
      <c r="E20" s="264">
        <f t="shared" ref="E20:E23" si="1">+D20-C20</f>
        <v>0</v>
      </c>
      <c r="F20" s="263" t="s">
        <v>623</v>
      </c>
    </row>
    <row r="21" spans="1:8" x14ac:dyDescent="0.2">
      <c r="A21" s="223" t="s">
        <v>626</v>
      </c>
      <c r="B21" s="263" t="s">
        <v>631</v>
      </c>
      <c r="C21" s="264">
        <v>3026062.52</v>
      </c>
      <c r="D21" s="264">
        <v>3286088.62</v>
      </c>
      <c r="E21" s="264">
        <f t="shared" si="1"/>
        <v>260026.10000000009</v>
      </c>
      <c r="F21" s="263" t="s">
        <v>623</v>
      </c>
    </row>
    <row r="22" spans="1:8" x14ac:dyDescent="0.2">
      <c r="A22" s="223" t="s">
        <v>627</v>
      </c>
      <c r="B22" s="263" t="s">
        <v>632</v>
      </c>
      <c r="C22" s="264">
        <v>60216637.340000004</v>
      </c>
      <c r="D22" s="264">
        <v>60524404.600000001</v>
      </c>
      <c r="E22" s="264">
        <f t="shared" si="1"/>
        <v>307767.25999999791</v>
      </c>
      <c r="F22" s="263" t="s">
        <v>623</v>
      </c>
    </row>
    <row r="23" spans="1:8" x14ac:dyDescent="0.2">
      <c r="A23" s="223" t="s">
        <v>628</v>
      </c>
      <c r="B23" s="263" t="s">
        <v>633</v>
      </c>
      <c r="C23" s="264">
        <v>55863581.409999996</v>
      </c>
      <c r="D23" s="264">
        <v>56146736.840000004</v>
      </c>
      <c r="E23" s="264">
        <f t="shared" si="1"/>
        <v>283155.43000000715</v>
      </c>
      <c r="F23" s="263" t="s">
        <v>623</v>
      </c>
    </row>
    <row r="24" spans="1:8" x14ac:dyDescent="0.2">
      <c r="A24" s="62"/>
      <c r="B24" s="62" t="s">
        <v>315</v>
      </c>
      <c r="C24" s="244">
        <f>SUM(C19:C23)</f>
        <v>138670942.15000001</v>
      </c>
      <c r="D24" s="244">
        <f>SUM(D19:D23)</f>
        <v>139960679.18000001</v>
      </c>
      <c r="E24" s="244">
        <f>SUM(E19:E23)</f>
        <v>1289737.0300000035</v>
      </c>
      <c r="F24" s="244"/>
    </row>
    <row r="25" spans="1:8" s="8" customFormat="1" x14ac:dyDescent="0.2">
      <c r="A25" s="59"/>
      <c r="B25" s="59"/>
      <c r="C25" s="11"/>
      <c r="D25" s="11"/>
      <c r="E25" s="11"/>
      <c r="F25" s="11"/>
    </row>
    <row r="26" spans="1:8" s="8" customFormat="1" x14ac:dyDescent="0.2">
      <c r="A26" s="59"/>
      <c r="B26" s="59"/>
      <c r="C26" s="11"/>
      <c r="D26" s="11"/>
      <c r="E26" s="11"/>
      <c r="F26" s="11"/>
    </row>
    <row r="27" spans="1:8" s="8" customFormat="1" ht="11.25" customHeight="1" x14ac:dyDescent="0.2">
      <c r="A27" s="217" t="s">
        <v>314</v>
      </c>
      <c r="B27" s="217"/>
      <c r="C27" s="293"/>
      <c r="D27" s="293"/>
      <c r="E27" s="293"/>
      <c r="G27" s="269" t="s">
        <v>307</v>
      </c>
    </row>
    <row r="28" spans="1:8" s="8" customFormat="1" x14ac:dyDescent="0.2">
      <c r="A28" s="280"/>
      <c r="B28" s="280"/>
      <c r="C28" s="229"/>
      <c r="D28" s="7"/>
      <c r="E28" s="7"/>
      <c r="F28" s="89"/>
    </row>
    <row r="29" spans="1:8" s="8" customFormat="1" ht="27.95" customHeight="1" x14ac:dyDescent="0.2">
      <c r="A29" s="228" t="s">
        <v>45</v>
      </c>
      <c r="B29" s="227" t="s">
        <v>46</v>
      </c>
      <c r="C29" s="292" t="s">
        <v>47</v>
      </c>
      <c r="D29" s="292" t="s">
        <v>48</v>
      </c>
      <c r="E29" s="292" t="s">
        <v>49</v>
      </c>
      <c r="F29" s="291" t="s">
        <v>306</v>
      </c>
      <c r="G29" s="291" t="s">
        <v>305</v>
      </c>
      <c r="H29" s="291" t="s">
        <v>304</v>
      </c>
    </row>
    <row r="30" spans="1:8" s="8" customFormat="1" x14ac:dyDescent="0.2">
      <c r="A30" s="223" t="s">
        <v>634</v>
      </c>
      <c r="B30" s="263" t="s">
        <v>635</v>
      </c>
      <c r="C30" s="222">
        <v>96429330.180000007</v>
      </c>
      <c r="D30" s="264">
        <v>98576498.819999993</v>
      </c>
      <c r="E30" s="264">
        <f>+D30-C30</f>
        <v>2147168.6399999857</v>
      </c>
      <c r="F30" s="263" t="s">
        <v>623</v>
      </c>
      <c r="G30" s="263"/>
      <c r="H30" s="446">
        <v>0.05</v>
      </c>
    </row>
    <row r="31" spans="1:8" s="8" customFormat="1" x14ac:dyDescent="0.2">
      <c r="A31" s="223"/>
      <c r="B31" s="263"/>
      <c r="C31" s="222"/>
      <c r="D31" s="264"/>
      <c r="E31" s="264"/>
      <c r="F31" s="263"/>
      <c r="G31" s="263"/>
      <c r="H31" s="263"/>
    </row>
    <row r="32" spans="1:8" s="8" customFormat="1" x14ac:dyDescent="0.2">
      <c r="A32" s="62"/>
      <c r="B32" s="62" t="s">
        <v>313</v>
      </c>
      <c r="C32" s="244">
        <f>SUM(C30:C31)</f>
        <v>96429330.180000007</v>
      </c>
      <c r="D32" s="244">
        <f>SUM(D30:D31)</f>
        <v>98576498.819999993</v>
      </c>
      <c r="E32" s="244">
        <f>SUM(E30:E31)</f>
        <v>2147168.6399999857</v>
      </c>
      <c r="F32" s="244"/>
      <c r="G32" s="244"/>
      <c r="H32" s="244"/>
    </row>
    <row r="33" spans="1:8" s="8" customFormat="1" x14ac:dyDescent="0.2">
      <c r="A33" s="15"/>
      <c r="B33" s="15"/>
      <c r="C33" s="16"/>
      <c r="D33" s="16"/>
      <c r="E33" s="16"/>
      <c r="F33" s="11"/>
    </row>
    <row r="35" spans="1:8" x14ac:dyDescent="0.2">
      <c r="A35" s="217" t="s">
        <v>312</v>
      </c>
      <c r="B35" s="217"/>
      <c r="C35" s="293"/>
      <c r="D35" s="293"/>
      <c r="E35" s="293"/>
      <c r="G35" s="269" t="s">
        <v>307</v>
      </c>
    </row>
    <row r="36" spans="1:8" x14ac:dyDescent="0.2">
      <c r="A36" s="280"/>
      <c r="B36" s="280"/>
      <c r="C36" s="229"/>
      <c r="H36" s="7"/>
    </row>
    <row r="37" spans="1:8" ht="27.95" customHeight="1" x14ac:dyDescent="0.2">
      <c r="A37" s="228" t="s">
        <v>45</v>
      </c>
      <c r="B37" s="227" t="s">
        <v>46</v>
      </c>
      <c r="C37" s="292" t="s">
        <v>47</v>
      </c>
      <c r="D37" s="292" t="s">
        <v>48</v>
      </c>
      <c r="E37" s="292" t="s">
        <v>49</v>
      </c>
      <c r="F37" s="291" t="s">
        <v>306</v>
      </c>
      <c r="G37" s="291" t="s">
        <v>305</v>
      </c>
      <c r="H37" s="291" t="s">
        <v>304</v>
      </c>
    </row>
    <row r="38" spans="1:8" x14ac:dyDescent="0.2">
      <c r="A38" s="223" t="s">
        <v>636</v>
      </c>
      <c r="B38" s="263" t="s">
        <v>637</v>
      </c>
      <c r="C38" s="222">
        <v>282788615.56999999</v>
      </c>
      <c r="D38" s="264">
        <v>292685460.92999995</v>
      </c>
      <c r="E38" s="264">
        <f>+D38-C38</f>
        <v>9896845.3599999547</v>
      </c>
      <c r="F38" s="263" t="s">
        <v>623</v>
      </c>
      <c r="G38" s="263"/>
      <c r="H38" s="446">
        <v>0.05</v>
      </c>
    </row>
    <row r="39" spans="1:8" x14ac:dyDescent="0.2">
      <c r="A39" s="223"/>
      <c r="B39" s="263"/>
      <c r="C39" s="222"/>
      <c r="D39" s="264"/>
      <c r="E39" s="264"/>
      <c r="F39" s="263"/>
      <c r="G39" s="263"/>
      <c r="H39" s="263"/>
    </row>
    <row r="40" spans="1:8" x14ac:dyDescent="0.2">
      <c r="A40" s="62"/>
      <c r="B40" s="62" t="s">
        <v>311</v>
      </c>
      <c r="C40" s="244">
        <f>SUM(C38:C39)</f>
        <v>282788615.56999999</v>
      </c>
      <c r="D40" s="244">
        <f>SUM(D38:D39)</f>
        <v>292685460.92999995</v>
      </c>
      <c r="E40" s="244">
        <f>SUM(E38:E39)</f>
        <v>9896845.3599999547</v>
      </c>
      <c r="F40" s="244"/>
      <c r="G40" s="244"/>
      <c r="H40" s="244"/>
    </row>
    <row r="43" spans="1:8" x14ac:dyDescent="0.2">
      <c r="A43" s="217" t="s">
        <v>310</v>
      </c>
      <c r="B43" s="217"/>
      <c r="C43" s="293"/>
      <c r="D43" s="293"/>
      <c r="E43" s="293"/>
      <c r="G43" s="269" t="s">
        <v>307</v>
      </c>
    </row>
    <row r="44" spans="1:8" x14ac:dyDescent="0.2">
      <c r="A44" s="280"/>
      <c r="B44" s="280"/>
      <c r="C44" s="229"/>
    </row>
    <row r="45" spans="1:8" ht="27.95" customHeight="1" x14ac:dyDescent="0.2">
      <c r="A45" s="228" t="s">
        <v>45</v>
      </c>
      <c r="B45" s="227" t="s">
        <v>46</v>
      </c>
      <c r="C45" s="292" t="s">
        <v>47</v>
      </c>
      <c r="D45" s="292" t="s">
        <v>48</v>
      </c>
      <c r="E45" s="292" t="s">
        <v>49</v>
      </c>
      <c r="F45" s="291" t="s">
        <v>306</v>
      </c>
      <c r="G45" s="291" t="s">
        <v>305</v>
      </c>
      <c r="H45" s="291" t="s">
        <v>304</v>
      </c>
    </row>
    <row r="46" spans="1:8" x14ac:dyDescent="0.2">
      <c r="A46" s="223" t="s">
        <v>638</v>
      </c>
      <c r="B46" s="263" t="s">
        <v>639</v>
      </c>
      <c r="C46" s="222">
        <v>82026769.469999999</v>
      </c>
      <c r="D46" s="264">
        <v>83512836.480000004</v>
      </c>
      <c r="E46" s="264">
        <f>+D46-C46</f>
        <v>1486067.0100000054</v>
      </c>
      <c r="F46" s="263" t="s">
        <v>623</v>
      </c>
      <c r="G46" s="263"/>
      <c r="H46" s="446">
        <v>0.1</v>
      </c>
    </row>
    <row r="47" spans="1:8" x14ac:dyDescent="0.2">
      <c r="A47" s="223"/>
      <c r="B47" s="263"/>
      <c r="C47" s="222"/>
      <c r="D47" s="264"/>
      <c r="E47" s="264"/>
      <c r="F47" s="263"/>
      <c r="G47" s="263"/>
      <c r="H47" s="263"/>
    </row>
    <row r="48" spans="1:8" x14ac:dyDescent="0.2">
      <c r="A48" s="62"/>
      <c r="B48" s="62" t="s">
        <v>309</v>
      </c>
      <c r="C48" s="244">
        <f>SUM(C46:C47)</f>
        <v>82026769.469999999</v>
      </c>
      <c r="D48" s="244">
        <f>SUM(D46:D47)</f>
        <v>83512836.480000004</v>
      </c>
      <c r="E48" s="244">
        <f>SUM(E46:E47)</f>
        <v>1486067.0100000054</v>
      </c>
      <c r="F48" s="244"/>
      <c r="G48" s="244"/>
      <c r="H48" s="244"/>
    </row>
    <row r="51" spans="1:8" hidden="1" x14ac:dyDescent="0.2">
      <c r="A51" s="217" t="s">
        <v>308</v>
      </c>
      <c r="B51" s="217"/>
      <c r="C51" s="293"/>
      <c r="D51" s="293"/>
      <c r="E51" s="293"/>
      <c r="G51" s="269" t="s">
        <v>307</v>
      </c>
    </row>
    <row r="52" spans="1:8" hidden="1" x14ac:dyDescent="0.2">
      <c r="A52" s="280"/>
      <c r="B52" s="280"/>
      <c r="C52" s="229"/>
    </row>
    <row r="53" spans="1:8" ht="27.95" hidden="1" customHeight="1" x14ac:dyDescent="0.2">
      <c r="A53" s="228" t="s">
        <v>45</v>
      </c>
      <c r="B53" s="227" t="s">
        <v>46</v>
      </c>
      <c r="C53" s="292" t="s">
        <v>47</v>
      </c>
      <c r="D53" s="292" t="s">
        <v>48</v>
      </c>
      <c r="E53" s="292" t="s">
        <v>49</v>
      </c>
      <c r="F53" s="291" t="s">
        <v>306</v>
      </c>
      <c r="G53" s="291" t="s">
        <v>305</v>
      </c>
      <c r="H53" s="291" t="s">
        <v>304</v>
      </c>
    </row>
    <row r="54" spans="1:8" hidden="1" x14ac:dyDescent="0.2">
      <c r="A54" s="223"/>
      <c r="B54" s="263" t="s">
        <v>602</v>
      </c>
      <c r="C54" s="222"/>
      <c r="D54" s="264"/>
      <c r="E54" s="264"/>
      <c r="F54" s="263"/>
      <c r="G54" s="263"/>
      <c r="H54" s="263"/>
    </row>
    <row r="55" spans="1:8" hidden="1" x14ac:dyDescent="0.2">
      <c r="A55" s="223"/>
      <c r="B55" s="263"/>
      <c r="C55" s="222"/>
      <c r="D55" s="264"/>
      <c r="E55" s="264"/>
      <c r="F55" s="263"/>
      <c r="G55" s="263"/>
      <c r="H55" s="263"/>
    </row>
    <row r="56" spans="1:8" hidden="1" x14ac:dyDescent="0.2">
      <c r="A56" s="223"/>
      <c r="B56" s="263"/>
      <c r="C56" s="222"/>
      <c r="D56" s="264"/>
      <c r="E56" s="264"/>
      <c r="F56" s="263"/>
      <c r="G56" s="263"/>
      <c r="H56" s="263"/>
    </row>
    <row r="57" spans="1:8" hidden="1" x14ac:dyDescent="0.2">
      <c r="A57" s="223"/>
      <c r="B57" s="263"/>
      <c r="C57" s="222"/>
      <c r="D57" s="264"/>
      <c r="E57" s="264"/>
      <c r="F57" s="263"/>
      <c r="G57" s="263"/>
      <c r="H57" s="263"/>
    </row>
    <row r="58" spans="1:8" hidden="1" x14ac:dyDescent="0.2">
      <c r="A58" s="62"/>
      <c r="B58" s="62" t="s">
        <v>303</v>
      </c>
      <c r="C58" s="244">
        <f>SUM(C54:C57)</f>
        <v>0</v>
      </c>
      <c r="D58" s="244">
        <f>SUM(D54:D57)</f>
        <v>0</v>
      </c>
      <c r="E58" s="244">
        <f>SUM(E54:E57)</f>
        <v>0</v>
      </c>
      <c r="F58" s="244"/>
      <c r="G58" s="244"/>
      <c r="H58" s="244"/>
    </row>
    <row r="59" spans="1:8" x14ac:dyDescent="0.2">
      <c r="A59" s="89" t="s">
        <v>1136</v>
      </c>
      <c r="B59" s="462"/>
      <c r="C59" s="89" t="s">
        <v>1136</v>
      </c>
      <c r="D59" s="89"/>
    </row>
    <row r="60" spans="1:8" x14ac:dyDescent="0.2">
      <c r="A60" s="463"/>
      <c r="B60" s="462"/>
      <c r="C60" s="463"/>
      <c r="D60" s="89"/>
    </row>
    <row r="61" spans="1:8" x14ac:dyDescent="0.2">
      <c r="A61" s="464" t="s">
        <v>1137</v>
      </c>
      <c r="B61" s="465"/>
      <c r="C61" s="464" t="s">
        <v>1137</v>
      </c>
      <c r="D61" s="89"/>
    </row>
    <row r="62" spans="1:8" x14ac:dyDescent="0.2">
      <c r="A62" s="513" t="s">
        <v>1138</v>
      </c>
      <c r="B62" s="513"/>
      <c r="C62" s="513" t="s">
        <v>1134</v>
      </c>
      <c r="D62" s="513"/>
    </row>
    <row r="63" spans="1:8" x14ac:dyDescent="0.2">
      <c r="A63" s="466" t="s">
        <v>1139</v>
      </c>
      <c r="C63" s="513" t="s">
        <v>1135</v>
      </c>
      <c r="D63" s="513"/>
    </row>
    <row r="64" spans="1:8" x14ac:dyDescent="0.2">
      <c r="A64" s="464"/>
      <c r="B64" s="8"/>
      <c r="C64" s="467"/>
      <c r="D64" s="89"/>
    </row>
    <row r="65" spans="1:4" x14ac:dyDescent="0.2">
      <c r="A65" s="464"/>
      <c r="B65" s="8"/>
      <c r="C65" s="467"/>
      <c r="D65" s="89"/>
    </row>
    <row r="66" spans="1:4" x14ac:dyDescent="0.2">
      <c r="A66" s="464"/>
      <c r="B66" s="8"/>
      <c r="C66" s="467"/>
      <c r="D66" s="89"/>
    </row>
    <row r="67" spans="1:4" x14ac:dyDescent="0.2">
      <c r="A67" s="464" t="s">
        <v>1140</v>
      </c>
      <c r="B67" s="8"/>
      <c r="C67" s="464"/>
      <c r="D67" s="89"/>
    </row>
    <row r="68" spans="1:4" x14ac:dyDescent="0.2">
      <c r="A68" s="464"/>
      <c r="B68" s="8"/>
      <c r="C68" s="464"/>
      <c r="D68" s="89"/>
    </row>
    <row r="69" spans="1:4" x14ac:dyDescent="0.2">
      <c r="A69" s="184" t="s">
        <v>1141</v>
      </c>
      <c r="B69" s="8"/>
      <c r="C69" s="514"/>
      <c r="D69" s="514"/>
    </row>
    <row r="70" spans="1:4" x14ac:dyDescent="0.2">
      <c r="A70" s="184" t="s">
        <v>1142</v>
      </c>
      <c r="B70" s="8"/>
      <c r="C70" s="184"/>
      <c r="D70" s="89"/>
    </row>
    <row r="71" spans="1:4" ht="15" x14ac:dyDescent="0.2">
      <c r="A71" s="514" t="s">
        <v>1143</v>
      </c>
      <c r="B71" s="515"/>
      <c r="C71" s="514"/>
      <c r="D71" s="514"/>
    </row>
  </sheetData>
  <mergeCells count="6">
    <mergeCell ref="A62:B62"/>
    <mergeCell ref="C62:D62"/>
    <mergeCell ref="C63:D63"/>
    <mergeCell ref="C69:D69"/>
    <mergeCell ref="A71:B71"/>
    <mergeCell ref="C71:D71"/>
  </mergeCells>
  <dataValidations count="8">
    <dataValidation allowBlank="1" showInputMessage="1" showErrorMessage="1" prompt="Importe final del periodo que corresponde la información financiera trimestral que se presenta." sqref="D7 D18 D29 D37 D45 D53"/>
    <dataValidation allowBlank="1" showInputMessage="1" showErrorMessage="1" prompt="Saldo al 31 de diciembre del año anterior del ejercio que se presenta." sqref="C7 C18 C29 C37 C45 C53"/>
    <dataValidation allowBlank="1" showInputMessage="1" showErrorMessage="1" prompt="Corresponde al número de la cuenta de acuerdo al Plan de Cuentas emitido por el CONAC (DOF 23/12/2015)." sqref="A7 A18 A29 A37 A45 A53"/>
    <dataValidation allowBlank="1" showInputMessage="1" showErrorMessage="1" prompt="Indicar la tasa de aplicación." sqref="H29 H37 H45 H53"/>
    <dataValidation allowBlank="1" showInputMessage="1" showErrorMessage="1" prompt="Indicar el método de depreciación." sqref="G29 G37 G45 G53"/>
    <dataValidation allowBlank="1" showInputMessage="1" showErrorMessage="1" prompt="Corresponde al nombre o descripción de la cuenta de acuerdo al Plan de Cuentas emitido por el CONAC." sqref="B7 B18 B29 B37 B45 B53"/>
    <dataValidation allowBlank="1" showInputMessage="1" showErrorMessage="1" prompt="Diferencia entre el saldo final y el inicial presentados." sqref="E7 E18 E29 E37 E45 E53"/>
    <dataValidation allowBlank="1" showInputMessage="1" showErrorMessage="1" prompt="Criterio para la aplicación de depreciación: anual, mensual, trimestral, etc." sqref="F7 F18 F53 F37 F45 F29"/>
  </dataValidations>
  <pageMargins left="0.7" right="0.7" top="0.75" bottom="0.75" header="0.3" footer="0.3"/>
  <pageSetup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516" t="s">
        <v>143</v>
      </c>
      <c r="B2" s="517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opLeftCell="A10" zoomScaleNormal="100" zoomScaleSheetLayoutView="100" workbookViewId="0">
      <selection activeCell="A29" sqref="A29:D4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9"/>
      <c r="D1" s="249"/>
      <c r="E1" s="249"/>
      <c r="F1" s="5"/>
    </row>
    <row r="2" spans="1:6" ht="11.25" customHeight="1" x14ac:dyDescent="0.2">
      <c r="A2" s="3" t="s">
        <v>139</v>
      </c>
      <c r="B2" s="3"/>
      <c r="C2" s="249"/>
      <c r="D2" s="249"/>
      <c r="E2" s="249"/>
    </row>
    <row r="3" spans="1:6" ht="11.25" customHeight="1" x14ac:dyDescent="0.2">
      <c r="A3" s="3"/>
      <c r="B3" s="3"/>
      <c r="C3" s="249"/>
      <c r="D3" s="249"/>
      <c r="E3" s="249"/>
    </row>
    <row r="4" spans="1:6" ht="11.25" customHeight="1" x14ac:dyDescent="0.2"/>
    <row r="5" spans="1:6" ht="11.25" customHeight="1" x14ac:dyDescent="0.2">
      <c r="A5" s="310" t="s">
        <v>326</v>
      </c>
      <c r="B5" s="310"/>
      <c r="C5" s="307"/>
      <c r="D5" s="307"/>
      <c r="E5" s="307"/>
      <c r="F5" s="190" t="s">
        <v>323</v>
      </c>
    </row>
    <row r="6" spans="1:6" s="8" customFormat="1" x14ac:dyDescent="0.2">
      <c r="A6" s="17"/>
      <c r="B6" s="17"/>
      <c r="C6" s="307"/>
      <c r="D6" s="307"/>
      <c r="E6" s="307"/>
    </row>
    <row r="7" spans="1:6" ht="15" customHeight="1" x14ac:dyDescent="0.2">
      <c r="A7" s="228" t="s">
        <v>45</v>
      </c>
      <c r="B7" s="227" t="s">
        <v>46</v>
      </c>
      <c r="C7" s="292" t="s">
        <v>47</v>
      </c>
      <c r="D7" s="292" t="s">
        <v>48</v>
      </c>
      <c r="E7" s="292" t="s">
        <v>49</v>
      </c>
      <c r="F7" s="291" t="s">
        <v>306</v>
      </c>
    </row>
    <row r="8" spans="1:6" x14ac:dyDescent="0.2">
      <c r="A8" s="284" t="s">
        <v>640</v>
      </c>
      <c r="B8" s="284" t="s">
        <v>641</v>
      </c>
      <c r="C8" s="222">
        <v>2299840.2599999998</v>
      </c>
      <c r="D8" s="303">
        <v>2404952.8199999998</v>
      </c>
      <c r="E8" s="303">
        <f>+D8-C8</f>
        <v>105112.56000000006</v>
      </c>
      <c r="F8" s="302"/>
    </row>
    <row r="9" spans="1:6" x14ac:dyDescent="0.2">
      <c r="A9" s="284"/>
      <c r="B9" s="284"/>
      <c r="C9" s="222"/>
      <c r="D9" s="303"/>
      <c r="E9" s="303"/>
      <c r="F9" s="302"/>
    </row>
    <row r="10" spans="1:6" x14ac:dyDescent="0.2">
      <c r="A10" s="62"/>
      <c r="B10" s="62" t="s">
        <v>325</v>
      </c>
      <c r="C10" s="244">
        <f>SUM(C8:C9)</f>
        <v>2299840.2599999998</v>
      </c>
      <c r="D10" s="244">
        <f>SUM(D8:D9)</f>
        <v>2404952.8199999998</v>
      </c>
      <c r="E10" s="244">
        <f>SUM(E8:E9)</f>
        <v>105112.56000000006</v>
      </c>
      <c r="F10" s="62"/>
    </row>
    <row r="11" spans="1:6" x14ac:dyDescent="0.2">
      <c r="A11" s="60"/>
      <c r="B11" s="60"/>
      <c r="C11" s="231"/>
      <c r="D11" s="231"/>
      <c r="E11" s="231"/>
      <c r="F11" s="60"/>
    </row>
    <row r="12" spans="1:6" x14ac:dyDescent="0.2">
      <c r="A12" s="60"/>
      <c r="B12" s="60"/>
      <c r="C12" s="231"/>
      <c r="D12" s="231"/>
      <c r="E12" s="231"/>
      <c r="F12" s="60"/>
    </row>
    <row r="13" spans="1:6" ht="11.25" customHeight="1" x14ac:dyDescent="0.2">
      <c r="A13" s="309" t="s">
        <v>324</v>
      </c>
      <c r="B13" s="308"/>
      <c r="C13" s="307"/>
      <c r="D13" s="307"/>
      <c r="E13" s="307"/>
      <c r="F13" s="190" t="s">
        <v>323</v>
      </c>
    </row>
    <row r="14" spans="1:6" x14ac:dyDescent="0.2">
      <c r="A14" s="287"/>
      <c r="B14" s="287"/>
      <c r="C14" s="288"/>
      <c r="D14" s="288"/>
      <c r="E14" s="288"/>
    </row>
    <row r="15" spans="1:6" ht="15" customHeight="1" x14ac:dyDescent="0.2">
      <c r="A15" s="228" t="s">
        <v>45</v>
      </c>
      <c r="B15" s="227" t="s">
        <v>46</v>
      </c>
      <c r="C15" s="292" t="s">
        <v>47</v>
      </c>
      <c r="D15" s="292" t="s">
        <v>48</v>
      </c>
      <c r="E15" s="292" t="s">
        <v>49</v>
      </c>
      <c r="F15" s="291"/>
    </row>
    <row r="16" spans="1:6" ht="11.25" customHeight="1" x14ac:dyDescent="0.2">
      <c r="A16" s="223" t="s">
        <v>643</v>
      </c>
      <c r="B16" s="284" t="s">
        <v>644</v>
      </c>
      <c r="C16" s="222">
        <v>1125606.96</v>
      </c>
      <c r="D16" s="222">
        <v>1230180.1000000001</v>
      </c>
      <c r="E16" s="222">
        <f>+D16-C16</f>
        <v>104573.14000000013</v>
      </c>
      <c r="F16" s="302" t="s">
        <v>642</v>
      </c>
    </row>
    <row r="17" spans="1:6" ht="11.25" customHeight="1" x14ac:dyDescent="0.2">
      <c r="A17" s="223"/>
      <c r="B17" s="284"/>
      <c r="C17" s="222"/>
      <c r="D17" s="222"/>
      <c r="E17" s="222"/>
      <c r="F17" s="302"/>
    </row>
    <row r="18" spans="1:6" x14ac:dyDescent="0.2">
      <c r="A18" s="62"/>
      <c r="B18" s="62" t="s">
        <v>322</v>
      </c>
      <c r="C18" s="244">
        <f>SUM(C16:C17)</f>
        <v>1125606.96</v>
      </c>
      <c r="D18" s="244">
        <f>SUM(D16:D17)</f>
        <v>1230180.1000000001</v>
      </c>
      <c r="E18" s="244">
        <f>SUM(E16:E17)</f>
        <v>104573.14000000013</v>
      </c>
      <c r="F18" s="62"/>
    </row>
    <row r="19" spans="1:6" x14ac:dyDescent="0.2">
      <c r="A19" s="60"/>
      <c r="B19" s="60"/>
      <c r="C19" s="231"/>
      <c r="D19" s="231"/>
      <c r="E19" s="231"/>
      <c r="F19" s="60"/>
    </row>
    <row r="20" spans="1:6" x14ac:dyDescent="0.2">
      <c r="A20" s="60"/>
      <c r="B20" s="60"/>
      <c r="C20" s="231"/>
      <c r="D20" s="231"/>
      <c r="E20" s="231"/>
      <c r="F20" s="60"/>
    </row>
    <row r="21" spans="1:6" ht="11.25" customHeight="1" x14ac:dyDescent="0.2">
      <c r="A21" s="306" t="s">
        <v>321</v>
      </c>
      <c r="B21" s="305"/>
      <c r="C21" s="304"/>
      <c r="D21" s="304"/>
      <c r="E21" s="293"/>
      <c r="F21" s="269" t="s">
        <v>320</v>
      </c>
    </row>
    <row r="22" spans="1:6" x14ac:dyDescent="0.2">
      <c r="A22" s="280"/>
      <c r="B22" s="280"/>
      <c r="C22" s="229"/>
    </row>
    <row r="23" spans="1:6" ht="15" customHeight="1" x14ac:dyDescent="0.2">
      <c r="A23" s="228" t="s">
        <v>45</v>
      </c>
      <c r="B23" s="227" t="s">
        <v>46</v>
      </c>
      <c r="C23" s="292" t="s">
        <v>47</v>
      </c>
      <c r="D23" s="292" t="s">
        <v>48</v>
      </c>
      <c r="E23" s="292" t="s">
        <v>49</v>
      </c>
      <c r="F23" s="291" t="s">
        <v>306</v>
      </c>
    </row>
    <row r="24" spans="1:6" x14ac:dyDescent="0.2">
      <c r="A24" s="284" t="s">
        <v>645</v>
      </c>
      <c r="B24" s="284" t="s">
        <v>646</v>
      </c>
      <c r="C24" s="222">
        <v>853072.4</v>
      </c>
      <c r="D24" s="303">
        <v>853072.4</v>
      </c>
      <c r="E24" s="303">
        <f>+D24-C24</f>
        <v>0</v>
      </c>
      <c r="F24" s="302"/>
    </row>
    <row r="25" spans="1:6" x14ac:dyDescent="0.2">
      <c r="A25" s="284"/>
      <c r="B25" s="284"/>
      <c r="C25" s="222"/>
      <c r="D25" s="303"/>
      <c r="E25" s="303"/>
      <c r="F25" s="302"/>
    </row>
    <row r="26" spans="1:6" x14ac:dyDescent="0.2">
      <c r="A26" s="301"/>
      <c r="B26" s="301" t="s">
        <v>319</v>
      </c>
      <c r="C26" s="300">
        <f>SUM(C24:C25)</f>
        <v>853072.4</v>
      </c>
      <c r="D26" s="300">
        <f>SUM(D24:D25)</f>
        <v>853072.4</v>
      </c>
      <c r="E26" s="300">
        <f>SUM(E24:E25)</f>
        <v>0</v>
      </c>
      <c r="F26" s="300"/>
    </row>
    <row r="27" spans="1:6" x14ac:dyDescent="0.2">
      <c r="A27" s="299"/>
      <c r="B27" s="297"/>
      <c r="C27" s="298"/>
      <c r="D27" s="298"/>
      <c r="E27" s="298"/>
      <c r="F27" s="297"/>
    </row>
    <row r="29" spans="1:6" x14ac:dyDescent="0.2">
      <c r="A29" s="89" t="s">
        <v>1136</v>
      </c>
      <c r="B29" s="462"/>
      <c r="C29" s="89" t="s">
        <v>1136</v>
      </c>
      <c r="D29" s="89"/>
    </row>
    <row r="30" spans="1:6" x14ac:dyDescent="0.2">
      <c r="A30" s="463"/>
      <c r="B30" s="462"/>
      <c r="C30" s="463"/>
      <c r="D30" s="89"/>
    </row>
    <row r="31" spans="1:6" x14ac:dyDescent="0.2">
      <c r="A31" s="464" t="s">
        <v>1137</v>
      </c>
      <c r="B31" s="465"/>
      <c r="C31" s="464" t="s">
        <v>1137</v>
      </c>
      <c r="D31" s="89"/>
    </row>
    <row r="32" spans="1:6" x14ac:dyDescent="0.2">
      <c r="A32" s="513" t="s">
        <v>1138</v>
      </c>
      <c r="B32" s="513"/>
      <c r="C32" s="513" t="s">
        <v>1134</v>
      </c>
      <c r="D32" s="513"/>
    </row>
    <row r="33" spans="1:4" x14ac:dyDescent="0.2">
      <c r="A33" s="466" t="s">
        <v>1139</v>
      </c>
      <c r="C33" s="513" t="s">
        <v>1135</v>
      </c>
      <c r="D33" s="513"/>
    </row>
    <row r="34" spans="1:4" x14ac:dyDescent="0.2">
      <c r="A34" s="464"/>
      <c r="B34" s="8"/>
      <c r="C34" s="467"/>
      <c r="D34" s="89"/>
    </row>
    <row r="35" spans="1:4" x14ac:dyDescent="0.2">
      <c r="A35" s="464"/>
      <c r="B35" s="8"/>
      <c r="C35" s="467"/>
      <c r="D35" s="89"/>
    </row>
    <row r="36" spans="1:4" x14ac:dyDescent="0.2">
      <c r="A36" s="464"/>
      <c r="B36" s="8"/>
      <c r="C36" s="467"/>
      <c r="D36" s="89"/>
    </row>
    <row r="37" spans="1:4" x14ac:dyDescent="0.2">
      <c r="A37" s="464" t="s">
        <v>1140</v>
      </c>
      <c r="B37" s="8"/>
      <c r="C37" s="464"/>
      <c r="D37" s="89"/>
    </row>
    <row r="38" spans="1:4" x14ac:dyDescent="0.2">
      <c r="A38" s="464"/>
      <c r="B38" s="8"/>
      <c r="C38" s="464"/>
      <c r="D38" s="89"/>
    </row>
    <row r="39" spans="1:4" x14ac:dyDescent="0.2">
      <c r="A39" s="184" t="s">
        <v>1141</v>
      </c>
      <c r="B39" s="8"/>
      <c r="C39" s="514"/>
      <c r="D39" s="514"/>
    </row>
    <row r="40" spans="1:4" x14ac:dyDescent="0.2">
      <c r="A40" s="184" t="s">
        <v>1142</v>
      </c>
      <c r="B40" s="8"/>
      <c r="C40" s="184"/>
      <c r="D40" s="89"/>
    </row>
    <row r="41" spans="1:4" ht="15" x14ac:dyDescent="0.2">
      <c r="A41" s="514" t="s">
        <v>1143</v>
      </c>
      <c r="B41" s="515"/>
      <c r="C41" s="514"/>
      <c r="D41" s="514"/>
    </row>
  </sheetData>
  <mergeCells count="6">
    <mergeCell ref="A32:B32"/>
    <mergeCell ref="C32:D32"/>
    <mergeCell ref="C33:D33"/>
    <mergeCell ref="C39:D39"/>
    <mergeCell ref="A41:B41"/>
    <mergeCell ref="C41:D41"/>
  </mergeCells>
  <dataValidations count="6">
    <dataValidation allowBlank="1" showInputMessage="1" showErrorMessage="1" prompt="Importe final del periodo que corresponde la información financiera trimestral que se presenta." sqref="D7 D15 D23"/>
    <dataValidation allowBlank="1" showInputMessage="1" showErrorMessage="1" prompt="Saldo al 31 de diciembre del año anterior del ejercio que se presenta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Indicar el medio como se está amortizando el intangible, por tiempo, por uso." sqref="F7 F23 F15"/>
    <dataValidation allowBlank="1" showInputMessage="1" showErrorMessage="1" prompt="Diferencia entre el saldo final y el inicial presentados." sqref="E7 E23 E15"/>
    <dataValidation allowBlank="1" showInputMessage="1" showErrorMessage="1" prompt="Corresponde al nombre o descripción de la cuenta de acuerdo al Plan de Cuentas emitido por el CONAC." sqref="B7 B23 B15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516" t="s">
        <v>143</v>
      </c>
      <c r="B2" s="517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J6" s="526"/>
      <c r="K6" s="526"/>
      <c r="L6" s="526"/>
      <c r="M6" s="526"/>
      <c r="N6" s="526"/>
      <c r="O6" s="526"/>
      <c r="P6" s="526"/>
      <c r="Q6" s="526"/>
    </row>
    <row r="7" spans="1:17" x14ac:dyDescent="0.2">
      <c r="A7" s="3" t="s">
        <v>52</v>
      </c>
    </row>
    <row r="8" spans="1:17" ht="52.5" customHeight="1" x14ac:dyDescent="0.2">
      <c r="A8" s="527" t="s">
        <v>53</v>
      </c>
      <c r="B8" s="527"/>
      <c r="C8" s="527"/>
      <c r="D8" s="527"/>
      <c r="E8" s="527"/>
      <c r="F8" s="527"/>
      <c r="G8" s="527"/>
      <c r="H8" s="52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5" zoomScaleNormal="100" zoomScaleSheetLayoutView="90" workbookViewId="0">
      <selection activeCell="A24" sqref="A24:D36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9"/>
      <c r="D1" s="241"/>
      <c r="E1" s="4"/>
      <c r="F1" s="5"/>
    </row>
    <row r="2" spans="1:6" s="89" customFormat="1" x14ac:dyDescent="0.2">
      <c r="A2" s="3" t="s">
        <v>139</v>
      </c>
      <c r="B2" s="3"/>
      <c r="C2" s="249"/>
      <c r="D2" s="241"/>
      <c r="E2" s="4"/>
    </row>
    <row r="3" spans="1:6" s="89" customFormat="1" x14ac:dyDescent="0.2">
      <c r="C3" s="7"/>
      <c r="D3" s="241"/>
      <c r="E3" s="4"/>
    </row>
    <row r="4" spans="1:6" s="89" customFormat="1" x14ac:dyDescent="0.2">
      <c r="C4" s="7"/>
      <c r="D4" s="241"/>
      <c r="E4" s="4"/>
    </row>
    <row r="5" spans="1:6" s="89" customFormat="1" ht="11.25" customHeight="1" x14ac:dyDescent="0.2">
      <c r="A5" s="217" t="s">
        <v>516</v>
      </c>
      <c r="B5" s="230"/>
      <c r="C5" s="7"/>
      <c r="D5" s="249"/>
      <c r="E5" s="190" t="s">
        <v>243</v>
      </c>
    </row>
    <row r="6" spans="1:6" s="89" customFormat="1" x14ac:dyDescent="0.2">
      <c r="A6" s="251"/>
      <c r="B6" s="251"/>
      <c r="C6" s="250"/>
      <c r="D6" s="3"/>
      <c r="E6" s="249"/>
      <c r="F6" s="3"/>
    </row>
    <row r="7" spans="1:6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5" t="s">
        <v>240</v>
      </c>
    </row>
    <row r="8" spans="1:6" ht="11.25" customHeight="1" x14ac:dyDescent="0.2">
      <c r="A8" s="223" t="s">
        <v>517</v>
      </c>
      <c r="B8" s="223" t="s">
        <v>528</v>
      </c>
      <c r="C8" s="222">
        <v>21302775.340000037</v>
      </c>
      <c r="D8" s="247" t="s">
        <v>539</v>
      </c>
      <c r="E8" s="222"/>
    </row>
    <row r="9" spans="1:6" ht="11.25" customHeight="1" x14ac:dyDescent="0.2">
      <c r="A9" s="223" t="s">
        <v>518</v>
      </c>
      <c r="B9" s="223" t="s">
        <v>529</v>
      </c>
      <c r="C9" s="222">
        <v>1493933.92</v>
      </c>
      <c r="D9" s="247" t="s">
        <v>539</v>
      </c>
      <c r="E9" s="222"/>
    </row>
    <row r="10" spans="1:6" ht="11.25" customHeight="1" x14ac:dyDescent="0.2">
      <c r="A10" s="223" t="s">
        <v>519</v>
      </c>
      <c r="B10" s="223" t="s">
        <v>530</v>
      </c>
      <c r="C10" s="222">
        <v>559713.67000000004</v>
      </c>
      <c r="D10" s="247" t="s">
        <v>539</v>
      </c>
      <c r="E10" s="222"/>
    </row>
    <row r="11" spans="1:6" ht="11.25" customHeight="1" x14ac:dyDescent="0.2">
      <c r="A11" s="223" t="s">
        <v>520</v>
      </c>
      <c r="B11" s="223" t="s">
        <v>531</v>
      </c>
      <c r="C11" s="222">
        <v>4482291.04</v>
      </c>
      <c r="D11" s="247" t="s">
        <v>539</v>
      </c>
      <c r="E11" s="222"/>
    </row>
    <row r="12" spans="1:6" ht="11.25" customHeight="1" x14ac:dyDescent="0.2">
      <c r="A12" s="223" t="s">
        <v>521</v>
      </c>
      <c r="B12" s="223" t="s">
        <v>532</v>
      </c>
      <c r="C12" s="222">
        <v>3128999.91</v>
      </c>
      <c r="D12" s="247" t="s">
        <v>539</v>
      </c>
      <c r="E12" s="222"/>
    </row>
    <row r="13" spans="1:6" ht="11.25" customHeight="1" x14ac:dyDescent="0.2">
      <c r="A13" s="223" t="s">
        <v>522</v>
      </c>
      <c r="B13" s="223" t="s">
        <v>533</v>
      </c>
      <c r="C13" s="222">
        <v>49449.74</v>
      </c>
      <c r="D13" s="247" t="s">
        <v>539</v>
      </c>
      <c r="E13" s="222"/>
    </row>
    <row r="14" spans="1:6" ht="11.25" customHeight="1" x14ac:dyDescent="0.2">
      <c r="A14" s="223" t="s">
        <v>523</v>
      </c>
      <c r="B14" s="223" t="s">
        <v>534</v>
      </c>
      <c r="C14" s="222">
        <v>1348815.22</v>
      </c>
      <c r="D14" s="247" t="s">
        <v>539</v>
      </c>
      <c r="E14" s="222"/>
    </row>
    <row r="15" spans="1:6" ht="11.25" customHeight="1" x14ac:dyDescent="0.2">
      <c r="A15" s="223" t="s">
        <v>524</v>
      </c>
      <c r="B15" s="223" t="s">
        <v>535</v>
      </c>
      <c r="C15" s="222">
        <v>1138988.32</v>
      </c>
      <c r="D15" s="247" t="s">
        <v>539</v>
      </c>
      <c r="E15" s="222"/>
    </row>
    <row r="16" spans="1:6" ht="11.25" customHeight="1" x14ac:dyDescent="0.2">
      <c r="A16" s="223" t="s">
        <v>525</v>
      </c>
      <c r="B16" s="223" t="s">
        <v>536</v>
      </c>
      <c r="C16" s="222">
        <v>2239.71</v>
      </c>
      <c r="D16" s="247" t="s">
        <v>539</v>
      </c>
      <c r="E16" s="222"/>
    </row>
    <row r="17" spans="1:5" ht="11.25" customHeight="1" x14ac:dyDescent="0.2">
      <c r="A17" s="223" t="s">
        <v>526</v>
      </c>
      <c r="B17" s="223" t="s">
        <v>537</v>
      </c>
      <c r="C17" s="222">
        <v>65374670.609999999</v>
      </c>
      <c r="D17" s="247" t="s">
        <v>539</v>
      </c>
      <c r="E17" s="222"/>
    </row>
    <row r="18" spans="1:5" x14ac:dyDescent="0.2">
      <c r="A18" s="223" t="s">
        <v>527</v>
      </c>
      <c r="B18" s="223" t="s">
        <v>538</v>
      </c>
      <c r="C18" s="222">
        <v>259369454.56</v>
      </c>
      <c r="D18" s="247" t="s">
        <v>539</v>
      </c>
      <c r="E18" s="222"/>
    </row>
    <row r="19" spans="1:5" x14ac:dyDescent="0.2">
      <c r="A19" s="223"/>
      <c r="B19" s="223"/>
      <c r="C19" s="222"/>
      <c r="D19" s="247"/>
      <c r="E19" s="222"/>
    </row>
    <row r="20" spans="1:5" x14ac:dyDescent="0.2">
      <c r="A20" s="248"/>
      <c r="B20" s="248"/>
      <c r="C20" s="246"/>
      <c r="D20" s="247"/>
      <c r="E20" s="246"/>
    </row>
    <row r="21" spans="1:5" x14ac:dyDescent="0.2">
      <c r="A21" s="245"/>
      <c r="B21" s="245" t="s">
        <v>249</v>
      </c>
      <c r="C21" s="232">
        <f>SUM(C8:C20)</f>
        <v>358251332.04000002</v>
      </c>
      <c r="D21" s="244"/>
      <c r="E21" s="232"/>
    </row>
    <row r="22" spans="1:5" x14ac:dyDescent="0.2">
      <c r="A22" s="243"/>
      <c r="B22" s="243"/>
      <c r="C22" s="242"/>
      <c r="D22" s="243"/>
      <c r="E22" s="242"/>
    </row>
    <row r="23" spans="1:5" x14ac:dyDescent="0.2">
      <c r="A23" s="243"/>
      <c r="B23" s="243"/>
      <c r="C23" s="242"/>
      <c r="D23" s="243"/>
      <c r="E23" s="242"/>
    </row>
    <row r="24" spans="1:5" x14ac:dyDescent="0.2">
      <c r="A24" s="89" t="s">
        <v>1136</v>
      </c>
      <c r="B24" s="462"/>
      <c r="C24" s="89" t="s">
        <v>1136</v>
      </c>
      <c r="D24" s="89"/>
      <c r="E24" s="242"/>
    </row>
    <row r="25" spans="1:5" x14ac:dyDescent="0.2">
      <c r="A25" s="463"/>
      <c r="B25" s="462"/>
      <c r="C25" s="463"/>
      <c r="D25" s="89"/>
      <c r="E25" s="242"/>
    </row>
    <row r="26" spans="1:5" x14ac:dyDescent="0.2">
      <c r="A26" s="464" t="s">
        <v>1137</v>
      </c>
      <c r="B26" s="465"/>
      <c r="C26" s="464" t="s">
        <v>1137</v>
      </c>
      <c r="D26" s="89"/>
      <c r="E26" s="242"/>
    </row>
    <row r="27" spans="1:5" x14ac:dyDescent="0.2">
      <c r="A27" s="513" t="s">
        <v>1138</v>
      </c>
      <c r="B27" s="513"/>
      <c r="C27" s="513" t="s">
        <v>1134</v>
      </c>
      <c r="D27" s="513"/>
      <c r="E27" s="242"/>
    </row>
    <row r="28" spans="1:5" x14ac:dyDescent="0.2">
      <c r="A28" s="466" t="s">
        <v>1139</v>
      </c>
      <c r="B28" s="89"/>
      <c r="C28" s="513" t="s">
        <v>1135</v>
      </c>
      <c r="D28" s="513"/>
      <c r="E28" s="242"/>
    </row>
    <row r="29" spans="1:5" x14ac:dyDescent="0.2">
      <c r="A29" s="464"/>
      <c r="C29" s="467"/>
      <c r="D29" s="89"/>
      <c r="E29" s="242"/>
    </row>
    <row r="30" spans="1:5" x14ac:dyDescent="0.2">
      <c r="A30" s="464"/>
      <c r="C30" s="467"/>
      <c r="D30" s="89"/>
      <c r="E30" s="242"/>
    </row>
    <row r="31" spans="1:5" x14ac:dyDescent="0.2">
      <c r="A31" s="464"/>
      <c r="C31" s="467"/>
      <c r="D31" s="89"/>
      <c r="E31" s="242"/>
    </row>
    <row r="32" spans="1:5" x14ac:dyDescent="0.2">
      <c r="A32" s="464" t="s">
        <v>1140</v>
      </c>
      <c r="C32" s="464"/>
      <c r="D32" s="89"/>
      <c r="E32" s="242"/>
    </row>
    <row r="33" spans="1:6" x14ac:dyDescent="0.2">
      <c r="A33" s="464"/>
      <c r="C33" s="464"/>
      <c r="D33" s="89"/>
      <c r="E33" s="242"/>
    </row>
    <row r="34" spans="1:6" x14ac:dyDescent="0.2">
      <c r="A34" s="184" t="s">
        <v>1141</v>
      </c>
      <c r="C34" s="514"/>
      <c r="D34" s="514"/>
      <c r="E34" s="242"/>
    </row>
    <row r="35" spans="1:6" x14ac:dyDescent="0.2">
      <c r="A35" s="184" t="s">
        <v>1142</v>
      </c>
      <c r="C35" s="184"/>
      <c r="D35" s="89"/>
      <c r="E35" s="242"/>
    </row>
    <row r="36" spans="1:6" ht="15" x14ac:dyDescent="0.2">
      <c r="A36" s="514" t="s">
        <v>1143</v>
      </c>
      <c r="B36" s="515"/>
      <c r="C36" s="514"/>
      <c r="D36" s="514"/>
      <c r="E36" s="242"/>
    </row>
    <row r="37" spans="1:6" x14ac:dyDescent="0.2">
      <c r="A37" s="243"/>
      <c r="B37" s="243"/>
      <c r="C37" s="242"/>
      <c r="D37" s="243"/>
      <c r="E37" s="242"/>
    </row>
    <row r="38" spans="1:6" x14ac:dyDescent="0.2">
      <c r="A38" s="243"/>
      <c r="B38" s="243"/>
      <c r="C38" s="242"/>
      <c r="D38" s="243"/>
      <c r="E38" s="242"/>
    </row>
    <row r="39" spans="1:6" ht="11.25" customHeight="1" x14ac:dyDescent="0.2">
      <c r="A39" s="217" t="s">
        <v>248</v>
      </c>
      <c r="B39" s="230"/>
      <c r="C39" s="229"/>
      <c r="D39" s="190" t="s">
        <v>243</v>
      </c>
    </row>
    <row r="40" spans="1:6" x14ac:dyDescent="0.2">
      <c r="A40" s="89"/>
      <c r="B40" s="89"/>
      <c r="C40" s="7"/>
      <c r="D40" s="241"/>
      <c r="E40" s="4"/>
      <c r="F40" s="89"/>
    </row>
    <row r="41" spans="1:6" ht="15" customHeight="1" x14ac:dyDescent="0.2">
      <c r="A41" s="228" t="s">
        <v>45</v>
      </c>
      <c r="B41" s="227" t="s">
        <v>46</v>
      </c>
      <c r="C41" s="225" t="s">
        <v>242</v>
      </c>
      <c r="D41" s="226" t="s">
        <v>241</v>
      </c>
      <c r="E41" s="240"/>
    </row>
    <row r="42" spans="1:6" ht="11.25" customHeight="1" x14ac:dyDescent="0.2">
      <c r="A42" s="238"/>
      <c r="B42" s="237" t="s">
        <v>602</v>
      </c>
      <c r="C42" s="236"/>
      <c r="D42" s="222"/>
      <c r="E42" s="10"/>
    </row>
    <row r="43" spans="1:6" ht="11.25" customHeight="1" x14ac:dyDescent="0.2">
      <c r="A43" s="238"/>
      <c r="B43" s="237"/>
      <c r="C43" s="236"/>
      <c r="D43" s="222"/>
      <c r="E43" s="10"/>
    </row>
    <row r="44" spans="1:6" ht="11.25" customHeight="1" x14ac:dyDescent="0.2">
      <c r="A44" s="238"/>
      <c r="B44" s="237"/>
      <c r="C44" s="236"/>
      <c r="D44" s="222"/>
      <c r="E44" s="10"/>
    </row>
    <row r="45" spans="1:6" ht="11.25" customHeight="1" x14ac:dyDescent="0.2">
      <c r="A45" s="238"/>
      <c r="B45" s="237"/>
      <c r="C45" s="236"/>
      <c r="D45" s="222"/>
      <c r="E45" s="10"/>
    </row>
    <row r="46" spans="1:6" ht="11.25" customHeight="1" x14ac:dyDescent="0.2">
      <c r="A46" s="238"/>
      <c r="B46" s="237"/>
      <c r="C46" s="236"/>
      <c r="D46" s="222"/>
      <c r="E46" s="10"/>
    </row>
    <row r="47" spans="1:6" ht="11.25" customHeight="1" x14ac:dyDescent="0.2">
      <c r="A47" s="238"/>
      <c r="B47" s="237"/>
      <c r="C47" s="236"/>
      <c r="D47" s="222"/>
      <c r="E47" s="10"/>
    </row>
    <row r="48" spans="1:6" ht="11.25" customHeight="1" x14ac:dyDescent="0.2">
      <c r="A48" s="238"/>
      <c r="B48" s="237"/>
      <c r="C48" s="236"/>
      <c r="D48" s="222"/>
      <c r="E48" s="10"/>
    </row>
    <row r="49" spans="1:5" ht="11.25" customHeight="1" x14ac:dyDescent="0.2">
      <c r="A49" s="238"/>
      <c r="B49" s="237"/>
      <c r="C49" s="236"/>
      <c r="D49" s="222"/>
      <c r="E49" s="10"/>
    </row>
    <row r="50" spans="1:5" ht="11.25" customHeight="1" x14ac:dyDescent="0.2">
      <c r="A50" s="238"/>
      <c r="B50" s="237"/>
      <c r="C50" s="236"/>
      <c r="D50" s="222"/>
      <c r="E50" s="10"/>
    </row>
    <row r="51" spans="1:5" ht="11.25" customHeight="1" x14ac:dyDescent="0.2">
      <c r="A51" s="238"/>
      <c r="B51" s="237"/>
      <c r="C51" s="236"/>
      <c r="D51" s="222"/>
      <c r="E51" s="10"/>
    </row>
    <row r="52" spans="1:5" ht="11.25" customHeight="1" x14ac:dyDescent="0.2">
      <c r="A52" s="238"/>
      <c r="B52" s="237"/>
      <c r="C52" s="236"/>
      <c r="D52" s="222"/>
      <c r="E52" s="10"/>
    </row>
    <row r="53" spans="1:5" ht="11.25" customHeight="1" x14ac:dyDescent="0.2">
      <c r="A53" s="238"/>
      <c r="B53" s="237"/>
      <c r="C53" s="236"/>
      <c r="D53" s="222"/>
      <c r="E53" s="10"/>
    </row>
    <row r="54" spans="1:5" ht="11.25" customHeight="1" x14ac:dyDescent="0.2">
      <c r="A54" s="238"/>
      <c r="B54" s="237"/>
      <c r="C54" s="236"/>
      <c r="D54" s="222"/>
      <c r="E54" s="10"/>
    </row>
    <row r="55" spans="1:5" ht="11.25" customHeight="1" x14ac:dyDescent="0.2">
      <c r="A55" s="238"/>
      <c r="B55" s="237"/>
      <c r="C55" s="236"/>
      <c r="D55" s="222"/>
      <c r="E55" s="10"/>
    </row>
    <row r="56" spans="1:5" ht="11.25" customHeight="1" x14ac:dyDescent="0.2">
      <c r="A56" s="238"/>
      <c r="B56" s="237"/>
      <c r="C56" s="236"/>
      <c r="D56" s="222"/>
      <c r="E56" s="10"/>
    </row>
    <row r="57" spans="1:5" ht="11.25" customHeight="1" x14ac:dyDescent="0.2">
      <c r="A57" s="238"/>
      <c r="B57" s="237"/>
      <c r="C57" s="236"/>
      <c r="D57" s="222"/>
      <c r="E57" s="10"/>
    </row>
    <row r="58" spans="1:5" ht="11.25" customHeight="1" x14ac:dyDescent="0.2">
      <c r="A58" s="238"/>
      <c r="B58" s="237"/>
      <c r="C58" s="236"/>
      <c r="D58" s="222"/>
      <c r="E58" s="10"/>
    </row>
    <row r="59" spans="1:5" ht="11.25" customHeight="1" x14ac:dyDescent="0.2">
      <c r="A59" s="238"/>
      <c r="B59" s="237"/>
      <c r="C59" s="236"/>
      <c r="D59" s="222"/>
      <c r="E59" s="10"/>
    </row>
    <row r="60" spans="1:5" ht="11.25" customHeight="1" x14ac:dyDescent="0.2">
      <c r="A60" s="238"/>
      <c r="B60" s="237"/>
      <c r="C60" s="236"/>
      <c r="D60" s="222"/>
      <c r="E60" s="10"/>
    </row>
    <row r="61" spans="1:5" ht="11.25" customHeight="1" x14ac:dyDescent="0.2">
      <c r="A61" s="238"/>
      <c r="B61" s="237"/>
      <c r="C61" s="236"/>
      <c r="D61" s="222"/>
      <c r="E61" s="10"/>
    </row>
    <row r="62" spans="1:5" ht="11.25" customHeight="1" x14ac:dyDescent="0.2">
      <c r="A62" s="238"/>
      <c r="B62" s="237"/>
      <c r="C62" s="236"/>
      <c r="D62" s="222"/>
      <c r="E62" s="10"/>
    </row>
    <row r="63" spans="1:5" ht="11.25" customHeight="1" x14ac:dyDescent="0.2">
      <c r="A63" s="238"/>
      <c r="B63" s="237"/>
      <c r="C63" s="236"/>
      <c r="D63" s="222"/>
      <c r="E63" s="10"/>
    </row>
    <row r="64" spans="1:5" ht="11.25" customHeight="1" x14ac:dyDescent="0.2">
      <c r="A64" s="238"/>
      <c r="B64" s="237"/>
      <c r="C64" s="236"/>
      <c r="D64" s="222"/>
      <c r="E64" s="10"/>
    </row>
    <row r="65" spans="1:6" ht="11.25" customHeight="1" x14ac:dyDescent="0.2">
      <c r="A65" s="238"/>
      <c r="B65" s="237"/>
      <c r="C65" s="236"/>
      <c r="D65" s="222"/>
      <c r="E65" s="10"/>
    </row>
    <row r="66" spans="1:6" ht="11.25" customHeight="1" x14ac:dyDescent="0.2">
      <c r="A66" s="238"/>
      <c r="B66" s="237"/>
      <c r="C66" s="236"/>
      <c r="D66" s="222"/>
      <c r="E66" s="10"/>
    </row>
    <row r="67" spans="1:6" x14ac:dyDescent="0.2">
      <c r="A67" s="235"/>
      <c r="B67" s="235" t="s">
        <v>247</v>
      </c>
      <c r="C67" s="234">
        <f>SUM(C42:C66)</f>
        <v>0</v>
      </c>
      <c r="D67" s="239"/>
      <c r="E67" s="11"/>
    </row>
    <row r="68" spans="1:6" x14ac:dyDescent="0.2">
      <c r="A68" s="60"/>
      <c r="B68" s="60"/>
      <c r="C68" s="231"/>
      <c r="D68" s="60"/>
      <c r="E68" s="231"/>
      <c r="F68" s="89"/>
    </row>
    <row r="69" spans="1:6" x14ac:dyDescent="0.2">
      <c r="A69" s="60"/>
      <c r="B69" s="60"/>
      <c r="C69" s="231"/>
      <c r="D69" s="60"/>
      <c r="E69" s="231"/>
      <c r="F69" s="89"/>
    </row>
    <row r="70" spans="1:6" ht="11.25" customHeight="1" x14ac:dyDescent="0.2">
      <c r="A70" s="217" t="s">
        <v>246</v>
      </c>
      <c r="B70" s="230"/>
      <c r="C70" s="229"/>
      <c r="D70" s="89"/>
      <c r="E70" s="190" t="s">
        <v>243</v>
      </c>
    </row>
    <row r="71" spans="1:6" x14ac:dyDescent="0.2">
      <c r="A71" s="89"/>
      <c r="B71" s="89"/>
      <c r="C71" s="7"/>
      <c r="D71" s="89"/>
      <c r="E71" s="7"/>
      <c r="F71" s="89"/>
    </row>
    <row r="72" spans="1:6" ht="15" customHeight="1" x14ac:dyDescent="0.2">
      <c r="A72" s="228" t="s">
        <v>45</v>
      </c>
      <c r="B72" s="227" t="s">
        <v>46</v>
      </c>
      <c r="C72" s="225" t="s">
        <v>242</v>
      </c>
      <c r="D72" s="226" t="s">
        <v>241</v>
      </c>
      <c r="E72" s="225" t="s">
        <v>240</v>
      </c>
      <c r="F72" s="224"/>
    </row>
    <row r="73" spans="1:6" x14ac:dyDescent="0.2">
      <c r="A73" s="238"/>
      <c r="B73" s="237" t="s">
        <v>602</v>
      </c>
      <c r="C73" s="236"/>
      <c r="D73" s="236"/>
      <c r="E73" s="222"/>
      <c r="F73" s="10"/>
    </row>
    <row r="74" spans="1:6" x14ac:dyDescent="0.2">
      <c r="A74" s="238"/>
      <c r="B74" s="237"/>
      <c r="C74" s="236"/>
      <c r="D74" s="236"/>
      <c r="E74" s="222"/>
      <c r="F74" s="10"/>
    </row>
    <row r="75" spans="1:6" x14ac:dyDescent="0.2">
      <c r="A75" s="238"/>
      <c r="B75" s="237"/>
      <c r="C75" s="236"/>
      <c r="D75" s="236"/>
      <c r="E75" s="222"/>
      <c r="F75" s="10"/>
    </row>
    <row r="76" spans="1:6" x14ac:dyDescent="0.2">
      <c r="A76" s="238"/>
      <c r="B76" s="237"/>
      <c r="C76" s="236"/>
      <c r="D76" s="236"/>
      <c r="E76" s="222"/>
      <c r="F76" s="10"/>
    </row>
    <row r="77" spans="1:6" x14ac:dyDescent="0.2">
      <c r="A77" s="238"/>
      <c r="B77" s="237"/>
      <c r="C77" s="236"/>
      <c r="D77" s="236"/>
      <c r="E77" s="222"/>
      <c r="F77" s="10"/>
    </row>
    <row r="78" spans="1:6" x14ac:dyDescent="0.2">
      <c r="A78" s="238"/>
      <c r="B78" s="237"/>
      <c r="C78" s="236"/>
      <c r="D78" s="236"/>
      <c r="E78" s="222"/>
      <c r="F78" s="10"/>
    </row>
    <row r="79" spans="1:6" x14ac:dyDescent="0.2">
      <c r="A79" s="238"/>
      <c r="B79" s="237"/>
      <c r="C79" s="236"/>
      <c r="D79" s="236"/>
      <c r="E79" s="222"/>
      <c r="F79" s="10"/>
    </row>
    <row r="80" spans="1:6" x14ac:dyDescent="0.2">
      <c r="A80" s="235"/>
      <c r="B80" s="235" t="s">
        <v>245</v>
      </c>
      <c r="C80" s="234">
        <f>SUM(C73:C79)</f>
        <v>0</v>
      </c>
      <c r="D80" s="233"/>
      <c r="E80" s="232"/>
      <c r="F80" s="11"/>
    </row>
    <row r="81" spans="1:6" x14ac:dyDescent="0.2">
      <c r="A81" s="60"/>
      <c r="B81" s="60"/>
      <c r="C81" s="231"/>
      <c r="D81" s="60"/>
      <c r="E81" s="231"/>
      <c r="F81" s="89"/>
    </row>
    <row r="82" spans="1:6" x14ac:dyDescent="0.2">
      <c r="A82" s="60"/>
      <c r="B82" s="60"/>
      <c r="C82" s="231"/>
      <c r="D82" s="60"/>
      <c r="E82" s="231"/>
      <c r="F82" s="89"/>
    </row>
    <row r="83" spans="1:6" ht="11.25" customHeight="1" x14ac:dyDescent="0.2">
      <c r="A83" s="217" t="s">
        <v>244</v>
      </c>
      <c r="B83" s="230"/>
      <c r="C83" s="229"/>
      <c r="D83" s="89"/>
      <c r="E83" s="190" t="s">
        <v>243</v>
      </c>
    </row>
    <row r="84" spans="1:6" x14ac:dyDescent="0.2">
      <c r="A84" s="89"/>
      <c r="B84" s="89"/>
      <c r="C84" s="7"/>
      <c r="D84" s="89"/>
      <c r="E84" s="7"/>
      <c r="F84" s="89"/>
    </row>
    <row r="85" spans="1:6" ht="15" customHeight="1" x14ac:dyDescent="0.2">
      <c r="A85" s="228" t="s">
        <v>45</v>
      </c>
      <c r="B85" s="227" t="s">
        <v>46</v>
      </c>
      <c r="C85" s="225" t="s">
        <v>242</v>
      </c>
      <c r="D85" s="226" t="s">
        <v>241</v>
      </c>
      <c r="E85" s="225" t="s">
        <v>240</v>
      </c>
      <c r="F85" s="224"/>
    </row>
    <row r="86" spans="1:6" x14ac:dyDescent="0.2">
      <c r="A86" s="223"/>
      <c r="B86" s="223" t="s">
        <v>602</v>
      </c>
      <c r="C86" s="222"/>
      <c r="D86" s="222"/>
      <c r="E86" s="222"/>
      <c r="F86" s="10"/>
    </row>
    <row r="87" spans="1:6" x14ac:dyDescent="0.2">
      <c r="A87" s="223"/>
      <c r="B87" s="223"/>
      <c r="C87" s="222"/>
      <c r="D87" s="222"/>
      <c r="E87" s="222"/>
      <c r="F87" s="10"/>
    </row>
    <row r="88" spans="1:6" x14ac:dyDescent="0.2">
      <c r="A88" s="223"/>
      <c r="B88" s="223"/>
      <c r="C88" s="222"/>
      <c r="D88" s="222"/>
      <c r="E88" s="222"/>
      <c r="F88" s="10"/>
    </row>
    <row r="89" spans="1:6" x14ac:dyDescent="0.2">
      <c r="A89" s="223"/>
      <c r="B89" s="223"/>
      <c r="C89" s="222"/>
      <c r="D89" s="222"/>
      <c r="E89" s="222"/>
      <c r="F89" s="10"/>
    </row>
    <row r="90" spans="1:6" x14ac:dyDescent="0.2">
      <c r="A90" s="223"/>
      <c r="B90" s="223"/>
      <c r="C90" s="222"/>
      <c r="D90" s="222"/>
      <c r="E90" s="222"/>
      <c r="F90" s="10"/>
    </row>
    <row r="91" spans="1:6" x14ac:dyDescent="0.2">
      <c r="A91" s="223"/>
      <c r="B91" s="223"/>
      <c r="C91" s="222"/>
      <c r="D91" s="222"/>
      <c r="E91" s="222"/>
      <c r="F91" s="10"/>
    </row>
    <row r="92" spans="1:6" x14ac:dyDescent="0.2">
      <c r="A92" s="223"/>
      <c r="B92" s="223"/>
      <c r="C92" s="222"/>
      <c r="D92" s="222"/>
      <c r="E92" s="222"/>
      <c r="F92" s="10"/>
    </row>
    <row r="93" spans="1:6" x14ac:dyDescent="0.2">
      <c r="A93" s="221"/>
      <c r="B93" s="221" t="s">
        <v>239</v>
      </c>
      <c r="C93" s="220">
        <f>SUM(C86:C92)</f>
        <v>0</v>
      </c>
      <c r="D93" s="219"/>
      <c r="E93" s="218"/>
      <c r="F93" s="11"/>
    </row>
  </sheetData>
  <mergeCells count="6">
    <mergeCell ref="A27:B27"/>
    <mergeCell ref="C27:D27"/>
    <mergeCell ref="C28:D28"/>
    <mergeCell ref="C34:D34"/>
    <mergeCell ref="A36:B36"/>
    <mergeCell ref="C36:D36"/>
  </mergeCells>
  <dataValidations count="5">
    <dataValidation allowBlank="1" showInputMessage="1" showErrorMessage="1" prompt="Saldo final de la Información Financiera Trimestral que se presenta (trimestral: 1er, 2do, 3ro. o 4to.)." sqref="C7 C41 C72 C85"/>
    <dataValidation allowBlank="1" showInputMessage="1" showErrorMessage="1" prompt="Corresponde al número de la cuenta de acuerdo al Plan de Cuentas emitido por el CONAC (DOF 23/12/2015)." sqref="A7 A41 A72 A85"/>
    <dataValidation allowBlank="1" showInputMessage="1" showErrorMessage="1" prompt="Corresponde al nombre o descripción de la cuenta de acuerdo al Plan de Cuentas emitido por el CONAC." sqref="B7 B41 B72 B85"/>
    <dataValidation allowBlank="1" showInputMessage="1" showErrorMessage="1" prompt="Especificar el tipo de instrumento de inversión: Bondes, Petrobonos, Cetes, Mesa de dinero, etc." sqref="D7 D41 D72 D85"/>
    <dataValidation allowBlank="1" showInputMessage="1" showErrorMessage="1" prompt="En los casos en que la inversión se localice en dos o mas tipos de instrumentos, se detallará cada una de ellas y el importe invertido." sqref="E7 E72 E85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526"/>
      <c r="K6" s="526"/>
      <c r="L6" s="526"/>
      <c r="M6" s="526"/>
      <c r="N6" s="526"/>
      <c r="O6" s="526"/>
      <c r="P6" s="526"/>
      <c r="Q6" s="526"/>
    </row>
    <row r="7" spans="1:17" x14ac:dyDescent="0.2">
      <c r="A7" s="3" t="s">
        <v>52</v>
      </c>
    </row>
    <row r="8" spans="1:17" ht="52.5" customHeight="1" x14ac:dyDescent="0.2">
      <c r="A8" s="527" t="s">
        <v>53</v>
      </c>
      <c r="B8" s="527"/>
      <c r="C8" s="527"/>
      <c r="D8" s="527"/>
      <c r="E8" s="527"/>
      <c r="F8" s="527"/>
      <c r="G8" s="527"/>
      <c r="H8" s="527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zoomScaleNormal="100" zoomScaleSheetLayoutView="100" workbookViewId="0">
      <selection activeCell="A22" sqref="A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8" customFormat="1" ht="11.25" customHeight="1" x14ac:dyDescent="0.25">
      <c r="A5" s="310" t="s">
        <v>331</v>
      </c>
      <c r="B5" s="320"/>
      <c r="C5" s="319"/>
      <c r="D5" s="318" t="s">
        <v>328</v>
      </c>
    </row>
    <row r="6" spans="1:4" x14ac:dyDescent="0.2">
      <c r="A6" s="316"/>
      <c r="B6" s="316"/>
      <c r="C6" s="317"/>
      <c r="D6" s="316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315" t="s">
        <v>260</v>
      </c>
    </row>
    <row r="8" spans="1:4" x14ac:dyDescent="0.2">
      <c r="A8" s="286"/>
      <c r="B8" s="286"/>
      <c r="C8" s="231"/>
      <c r="D8" s="314"/>
    </row>
    <row r="9" spans="1:4" x14ac:dyDescent="0.2">
      <c r="A9" s="286"/>
      <c r="B9" s="286"/>
      <c r="C9" s="313"/>
      <c r="D9" s="314"/>
    </row>
    <row r="10" spans="1:4" x14ac:dyDescent="0.2">
      <c r="A10" s="286"/>
      <c r="B10" s="286"/>
      <c r="C10" s="313"/>
      <c r="D10" s="312"/>
    </row>
    <row r="11" spans="1:4" x14ac:dyDescent="0.2">
      <c r="A11" s="253"/>
      <c r="B11" s="253" t="s">
        <v>330</v>
      </c>
      <c r="C11" s="233">
        <f>SUM(C8:C10)</f>
        <v>0</v>
      </c>
      <c r="D11" s="311"/>
    </row>
    <row r="14" spans="1:4" ht="11.25" customHeight="1" x14ac:dyDescent="0.2">
      <c r="A14" s="310" t="s">
        <v>329</v>
      </c>
      <c r="B14" s="320"/>
      <c r="C14" s="319"/>
      <c r="D14" s="318" t="s">
        <v>328</v>
      </c>
    </row>
    <row r="15" spans="1:4" x14ac:dyDescent="0.2">
      <c r="A15" s="316"/>
      <c r="B15" s="316"/>
      <c r="C15" s="317"/>
      <c r="D15" s="316"/>
    </row>
    <row r="16" spans="1:4" ht="15" customHeight="1" x14ac:dyDescent="0.2">
      <c r="A16" s="228" t="s">
        <v>45</v>
      </c>
      <c r="B16" s="227" t="s">
        <v>46</v>
      </c>
      <c r="C16" s="225" t="s">
        <v>242</v>
      </c>
      <c r="D16" s="315" t="s">
        <v>260</v>
      </c>
    </row>
    <row r="17" spans="1:4" x14ac:dyDescent="0.2">
      <c r="A17" s="286"/>
      <c r="B17" s="286"/>
      <c r="C17" s="231"/>
      <c r="D17" s="314"/>
    </row>
    <row r="18" spans="1:4" x14ac:dyDescent="0.2">
      <c r="A18" s="286"/>
      <c r="B18" s="286"/>
      <c r="C18" s="313"/>
      <c r="D18" s="314"/>
    </row>
    <row r="19" spans="1:4" x14ac:dyDescent="0.2">
      <c r="A19" s="286"/>
      <c r="B19" s="286"/>
      <c r="C19" s="313"/>
      <c r="D19" s="312"/>
    </row>
    <row r="20" spans="1:4" x14ac:dyDescent="0.2">
      <c r="A20" s="253"/>
      <c r="B20" s="253" t="s">
        <v>327</v>
      </c>
      <c r="C20" s="233">
        <f>SUM(C17:C19)</f>
        <v>0</v>
      </c>
      <c r="D20" s="311"/>
    </row>
    <row r="22" spans="1:4" x14ac:dyDescent="0.2">
      <c r="B22" s="89" t="s">
        <v>602</v>
      </c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516" t="s">
        <v>143</v>
      </c>
      <c r="B2" s="517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opLeftCell="A65" zoomScaleNormal="100" zoomScaleSheetLayoutView="100" workbookViewId="0">
      <selection activeCell="A77" sqref="A77:D89"/>
    </sheetView>
  </sheetViews>
  <sheetFormatPr baseColWidth="10" defaultColWidth="13.7109375" defaultRowHeight="11.25" x14ac:dyDescent="0.2"/>
  <cols>
    <col min="1" max="1" width="15" style="89" customWidth="1"/>
    <col min="2" max="2" width="51" style="89" customWidth="1"/>
    <col min="3" max="3" width="17.7109375" style="7" customWidth="1"/>
    <col min="4" max="4" width="13.5703125" style="7" customWidth="1"/>
    <col min="5" max="6" width="8.85546875" style="7" bestFit="1" customWidth="1"/>
    <col min="7" max="7" width="8.5703125" style="7" bestFit="1" customWidth="1"/>
    <col min="8" max="8" width="17.710937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9"/>
      <c r="D1" s="249"/>
      <c r="E1" s="249"/>
      <c r="F1" s="249"/>
      <c r="G1" s="249"/>
      <c r="H1" s="5"/>
    </row>
    <row r="2" spans="1:8" x14ac:dyDescent="0.2">
      <c r="A2" s="3" t="s">
        <v>139</v>
      </c>
      <c r="B2" s="3"/>
      <c r="C2" s="249"/>
      <c r="D2" s="249"/>
      <c r="E2" s="249"/>
      <c r="F2" s="249"/>
      <c r="G2" s="249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7" t="s">
        <v>336</v>
      </c>
      <c r="B5" s="190"/>
      <c r="C5" s="23"/>
      <c r="D5" s="23"/>
      <c r="E5" s="23"/>
      <c r="F5" s="23"/>
      <c r="G5" s="23"/>
      <c r="H5" s="324" t="s">
        <v>333</v>
      </c>
    </row>
    <row r="6" spans="1:8" x14ac:dyDescent="0.2">
      <c r="A6" s="287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266" t="s">
        <v>264</v>
      </c>
      <c r="E7" s="266" t="s">
        <v>263</v>
      </c>
      <c r="F7" s="266" t="s">
        <v>262</v>
      </c>
      <c r="G7" s="265" t="s">
        <v>261</v>
      </c>
      <c r="H7" s="227" t="s">
        <v>260</v>
      </c>
    </row>
    <row r="8" spans="1:8" x14ac:dyDescent="0.2">
      <c r="A8" s="447" t="s">
        <v>647</v>
      </c>
      <c r="B8" s="447" t="s">
        <v>648</v>
      </c>
      <c r="C8" s="246">
        <f>SUM(C9:C43)</f>
        <v>1619426.67</v>
      </c>
      <c r="D8" s="246">
        <f>SUM(D9:D43)</f>
        <v>1619426.67</v>
      </c>
      <c r="E8" s="222"/>
      <c r="F8" s="222"/>
      <c r="G8" s="222"/>
      <c r="H8" s="323"/>
    </row>
    <row r="9" spans="1:8" x14ac:dyDescent="0.2">
      <c r="A9" s="223" t="s">
        <v>649</v>
      </c>
      <c r="B9" s="223" t="s">
        <v>650</v>
      </c>
      <c r="C9" s="222">
        <v>370</v>
      </c>
      <c r="D9" s="222">
        <v>370</v>
      </c>
      <c r="E9" s="222"/>
      <c r="F9" s="222"/>
      <c r="G9" s="222"/>
      <c r="H9" s="323"/>
    </row>
    <row r="10" spans="1:8" x14ac:dyDescent="0.2">
      <c r="A10" s="223" t="s">
        <v>651</v>
      </c>
      <c r="B10" s="223" t="s">
        <v>652</v>
      </c>
      <c r="C10" s="222">
        <v>37944.519999999997</v>
      </c>
      <c r="D10" s="222">
        <v>37944.519999999997</v>
      </c>
      <c r="E10" s="222"/>
      <c r="F10" s="222"/>
      <c r="G10" s="222"/>
      <c r="H10" s="323"/>
    </row>
    <row r="11" spans="1:8" x14ac:dyDescent="0.2">
      <c r="A11" s="223" t="s">
        <v>653</v>
      </c>
      <c r="B11" s="223" t="s">
        <v>654</v>
      </c>
      <c r="C11" s="222">
        <v>5916</v>
      </c>
      <c r="D11" s="222">
        <v>5916</v>
      </c>
      <c r="E11" s="222"/>
      <c r="F11" s="222"/>
      <c r="G11" s="222"/>
      <c r="H11" s="323"/>
    </row>
    <row r="12" spans="1:8" x14ac:dyDescent="0.2">
      <c r="A12" s="223" t="s">
        <v>655</v>
      </c>
      <c r="B12" s="223" t="s">
        <v>656</v>
      </c>
      <c r="C12" s="222">
        <v>15815.36</v>
      </c>
      <c r="D12" s="222">
        <v>15815.36</v>
      </c>
      <c r="E12" s="222"/>
      <c r="F12" s="222"/>
      <c r="G12" s="222"/>
      <c r="H12" s="323"/>
    </row>
    <row r="13" spans="1:8" x14ac:dyDescent="0.2">
      <c r="A13" s="223" t="s">
        <v>657</v>
      </c>
      <c r="B13" s="223" t="s">
        <v>658</v>
      </c>
      <c r="C13" s="222">
        <v>8491.3700000000008</v>
      </c>
      <c r="D13" s="222">
        <v>8491.3700000000008</v>
      </c>
      <c r="E13" s="222"/>
      <c r="F13" s="222"/>
      <c r="G13" s="222"/>
      <c r="H13" s="323"/>
    </row>
    <row r="14" spans="1:8" x14ac:dyDescent="0.2">
      <c r="A14" s="223" t="s">
        <v>659</v>
      </c>
      <c r="B14" s="223" t="s">
        <v>660</v>
      </c>
      <c r="C14" s="222">
        <v>1330</v>
      </c>
      <c r="D14" s="222">
        <v>1330</v>
      </c>
      <c r="E14" s="222"/>
      <c r="F14" s="222"/>
      <c r="G14" s="222"/>
      <c r="H14" s="323"/>
    </row>
    <row r="15" spans="1:8" x14ac:dyDescent="0.2">
      <c r="A15" s="223" t="s">
        <v>661</v>
      </c>
      <c r="B15" s="223" t="s">
        <v>662</v>
      </c>
      <c r="C15" s="222">
        <v>1439.56</v>
      </c>
      <c r="D15" s="222">
        <v>1439.56</v>
      </c>
      <c r="E15" s="222"/>
      <c r="F15" s="222"/>
      <c r="G15" s="222"/>
      <c r="H15" s="323"/>
    </row>
    <row r="16" spans="1:8" x14ac:dyDescent="0.2">
      <c r="A16" s="223" t="s">
        <v>663</v>
      </c>
      <c r="B16" s="223" t="s">
        <v>664</v>
      </c>
      <c r="C16" s="222">
        <v>8804.4</v>
      </c>
      <c r="D16" s="222">
        <v>8804.4</v>
      </c>
      <c r="E16" s="222"/>
      <c r="F16" s="222"/>
      <c r="G16" s="222"/>
      <c r="H16" s="323"/>
    </row>
    <row r="17" spans="1:8" x14ac:dyDescent="0.2">
      <c r="A17" s="223" t="s">
        <v>665</v>
      </c>
      <c r="B17" s="223" t="s">
        <v>666</v>
      </c>
      <c r="C17" s="222">
        <v>34916</v>
      </c>
      <c r="D17" s="222">
        <v>34916</v>
      </c>
      <c r="E17" s="222"/>
      <c r="F17" s="222"/>
      <c r="G17" s="222"/>
      <c r="H17" s="323"/>
    </row>
    <row r="18" spans="1:8" x14ac:dyDescent="0.2">
      <c r="A18" s="223" t="s">
        <v>667</v>
      </c>
      <c r="B18" s="223" t="s">
        <v>668</v>
      </c>
      <c r="C18" s="222">
        <v>812.58</v>
      </c>
      <c r="D18" s="222">
        <v>812.58</v>
      </c>
      <c r="E18" s="222"/>
      <c r="F18" s="222"/>
      <c r="G18" s="222"/>
      <c r="H18" s="323"/>
    </row>
    <row r="19" spans="1:8" x14ac:dyDescent="0.2">
      <c r="A19" s="223" t="s">
        <v>669</v>
      </c>
      <c r="B19" s="223" t="s">
        <v>670</v>
      </c>
      <c r="C19" s="222">
        <v>24220.040000000019</v>
      </c>
      <c r="D19" s="222">
        <v>24220.040000000019</v>
      </c>
      <c r="E19" s="222"/>
      <c r="F19" s="222"/>
      <c r="G19" s="222"/>
      <c r="H19" s="323"/>
    </row>
    <row r="20" spans="1:8" x14ac:dyDescent="0.2">
      <c r="A20" s="223" t="s">
        <v>671</v>
      </c>
      <c r="B20" s="223" t="s">
        <v>672</v>
      </c>
      <c r="C20" s="222">
        <v>214.46</v>
      </c>
      <c r="D20" s="222">
        <v>214.46</v>
      </c>
      <c r="E20" s="222"/>
      <c r="F20" s="222"/>
      <c r="G20" s="222"/>
      <c r="H20" s="323"/>
    </row>
    <row r="21" spans="1:8" x14ac:dyDescent="0.2">
      <c r="A21" s="223" t="s">
        <v>673</v>
      </c>
      <c r="B21" s="223" t="s">
        <v>674</v>
      </c>
      <c r="C21" s="222">
        <v>134895.93</v>
      </c>
      <c r="D21" s="222">
        <v>134895.93</v>
      </c>
      <c r="E21" s="222"/>
      <c r="F21" s="222"/>
      <c r="G21" s="222"/>
      <c r="H21" s="323"/>
    </row>
    <row r="22" spans="1:8" x14ac:dyDescent="0.2">
      <c r="A22" s="223" t="s">
        <v>675</v>
      </c>
      <c r="B22" s="223" t="s">
        <v>676</v>
      </c>
      <c r="C22" s="222">
        <v>32557.14</v>
      </c>
      <c r="D22" s="222">
        <v>32557.14</v>
      </c>
      <c r="E22" s="222"/>
      <c r="F22" s="222"/>
      <c r="G22" s="222"/>
      <c r="H22" s="323"/>
    </row>
    <row r="23" spans="1:8" x14ac:dyDescent="0.2">
      <c r="A23" s="223" t="s">
        <v>677</v>
      </c>
      <c r="B23" s="223" t="s">
        <v>678</v>
      </c>
      <c r="C23" s="222">
        <v>283.10000000000002</v>
      </c>
      <c r="D23" s="222">
        <v>283.10000000000002</v>
      </c>
      <c r="E23" s="222"/>
      <c r="F23" s="222"/>
      <c r="G23" s="222"/>
      <c r="H23" s="323"/>
    </row>
    <row r="24" spans="1:8" x14ac:dyDescent="0.2">
      <c r="A24" s="223" t="s">
        <v>679</v>
      </c>
      <c r="B24" s="223" t="s">
        <v>680</v>
      </c>
      <c r="C24" s="222">
        <v>10943.710000000003</v>
      </c>
      <c r="D24" s="222">
        <v>10943.710000000003</v>
      </c>
      <c r="E24" s="222"/>
      <c r="F24" s="222"/>
      <c r="G24" s="222"/>
      <c r="H24" s="323"/>
    </row>
    <row r="25" spans="1:8" x14ac:dyDescent="0.2">
      <c r="A25" s="223" t="s">
        <v>681</v>
      </c>
      <c r="B25" s="223" t="s">
        <v>682</v>
      </c>
      <c r="C25" s="222">
        <v>81.2</v>
      </c>
      <c r="D25" s="222">
        <v>81.2</v>
      </c>
      <c r="E25" s="222"/>
      <c r="F25" s="222"/>
      <c r="G25" s="222"/>
      <c r="H25" s="323"/>
    </row>
    <row r="26" spans="1:8" x14ac:dyDescent="0.2">
      <c r="A26" s="223" t="s">
        <v>683</v>
      </c>
      <c r="B26" s="223" t="s">
        <v>684</v>
      </c>
      <c r="C26" s="222">
        <v>4997.05</v>
      </c>
      <c r="D26" s="222">
        <v>4997.05</v>
      </c>
      <c r="E26" s="222"/>
      <c r="F26" s="222"/>
      <c r="G26" s="222"/>
      <c r="H26" s="323"/>
    </row>
    <row r="27" spans="1:8" x14ac:dyDescent="0.2">
      <c r="A27" s="223" t="s">
        <v>685</v>
      </c>
      <c r="B27" s="223" t="s">
        <v>686</v>
      </c>
      <c r="C27" s="222">
        <v>10644.65</v>
      </c>
      <c r="D27" s="222">
        <v>10644.65</v>
      </c>
      <c r="E27" s="222"/>
      <c r="F27" s="222"/>
      <c r="G27" s="222"/>
      <c r="H27" s="323"/>
    </row>
    <row r="28" spans="1:8" x14ac:dyDescent="0.2">
      <c r="A28" s="223" t="s">
        <v>687</v>
      </c>
      <c r="B28" s="223" t="s">
        <v>688</v>
      </c>
      <c r="C28" s="222">
        <v>330</v>
      </c>
      <c r="D28" s="222">
        <v>330</v>
      </c>
      <c r="E28" s="222"/>
      <c r="F28" s="222"/>
      <c r="G28" s="222"/>
      <c r="H28" s="323"/>
    </row>
    <row r="29" spans="1:8" x14ac:dyDescent="0.2">
      <c r="A29" s="223" t="s">
        <v>689</v>
      </c>
      <c r="B29" s="223" t="s">
        <v>690</v>
      </c>
      <c r="C29" s="222">
        <v>3397.64</v>
      </c>
      <c r="D29" s="222">
        <v>3397.64</v>
      </c>
      <c r="E29" s="222"/>
      <c r="F29" s="222"/>
      <c r="G29" s="222"/>
      <c r="H29" s="323"/>
    </row>
    <row r="30" spans="1:8" x14ac:dyDescent="0.2">
      <c r="A30" s="223" t="s">
        <v>691</v>
      </c>
      <c r="B30" s="223" t="s">
        <v>692</v>
      </c>
      <c r="C30" s="222">
        <v>45636.72</v>
      </c>
      <c r="D30" s="222">
        <v>45636.72</v>
      </c>
      <c r="E30" s="222"/>
      <c r="F30" s="222"/>
      <c r="G30" s="222"/>
      <c r="H30" s="323"/>
    </row>
    <row r="31" spans="1:8" x14ac:dyDescent="0.2">
      <c r="A31" s="223" t="s">
        <v>693</v>
      </c>
      <c r="B31" s="223" t="s">
        <v>694</v>
      </c>
      <c r="C31" s="222">
        <v>6193</v>
      </c>
      <c r="D31" s="222">
        <v>6193</v>
      </c>
      <c r="E31" s="222"/>
      <c r="F31" s="222"/>
      <c r="G31" s="222"/>
      <c r="H31" s="323"/>
    </row>
    <row r="32" spans="1:8" x14ac:dyDescent="0.2">
      <c r="A32" s="223" t="s">
        <v>695</v>
      </c>
      <c r="B32" s="223" t="s">
        <v>696</v>
      </c>
      <c r="C32" s="222">
        <v>2312.75</v>
      </c>
      <c r="D32" s="222">
        <v>2312.75</v>
      </c>
      <c r="E32" s="222"/>
      <c r="F32" s="222"/>
      <c r="G32" s="222"/>
      <c r="H32" s="323"/>
    </row>
    <row r="33" spans="1:8" x14ac:dyDescent="0.2">
      <c r="A33" s="223" t="s">
        <v>697</v>
      </c>
      <c r="B33" s="223" t="s">
        <v>698</v>
      </c>
      <c r="C33" s="222">
        <v>6033.5</v>
      </c>
      <c r="D33" s="222">
        <v>6033.5</v>
      </c>
      <c r="E33" s="222"/>
      <c r="F33" s="222"/>
      <c r="G33" s="222"/>
      <c r="H33" s="323"/>
    </row>
    <row r="34" spans="1:8" x14ac:dyDescent="0.2">
      <c r="A34" s="223" t="s">
        <v>699</v>
      </c>
      <c r="B34" s="223" t="s">
        <v>700</v>
      </c>
      <c r="C34" s="222">
        <v>7606.38</v>
      </c>
      <c r="D34" s="222">
        <v>7606.38</v>
      </c>
      <c r="E34" s="222"/>
      <c r="F34" s="222"/>
      <c r="G34" s="222"/>
      <c r="H34" s="323"/>
    </row>
    <row r="35" spans="1:8" x14ac:dyDescent="0.2">
      <c r="A35" s="223" t="s">
        <v>701</v>
      </c>
      <c r="B35" s="223" t="s">
        <v>702</v>
      </c>
      <c r="C35" s="222">
        <v>24946.75</v>
      </c>
      <c r="D35" s="222">
        <v>24946.75</v>
      </c>
      <c r="E35" s="222"/>
      <c r="F35" s="222"/>
      <c r="G35" s="222"/>
      <c r="H35" s="323"/>
    </row>
    <row r="36" spans="1:8" x14ac:dyDescent="0.2">
      <c r="A36" s="223" t="s">
        <v>703</v>
      </c>
      <c r="B36" s="223" t="s">
        <v>704</v>
      </c>
      <c r="C36" s="222">
        <v>10788</v>
      </c>
      <c r="D36" s="222">
        <v>10788</v>
      </c>
      <c r="E36" s="222"/>
      <c r="F36" s="222"/>
      <c r="G36" s="222"/>
      <c r="H36" s="323"/>
    </row>
    <row r="37" spans="1:8" x14ac:dyDescent="0.2">
      <c r="A37" s="223" t="s">
        <v>705</v>
      </c>
      <c r="B37" s="223" t="s">
        <v>706</v>
      </c>
      <c r="C37" s="222">
        <v>575.88</v>
      </c>
      <c r="D37" s="222">
        <v>575.88</v>
      </c>
      <c r="E37" s="222"/>
      <c r="F37" s="222"/>
      <c r="G37" s="222"/>
      <c r="H37" s="323"/>
    </row>
    <row r="38" spans="1:8" x14ac:dyDescent="0.2">
      <c r="A38" s="223" t="s">
        <v>707</v>
      </c>
      <c r="B38" s="223" t="s">
        <v>708</v>
      </c>
      <c r="C38" s="222">
        <v>59003.98</v>
      </c>
      <c r="D38" s="222">
        <v>59003.98</v>
      </c>
      <c r="E38" s="222"/>
      <c r="F38" s="222"/>
      <c r="G38" s="222"/>
      <c r="H38" s="323"/>
    </row>
    <row r="39" spans="1:8" x14ac:dyDescent="0.2">
      <c r="A39" s="223" t="s">
        <v>709</v>
      </c>
      <c r="B39" s="223" t="s">
        <v>710</v>
      </c>
      <c r="C39" s="222">
        <v>2902.12</v>
      </c>
      <c r="D39" s="222">
        <v>2902.12</v>
      </c>
      <c r="E39" s="222"/>
      <c r="F39" s="222"/>
      <c r="G39" s="222"/>
      <c r="H39" s="323"/>
    </row>
    <row r="40" spans="1:8" x14ac:dyDescent="0.2">
      <c r="A40" s="223" t="s">
        <v>711</v>
      </c>
      <c r="B40" s="223" t="s">
        <v>712</v>
      </c>
      <c r="C40" s="222">
        <v>42401.06</v>
      </c>
      <c r="D40" s="222">
        <v>42401.06</v>
      </c>
      <c r="E40" s="222"/>
      <c r="F40" s="222"/>
      <c r="G40" s="222"/>
      <c r="H40" s="323"/>
    </row>
    <row r="41" spans="1:8" x14ac:dyDescent="0.2">
      <c r="A41" s="223" t="s">
        <v>713</v>
      </c>
      <c r="B41" s="223" t="s">
        <v>714</v>
      </c>
      <c r="C41" s="222">
        <v>1020337.22</v>
      </c>
      <c r="D41" s="222">
        <v>1020337.22</v>
      </c>
      <c r="E41" s="222"/>
      <c r="F41" s="222"/>
      <c r="G41" s="222"/>
      <c r="H41" s="323"/>
    </row>
    <row r="42" spans="1:8" x14ac:dyDescent="0.2">
      <c r="A42" s="223" t="s">
        <v>715</v>
      </c>
      <c r="B42" s="223" t="s">
        <v>716</v>
      </c>
      <c r="C42" s="222">
        <v>14554.2</v>
      </c>
      <c r="D42" s="222">
        <v>14554.2</v>
      </c>
      <c r="E42" s="222"/>
      <c r="F42" s="222"/>
      <c r="G42" s="222"/>
      <c r="H42" s="323"/>
    </row>
    <row r="43" spans="1:8" x14ac:dyDescent="0.2">
      <c r="A43" s="223" t="s">
        <v>717</v>
      </c>
      <c r="B43" s="223" t="s">
        <v>718</v>
      </c>
      <c r="C43" s="222">
        <v>37730.400000000001</v>
      </c>
      <c r="D43" s="222">
        <v>37730.400000000001</v>
      </c>
      <c r="E43" s="222"/>
      <c r="F43" s="222"/>
      <c r="G43" s="222"/>
      <c r="H43" s="323"/>
    </row>
    <row r="44" spans="1:8" x14ac:dyDescent="0.2">
      <c r="A44" s="447"/>
      <c r="B44" s="447"/>
      <c r="C44" s="222"/>
      <c r="D44" s="222"/>
      <c r="E44" s="222"/>
      <c r="F44" s="222"/>
      <c r="G44" s="222"/>
      <c r="H44" s="323"/>
    </row>
    <row r="45" spans="1:8" ht="22.5" x14ac:dyDescent="0.2">
      <c r="A45" s="447" t="s">
        <v>719</v>
      </c>
      <c r="B45" s="447" t="s">
        <v>720</v>
      </c>
      <c r="C45" s="246">
        <f>SUM(C46:C46)</f>
        <v>235878.52</v>
      </c>
      <c r="D45" s="246">
        <f>SUM(D46:D46)</f>
        <v>235878.52</v>
      </c>
      <c r="E45" s="222"/>
      <c r="F45" s="222"/>
      <c r="G45" s="222"/>
      <c r="H45" s="323"/>
    </row>
    <row r="46" spans="1:8" x14ac:dyDescent="0.2">
      <c r="A46" s="223" t="s">
        <v>721</v>
      </c>
      <c r="B46" s="223" t="s">
        <v>722</v>
      </c>
      <c r="C46" s="222">
        <v>235878.52</v>
      </c>
      <c r="D46" s="222">
        <v>235878.52</v>
      </c>
      <c r="E46" s="222"/>
      <c r="F46" s="222"/>
      <c r="G46" s="222"/>
      <c r="H46" s="323"/>
    </row>
    <row r="47" spans="1:8" x14ac:dyDescent="0.2">
      <c r="A47" s="447"/>
      <c r="B47" s="447"/>
      <c r="C47" s="222"/>
      <c r="D47" s="222"/>
      <c r="E47" s="222"/>
      <c r="F47" s="222"/>
      <c r="G47" s="222"/>
      <c r="H47" s="323"/>
    </row>
    <row r="48" spans="1:8" x14ac:dyDescent="0.2">
      <c r="A48" s="447" t="s">
        <v>723</v>
      </c>
      <c r="B48" s="447" t="s">
        <v>724</v>
      </c>
      <c r="C48" s="246">
        <f>SUM(C49:C54)</f>
        <v>3214974.65</v>
      </c>
      <c r="D48" s="246">
        <f>SUM(D49:D54)</f>
        <v>3214974.65</v>
      </c>
      <c r="E48" s="222"/>
      <c r="F48" s="222"/>
      <c r="G48" s="222"/>
      <c r="H48" s="323"/>
    </row>
    <row r="49" spans="1:8" x14ac:dyDescent="0.2">
      <c r="A49" s="223" t="s">
        <v>725</v>
      </c>
      <c r="B49" s="223" t="s">
        <v>731</v>
      </c>
      <c r="C49" s="222">
        <v>2753906.25</v>
      </c>
      <c r="D49" s="222">
        <v>2753906.25</v>
      </c>
      <c r="E49" s="222"/>
      <c r="F49" s="222"/>
      <c r="G49" s="222"/>
      <c r="H49" s="323"/>
    </row>
    <row r="50" spans="1:8" x14ac:dyDescent="0.2">
      <c r="A50" s="223" t="s">
        <v>726</v>
      </c>
      <c r="B50" s="223" t="s">
        <v>732</v>
      </c>
      <c r="C50" s="222">
        <v>223656</v>
      </c>
      <c r="D50" s="222">
        <v>223656</v>
      </c>
      <c r="E50" s="222"/>
      <c r="F50" s="222"/>
      <c r="G50" s="222"/>
      <c r="H50" s="323"/>
    </row>
    <row r="51" spans="1:8" x14ac:dyDescent="0.2">
      <c r="A51" s="223" t="s">
        <v>727</v>
      </c>
      <c r="B51" s="223" t="s">
        <v>733</v>
      </c>
      <c r="C51" s="222">
        <v>80095.5</v>
      </c>
      <c r="D51" s="222">
        <v>80095.5</v>
      </c>
      <c r="E51" s="222"/>
      <c r="F51" s="222"/>
      <c r="G51" s="222"/>
      <c r="H51" s="323"/>
    </row>
    <row r="52" spans="1:8" x14ac:dyDescent="0.2">
      <c r="A52" s="223" t="s">
        <v>728</v>
      </c>
      <c r="B52" s="223" t="s">
        <v>734</v>
      </c>
      <c r="C52" s="222">
        <v>102795.65</v>
      </c>
      <c r="D52" s="222">
        <v>102795.65</v>
      </c>
      <c r="E52" s="222"/>
      <c r="F52" s="222"/>
      <c r="G52" s="222"/>
      <c r="H52" s="323"/>
    </row>
    <row r="53" spans="1:8" x14ac:dyDescent="0.2">
      <c r="A53" s="223" t="s">
        <v>729</v>
      </c>
      <c r="B53" s="223" t="s">
        <v>735</v>
      </c>
      <c r="C53" s="222">
        <v>52059.25</v>
      </c>
      <c r="D53" s="222">
        <v>52059.25</v>
      </c>
      <c r="E53" s="222"/>
      <c r="F53" s="222"/>
      <c r="G53" s="222"/>
      <c r="H53" s="323"/>
    </row>
    <row r="54" spans="1:8" x14ac:dyDescent="0.2">
      <c r="A54" s="223" t="s">
        <v>730</v>
      </c>
      <c r="B54" s="223" t="s">
        <v>736</v>
      </c>
      <c r="C54" s="222">
        <v>2462</v>
      </c>
      <c r="D54" s="222">
        <v>2462</v>
      </c>
      <c r="E54" s="222"/>
      <c r="F54" s="222"/>
      <c r="G54" s="222"/>
      <c r="H54" s="323"/>
    </row>
    <row r="55" spans="1:8" x14ac:dyDescent="0.2">
      <c r="A55" s="447"/>
      <c r="B55" s="447"/>
      <c r="C55" s="222"/>
      <c r="D55" s="222"/>
      <c r="E55" s="222"/>
      <c r="F55" s="222"/>
      <c r="G55" s="222"/>
      <c r="H55" s="323"/>
    </row>
    <row r="56" spans="1:8" x14ac:dyDescent="0.2">
      <c r="A56" s="447" t="s">
        <v>737</v>
      </c>
      <c r="B56" s="447" t="s">
        <v>738</v>
      </c>
      <c r="C56" s="246">
        <f>SUM(C57:C63)</f>
        <v>609674.61</v>
      </c>
      <c r="D56" s="246">
        <f>SUM(D57:D63)</f>
        <v>609674.61</v>
      </c>
      <c r="E56" s="222"/>
      <c r="F56" s="222"/>
      <c r="G56" s="222"/>
      <c r="H56" s="323"/>
    </row>
    <row r="57" spans="1:8" x14ac:dyDescent="0.2">
      <c r="A57" s="223" t="s">
        <v>739</v>
      </c>
      <c r="B57" s="223" t="s">
        <v>746</v>
      </c>
      <c r="C57" s="222">
        <v>548050.09</v>
      </c>
      <c r="D57" s="222">
        <v>548050.09</v>
      </c>
      <c r="E57" s="222"/>
      <c r="F57" s="222"/>
      <c r="G57" s="222"/>
      <c r="H57" s="323"/>
    </row>
    <row r="58" spans="1:8" x14ac:dyDescent="0.2">
      <c r="A58" s="223" t="s">
        <v>740</v>
      </c>
      <c r="B58" s="223" t="s">
        <v>747</v>
      </c>
      <c r="C58" s="222">
        <v>13711.21</v>
      </c>
      <c r="D58" s="222">
        <v>13711.21</v>
      </c>
      <c r="E58" s="222"/>
      <c r="F58" s="222"/>
      <c r="G58" s="222"/>
      <c r="H58" s="323"/>
    </row>
    <row r="59" spans="1:8" x14ac:dyDescent="0.2">
      <c r="A59" s="223" t="s">
        <v>741</v>
      </c>
      <c r="B59" s="223" t="s">
        <v>749</v>
      </c>
      <c r="C59" s="222">
        <v>-255.16</v>
      </c>
      <c r="D59" s="222">
        <v>-255.16</v>
      </c>
      <c r="E59" s="222"/>
      <c r="F59" s="222"/>
      <c r="G59" s="222"/>
      <c r="H59" s="323"/>
    </row>
    <row r="60" spans="1:8" x14ac:dyDescent="0.2">
      <c r="A60" s="223" t="s">
        <v>742</v>
      </c>
      <c r="B60" s="223" t="s">
        <v>750</v>
      </c>
      <c r="C60" s="222">
        <v>0</v>
      </c>
      <c r="D60" s="222">
        <v>0</v>
      </c>
      <c r="E60" s="222"/>
      <c r="F60" s="222"/>
      <c r="G60" s="222"/>
      <c r="H60" s="323"/>
    </row>
    <row r="61" spans="1:8" x14ac:dyDescent="0.2">
      <c r="A61" s="223" t="s">
        <v>743</v>
      </c>
      <c r="B61" s="223" t="s">
        <v>748</v>
      </c>
      <c r="C61" s="222">
        <v>1257.04</v>
      </c>
      <c r="D61" s="222">
        <v>1257.04</v>
      </c>
      <c r="E61" s="222"/>
      <c r="F61" s="222"/>
      <c r="G61" s="222"/>
      <c r="H61" s="323"/>
    </row>
    <row r="62" spans="1:8" x14ac:dyDescent="0.2">
      <c r="A62" s="223" t="s">
        <v>744</v>
      </c>
      <c r="B62" s="223" t="s">
        <v>751</v>
      </c>
      <c r="C62" s="222">
        <v>7993.18</v>
      </c>
      <c r="D62" s="222">
        <v>7993.18</v>
      </c>
      <c r="E62" s="222"/>
      <c r="F62" s="222"/>
      <c r="G62" s="222"/>
      <c r="H62" s="323"/>
    </row>
    <row r="63" spans="1:8" x14ac:dyDescent="0.2">
      <c r="A63" s="223" t="s">
        <v>745</v>
      </c>
      <c r="B63" s="223" t="s">
        <v>752</v>
      </c>
      <c r="C63" s="222">
        <v>38918.25</v>
      </c>
      <c r="D63" s="222">
        <v>38918.25</v>
      </c>
      <c r="E63" s="222"/>
      <c r="F63" s="222"/>
      <c r="G63" s="222"/>
      <c r="H63" s="323"/>
    </row>
    <row r="64" spans="1:8" x14ac:dyDescent="0.2">
      <c r="A64" s="223"/>
      <c r="B64" s="223"/>
      <c r="C64" s="222"/>
      <c r="D64" s="222"/>
      <c r="E64" s="222"/>
      <c r="F64" s="222"/>
      <c r="G64" s="222"/>
      <c r="H64" s="323"/>
    </row>
    <row r="65" spans="1:8" x14ac:dyDescent="0.2">
      <c r="A65" s="447" t="s">
        <v>753</v>
      </c>
      <c r="B65" s="447" t="s">
        <v>754</v>
      </c>
      <c r="C65" s="246">
        <f>SUM(C66:C73)</f>
        <v>7116643.3099999996</v>
      </c>
      <c r="D65" s="246">
        <f>SUM(D66:D73)</f>
        <v>7116643.3099999996</v>
      </c>
      <c r="E65" s="222"/>
      <c r="F65" s="222"/>
      <c r="G65" s="222"/>
      <c r="H65" s="323"/>
    </row>
    <row r="66" spans="1:8" x14ac:dyDescent="0.2">
      <c r="A66" s="223" t="s">
        <v>755</v>
      </c>
      <c r="B66" s="223" t="s">
        <v>756</v>
      </c>
      <c r="C66" s="222">
        <v>83517.62</v>
      </c>
      <c r="D66" s="222">
        <v>83517.62</v>
      </c>
      <c r="E66" s="222"/>
      <c r="F66" s="222"/>
      <c r="G66" s="222"/>
      <c r="H66" s="323"/>
    </row>
    <row r="67" spans="1:8" x14ac:dyDescent="0.2">
      <c r="A67" s="223" t="s">
        <v>757</v>
      </c>
      <c r="B67" s="223" t="s">
        <v>758</v>
      </c>
      <c r="C67" s="222">
        <v>389</v>
      </c>
      <c r="D67" s="222">
        <v>389</v>
      </c>
      <c r="E67" s="222"/>
      <c r="F67" s="222"/>
      <c r="G67" s="222"/>
      <c r="H67" s="323"/>
    </row>
    <row r="68" spans="1:8" x14ac:dyDescent="0.2">
      <c r="A68" s="223" t="s">
        <v>759</v>
      </c>
      <c r="B68" s="223" t="s">
        <v>760</v>
      </c>
      <c r="C68" s="222">
        <v>572700.18000000005</v>
      </c>
      <c r="D68" s="222">
        <v>572700.18000000005</v>
      </c>
      <c r="E68" s="222"/>
      <c r="F68" s="222"/>
      <c r="G68" s="222"/>
      <c r="H68" s="323"/>
    </row>
    <row r="69" spans="1:8" x14ac:dyDescent="0.2">
      <c r="A69" s="223" t="s">
        <v>761</v>
      </c>
      <c r="B69" s="223" t="s">
        <v>762</v>
      </c>
      <c r="C69" s="222">
        <v>1573</v>
      </c>
      <c r="D69" s="222">
        <v>1573</v>
      </c>
      <c r="E69" s="222"/>
      <c r="F69" s="222"/>
      <c r="G69" s="222"/>
      <c r="H69" s="323"/>
    </row>
    <row r="70" spans="1:8" x14ac:dyDescent="0.2">
      <c r="A70" s="223" t="s">
        <v>763</v>
      </c>
      <c r="B70" s="223" t="s">
        <v>764</v>
      </c>
      <c r="C70" s="222">
        <v>6426463.5099999998</v>
      </c>
      <c r="D70" s="222">
        <v>6426463.5099999998</v>
      </c>
      <c r="E70" s="222"/>
      <c r="F70" s="222"/>
      <c r="G70" s="222"/>
      <c r="H70" s="323"/>
    </row>
    <row r="71" spans="1:8" x14ac:dyDescent="0.2">
      <c r="A71" s="223" t="s">
        <v>765</v>
      </c>
      <c r="B71" s="223" t="s">
        <v>592</v>
      </c>
      <c r="C71" s="222">
        <v>25000</v>
      </c>
      <c r="D71" s="222">
        <v>25000</v>
      </c>
      <c r="E71" s="222"/>
      <c r="F71" s="222"/>
      <c r="G71" s="222"/>
      <c r="H71" s="323"/>
    </row>
    <row r="72" spans="1:8" x14ac:dyDescent="0.2">
      <c r="A72" s="223" t="s">
        <v>766</v>
      </c>
      <c r="B72" s="223" t="s">
        <v>593</v>
      </c>
      <c r="C72" s="222">
        <v>5000</v>
      </c>
      <c r="D72" s="222">
        <v>5000</v>
      </c>
      <c r="E72" s="222"/>
      <c r="F72" s="222"/>
      <c r="G72" s="222"/>
      <c r="H72" s="323"/>
    </row>
    <row r="73" spans="1:8" x14ac:dyDescent="0.2">
      <c r="A73" s="223" t="s">
        <v>767</v>
      </c>
      <c r="B73" s="223" t="s">
        <v>594</v>
      </c>
      <c r="C73" s="222">
        <v>2000</v>
      </c>
      <c r="D73" s="222">
        <v>2000</v>
      </c>
      <c r="E73" s="222"/>
      <c r="F73" s="222"/>
      <c r="G73" s="222"/>
      <c r="H73" s="323"/>
    </row>
    <row r="74" spans="1:8" x14ac:dyDescent="0.2">
      <c r="A74" s="223"/>
      <c r="B74" s="223"/>
      <c r="C74" s="222"/>
      <c r="D74" s="222"/>
      <c r="E74" s="222"/>
      <c r="F74" s="222"/>
      <c r="G74" s="222"/>
      <c r="H74" s="323"/>
    </row>
    <row r="75" spans="1:8" x14ac:dyDescent="0.2">
      <c r="A75" s="322"/>
      <c r="B75" s="322" t="s">
        <v>335</v>
      </c>
      <c r="C75" s="321">
        <f>+C8+C45+C48+C56+C65</f>
        <v>12796597.76</v>
      </c>
      <c r="D75" s="321">
        <f>+D8+D45+D48+D56+D65</f>
        <v>12796597.76</v>
      </c>
      <c r="E75" s="321">
        <f>SUM(E8:E74)</f>
        <v>0</v>
      </c>
      <c r="F75" s="321">
        <f>SUM(F8:F74)</f>
        <v>0</v>
      </c>
      <c r="G75" s="321">
        <f>SUM(G8:G74)</f>
        <v>0</v>
      </c>
      <c r="H75" s="321"/>
    </row>
    <row r="77" spans="1:8" x14ac:dyDescent="0.2">
      <c r="A77" s="89" t="s">
        <v>1136</v>
      </c>
      <c r="B77" s="462"/>
      <c r="C77" s="89" t="s">
        <v>1136</v>
      </c>
      <c r="D77" s="89"/>
    </row>
    <row r="78" spans="1:8" x14ac:dyDescent="0.2">
      <c r="A78" s="463"/>
      <c r="B78" s="462"/>
      <c r="C78" s="463"/>
      <c r="D78" s="89"/>
    </row>
    <row r="79" spans="1:8" x14ac:dyDescent="0.2">
      <c r="A79" s="464" t="s">
        <v>1137</v>
      </c>
      <c r="B79" s="465"/>
      <c r="C79" s="464" t="s">
        <v>1137</v>
      </c>
      <c r="D79" s="89"/>
    </row>
    <row r="80" spans="1:8" x14ac:dyDescent="0.2">
      <c r="A80" s="513" t="s">
        <v>1138</v>
      </c>
      <c r="B80" s="513"/>
      <c r="C80" s="513" t="s">
        <v>1134</v>
      </c>
      <c r="D80" s="513"/>
    </row>
    <row r="81" spans="1:4" ht="22.5" x14ac:dyDescent="0.2">
      <c r="A81" s="466" t="s">
        <v>1139</v>
      </c>
      <c r="C81" s="513" t="s">
        <v>1135</v>
      </c>
      <c r="D81" s="513"/>
    </row>
    <row r="82" spans="1:4" x14ac:dyDescent="0.2">
      <c r="A82" s="464"/>
      <c r="B82" s="8"/>
      <c r="C82" s="467"/>
      <c r="D82" s="89"/>
    </row>
    <row r="83" spans="1:4" x14ac:dyDescent="0.2">
      <c r="A83" s="464"/>
      <c r="B83" s="8"/>
      <c r="C83" s="467"/>
      <c r="D83" s="89"/>
    </row>
    <row r="84" spans="1:4" x14ac:dyDescent="0.2">
      <c r="A84" s="464"/>
      <c r="B84" s="8"/>
      <c r="C84" s="467"/>
      <c r="D84" s="89"/>
    </row>
    <row r="85" spans="1:4" x14ac:dyDescent="0.2">
      <c r="A85" s="464" t="s">
        <v>1140</v>
      </c>
      <c r="B85" s="8"/>
      <c r="C85" s="464"/>
      <c r="D85" s="89"/>
    </row>
    <row r="86" spans="1:4" x14ac:dyDescent="0.2">
      <c r="A86" s="464"/>
      <c r="B86" s="8"/>
      <c r="C86" s="464"/>
      <c r="D86" s="89"/>
    </row>
    <row r="87" spans="1:4" x14ac:dyDescent="0.2">
      <c r="A87" s="184" t="s">
        <v>1141</v>
      </c>
      <c r="B87" s="8"/>
      <c r="C87" s="514"/>
      <c r="D87" s="514"/>
    </row>
    <row r="88" spans="1:4" x14ac:dyDescent="0.2">
      <c r="A88" s="184" t="s">
        <v>1142</v>
      </c>
      <c r="B88" s="8"/>
      <c r="C88" s="184"/>
      <c r="D88" s="89"/>
    </row>
    <row r="89" spans="1:4" ht="15" x14ac:dyDescent="0.2">
      <c r="A89" s="514" t="s">
        <v>1143</v>
      </c>
      <c r="B89" s="515"/>
      <c r="C89" s="514"/>
      <c r="D89" s="514"/>
    </row>
    <row r="102" spans="1:8" x14ac:dyDescent="0.2">
      <c r="A102" s="217" t="s">
        <v>334</v>
      </c>
      <c r="B102" s="190"/>
      <c r="C102" s="23"/>
      <c r="D102" s="23"/>
      <c r="E102" s="23"/>
      <c r="F102" s="23"/>
      <c r="G102" s="23"/>
      <c r="H102" s="324" t="s">
        <v>333</v>
      </c>
    </row>
    <row r="103" spans="1:8" x14ac:dyDescent="0.2">
      <c r="A103" s="287"/>
    </row>
    <row r="104" spans="1:8" ht="15" customHeight="1" x14ac:dyDescent="0.2">
      <c r="A104" s="228" t="s">
        <v>45</v>
      </c>
      <c r="B104" s="227" t="s">
        <v>46</v>
      </c>
      <c r="C104" s="225" t="s">
        <v>242</v>
      </c>
      <c r="D104" s="266" t="s">
        <v>264</v>
      </c>
      <c r="E104" s="266" t="s">
        <v>263</v>
      </c>
      <c r="F104" s="266" t="s">
        <v>262</v>
      </c>
      <c r="G104" s="265" t="s">
        <v>261</v>
      </c>
      <c r="H104" s="227" t="s">
        <v>260</v>
      </c>
    </row>
    <row r="105" spans="1:8" x14ac:dyDescent="0.2">
      <c r="A105" s="223"/>
      <c r="B105" s="223"/>
      <c r="C105" s="222"/>
      <c r="D105" s="222"/>
      <c r="E105" s="222"/>
      <c r="F105" s="222"/>
      <c r="G105" s="222"/>
      <c r="H105" s="323"/>
    </row>
    <row r="106" spans="1:8" x14ac:dyDescent="0.2">
      <c r="A106" s="223"/>
      <c r="B106" s="223" t="s">
        <v>602</v>
      </c>
      <c r="C106" s="222"/>
      <c r="D106" s="222"/>
      <c r="E106" s="222"/>
      <c r="F106" s="222"/>
      <c r="G106" s="222"/>
      <c r="H106" s="323"/>
    </row>
    <row r="107" spans="1:8" x14ac:dyDescent="0.2">
      <c r="A107" s="223"/>
      <c r="B107" s="223"/>
      <c r="C107" s="222"/>
      <c r="D107" s="222"/>
      <c r="E107" s="222"/>
      <c r="F107" s="222"/>
      <c r="G107" s="222"/>
      <c r="H107" s="323"/>
    </row>
    <row r="108" spans="1:8" x14ac:dyDescent="0.2">
      <c r="A108" s="223"/>
      <c r="B108" s="223"/>
      <c r="C108" s="222"/>
      <c r="D108" s="222"/>
      <c r="E108" s="222"/>
      <c r="F108" s="222"/>
      <c r="G108" s="222"/>
      <c r="H108" s="323"/>
    </row>
    <row r="109" spans="1:8" x14ac:dyDescent="0.2">
      <c r="A109" s="223"/>
      <c r="B109" s="223"/>
      <c r="C109" s="222"/>
      <c r="D109" s="222"/>
      <c r="E109" s="222"/>
      <c r="F109" s="222"/>
      <c r="G109" s="222"/>
      <c r="H109" s="323"/>
    </row>
    <row r="110" spans="1:8" x14ac:dyDescent="0.2">
      <c r="A110" s="223"/>
      <c r="B110" s="223"/>
      <c r="C110" s="222"/>
      <c r="D110" s="222"/>
      <c r="E110" s="222"/>
      <c r="F110" s="222"/>
      <c r="G110" s="222"/>
      <c r="H110" s="323"/>
    </row>
    <row r="111" spans="1:8" x14ac:dyDescent="0.2">
      <c r="A111" s="223"/>
      <c r="B111" s="223"/>
      <c r="C111" s="222"/>
      <c r="D111" s="222"/>
      <c r="E111" s="222"/>
      <c r="F111" s="222"/>
      <c r="G111" s="222"/>
      <c r="H111" s="323"/>
    </row>
    <row r="112" spans="1:8" x14ac:dyDescent="0.2">
      <c r="A112" s="223"/>
      <c r="B112" s="223"/>
      <c r="C112" s="222"/>
      <c r="D112" s="222"/>
      <c r="E112" s="222"/>
      <c r="F112" s="222"/>
      <c r="G112" s="222"/>
      <c r="H112" s="323"/>
    </row>
    <row r="113" spans="1:8" x14ac:dyDescent="0.2">
      <c r="A113" s="223"/>
      <c r="B113" s="223"/>
      <c r="C113" s="222"/>
      <c r="D113" s="222"/>
      <c r="E113" s="222"/>
      <c r="F113" s="222"/>
      <c r="G113" s="222"/>
      <c r="H113" s="323"/>
    </row>
    <row r="114" spans="1:8" x14ac:dyDescent="0.2">
      <c r="A114" s="223"/>
      <c r="B114" s="223"/>
      <c r="C114" s="222"/>
      <c r="D114" s="222"/>
      <c r="E114" s="222"/>
      <c r="F114" s="222"/>
      <c r="G114" s="222"/>
      <c r="H114" s="323"/>
    </row>
    <row r="115" spans="1:8" x14ac:dyDescent="0.2">
      <c r="A115" s="223"/>
      <c r="B115" s="223"/>
      <c r="C115" s="222"/>
      <c r="D115" s="222"/>
      <c r="E115" s="222"/>
      <c r="F115" s="222"/>
      <c r="G115" s="222"/>
      <c r="H115" s="323"/>
    </row>
    <row r="116" spans="1:8" x14ac:dyDescent="0.2">
      <c r="A116" s="223"/>
      <c r="B116" s="223"/>
      <c r="C116" s="222"/>
      <c r="D116" s="222"/>
      <c r="E116" s="222"/>
      <c r="F116" s="222"/>
      <c r="G116" s="222"/>
      <c r="H116" s="323"/>
    </row>
    <row r="117" spans="1:8" x14ac:dyDescent="0.2">
      <c r="A117" s="223"/>
      <c r="B117" s="223"/>
      <c r="C117" s="222"/>
      <c r="D117" s="222"/>
      <c r="E117" s="222"/>
      <c r="F117" s="222"/>
      <c r="G117" s="222"/>
      <c r="H117" s="323"/>
    </row>
    <row r="118" spans="1:8" x14ac:dyDescent="0.2">
      <c r="A118" s="223"/>
      <c r="B118" s="223"/>
      <c r="C118" s="222"/>
      <c r="D118" s="222"/>
      <c r="E118" s="222"/>
      <c r="F118" s="222"/>
      <c r="G118" s="222"/>
      <c r="H118" s="323"/>
    </row>
    <row r="119" spans="1:8" x14ac:dyDescent="0.2">
      <c r="A119" s="322"/>
      <c r="B119" s="322" t="s">
        <v>332</v>
      </c>
      <c r="C119" s="321">
        <f>SUM(C105:C118)</f>
        <v>0</v>
      </c>
      <c r="D119" s="321">
        <f>SUM(D105:D118)</f>
        <v>0</v>
      </c>
      <c r="E119" s="321">
        <f>SUM(E105:E118)</f>
        <v>0</v>
      </c>
      <c r="F119" s="321">
        <f>SUM(F105:F118)</f>
        <v>0</v>
      </c>
      <c r="G119" s="321">
        <f>SUM(G105:G118)</f>
        <v>0</v>
      </c>
      <c r="H119" s="321"/>
    </row>
  </sheetData>
  <mergeCells count="6">
    <mergeCell ref="A80:B80"/>
    <mergeCell ref="C80:D80"/>
    <mergeCell ref="C81:D81"/>
    <mergeCell ref="C87:D87"/>
    <mergeCell ref="A89:B89"/>
    <mergeCell ref="C89:D89"/>
  </mergeCells>
  <dataValidations count="8">
    <dataValidation allowBlank="1" showInputMessage="1" showErrorMessage="1" prompt="Saldo final de la Información Financiera Trimestral que se presenta (trimestral: 1er, 2do, 3ro. o 4to.)." sqref="C7 C104"/>
    <dataValidation allowBlank="1" showInputMessage="1" showErrorMessage="1" prompt="Corresponde al número de la cuenta de acuerdo al Plan de Cuentas emitido por el CONAC (DOF 23/12/2015)." sqref="A7 A104"/>
    <dataValidation allowBlank="1" showInputMessage="1" showErrorMessage="1" prompt="Informar sobre la factibilidad de pago." sqref="H7 H104"/>
    <dataValidation allowBlank="1" showInputMessage="1" showErrorMessage="1" prompt="Importe de la cuentas por cobrar con vencimiento mayor a 365 días." sqref="G7 G104"/>
    <dataValidation allowBlank="1" showInputMessage="1" showErrorMessage="1" prompt="Importe de la cuentas por cobrar con fecha de vencimiento de 181 a 365 días." sqref="F7 F104"/>
    <dataValidation allowBlank="1" showInputMessage="1" showErrorMessage="1" prompt="Importe de la cuentas por cobrar con fecha de vencimiento de 91 a 180 días." sqref="E7 E104"/>
    <dataValidation allowBlank="1" showInputMessage="1" showErrorMessage="1" prompt="Importe de la cuentas por cobrar con fecha de vencimiento de 1 a 90 días." sqref="D7 D104"/>
    <dataValidation allowBlank="1" showInputMessage="1" showErrorMessage="1" prompt="Corresponde al nombre o descripción de la cuenta de acuerdo al Plan de Cuentas emitido por el CONAC." sqref="B7 B104"/>
  </dataValidations>
  <pageMargins left="0.70866141732283472" right="0.70866141732283472" top="0.74803149606299213" bottom="0.74803149606299213" header="0.31496062992125984" footer="0.31496062992125984"/>
  <pageSetup scale="6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516" t="s">
        <v>143</v>
      </c>
      <c r="B2" s="517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zoomScaleSheetLayoutView="100" workbookViewId="0">
      <selection activeCell="B22" sqref="B22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3" t="s">
        <v>342</v>
      </c>
      <c r="B5" s="333"/>
      <c r="E5" s="324" t="s">
        <v>339</v>
      </c>
    </row>
    <row r="6" spans="1:5" x14ac:dyDescent="0.2">
      <c r="D6" s="23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5" t="s">
        <v>338</v>
      </c>
      <c r="E7" s="225" t="s">
        <v>260</v>
      </c>
    </row>
    <row r="8" spans="1:5" ht="11.25" customHeight="1" x14ac:dyDescent="0.2">
      <c r="A8" s="223"/>
      <c r="B8" s="223"/>
      <c r="C8" s="323"/>
      <c r="D8" s="323"/>
      <c r="E8" s="302"/>
    </row>
    <row r="9" spans="1:5" x14ac:dyDescent="0.2">
      <c r="A9" s="223"/>
      <c r="B9" s="223"/>
      <c r="C9" s="323"/>
      <c r="D9" s="323"/>
      <c r="E9" s="302"/>
    </row>
    <row r="10" spans="1:5" x14ac:dyDescent="0.2">
      <c r="A10" s="332"/>
      <c r="B10" s="332" t="s">
        <v>341</v>
      </c>
      <c r="C10" s="331">
        <f>SUM(C8:C9)</f>
        <v>0</v>
      </c>
      <c r="D10" s="325"/>
      <c r="E10" s="325"/>
    </row>
    <row r="13" spans="1:5" ht="11.25" customHeight="1" x14ac:dyDescent="0.2">
      <c r="A13" s="217" t="s">
        <v>340</v>
      </c>
      <c r="B13" s="190"/>
      <c r="E13" s="324" t="s">
        <v>339</v>
      </c>
    </row>
    <row r="14" spans="1:5" x14ac:dyDescent="0.2">
      <c r="A14" s="287"/>
    </row>
    <row r="15" spans="1:5" ht="15" customHeight="1" x14ac:dyDescent="0.2">
      <c r="A15" s="228" t="s">
        <v>45</v>
      </c>
      <c r="B15" s="227" t="s">
        <v>46</v>
      </c>
      <c r="C15" s="225" t="s">
        <v>242</v>
      </c>
      <c r="D15" s="225" t="s">
        <v>338</v>
      </c>
      <c r="E15" s="225" t="s">
        <v>260</v>
      </c>
    </row>
    <row r="16" spans="1:5" x14ac:dyDescent="0.2">
      <c r="A16" s="330"/>
      <c r="B16" s="329"/>
      <c r="C16" s="328"/>
      <c r="D16" s="323"/>
      <c r="E16" s="302"/>
    </row>
    <row r="17" spans="1:5" x14ac:dyDescent="0.2">
      <c r="A17" s="223"/>
      <c r="B17" s="327"/>
      <c r="C17" s="323"/>
      <c r="D17" s="323"/>
      <c r="E17" s="302"/>
    </row>
    <row r="18" spans="1:5" x14ac:dyDescent="0.2">
      <c r="A18" s="322"/>
      <c r="B18" s="322" t="s">
        <v>337</v>
      </c>
      <c r="C18" s="326">
        <f>SUM(C16:C17)</f>
        <v>0</v>
      </c>
      <c r="D18" s="325"/>
      <c r="E18" s="325"/>
    </row>
    <row r="21" spans="1:5" x14ac:dyDescent="0.2">
      <c r="B21" s="89" t="s">
        <v>602</v>
      </c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516" t="s">
        <v>143</v>
      </c>
      <c r="B2" s="517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zoomScaleSheetLayoutView="100" workbookViewId="0">
      <selection activeCell="B28" sqref="B2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6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7" t="s">
        <v>350</v>
      </c>
      <c r="B5" s="190"/>
      <c r="C5" s="7"/>
      <c r="D5" s="89"/>
      <c r="E5" s="324" t="s">
        <v>344</v>
      </c>
    </row>
    <row r="6" spans="1:5" s="12" customFormat="1" x14ac:dyDescent="0.2">
      <c r="A6" s="287"/>
      <c r="B6" s="89"/>
      <c r="C6" s="7"/>
      <c r="D6" s="89"/>
      <c r="E6" s="89"/>
    </row>
    <row r="7" spans="1:5" s="12" customFormat="1" ht="15" customHeight="1" x14ac:dyDescent="0.2">
      <c r="A7" s="228" t="s">
        <v>45</v>
      </c>
      <c r="B7" s="227" t="s">
        <v>46</v>
      </c>
      <c r="C7" s="225" t="s">
        <v>242</v>
      </c>
      <c r="D7" s="225" t="s">
        <v>338</v>
      </c>
      <c r="E7" s="225" t="s">
        <v>260</v>
      </c>
    </row>
    <row r="8" spans="1:5" s="12" customFormat="1" x14ac:dyDescent="0.2">
      <c r="A8" s="330"/>
      <c r="B8" s="329"/>
      <c r="C8" s="328"/>
      <c r="D8" s="323"/>
      <c r="E8" s="302"/>
    </row>
    <row r="9" spans="1:5" s="12" customFormat="1" x14ac:dyDescent="0.2">
      <c r="A9" s="223"/>
      <c r="B9" s="327"/>
      <c r="C9" s="323"/>
      <c r="D9" s="323"/>
      <c r="E9" s="302"/>
    </row>
    <row r="10" spans="1:5" s="12" customFormat="1" x14ac:dyDescent="0.2">
      <c r="A10" s="322"/>
      <c r="B10" s="322" t="s">
        <v>349</v>
      </c>
      <c r="C10" s="326">
        <f>SUM(C8:C9)</f>
        <v>0</v>
      </c>
      <c r="D10" s="325"/>
      <c r="E10" s="325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7" t="s">
        <v>348</v>
      </c>
      <c r="B13" s="217"/>
      <c r="C13" s="13"/>
      <c r="D13" s="25"/>
      <c r="E13" s="190" t="s">
        <v>347</v>
      </c>
    </row>
    <row r="14" spans="1:5" s="24" customFormat="1" x14ac:dyDescent="0.2">
      <c r="A14" s="280"/>
      <c r="B14" s="280"/>
      <c r="C14" s="23"/>
      <c r="D14" s="25"/>
    </row>
    <row r="15" spans="1:5" ht="15" customHeight="1" x14ac:dyDescent="0.2">
      <c r="A15" s="228" t="s">
        <v>45</v>
      </c>
      <c r="B15" s="227" t="s">
        <v>46</v>
      </c>
      <c r="C15" s="225" t="s">
        <v>242</v>
      </c>
      <c r="D15" s="225" t="s">
        <v>338</v>
      </c>
      <c r="E15" s="225" t="s">
        <v>260</v>
      </c>
    </row>
    <row r="16" spans="1:5" ht="11.25" customHeight="1" x14ac:dyDescent="0.2">
      <c r="A16" s="238"/>
      <c r="B16" s="275"/>
      <c r="C16" s="222"/>
      <c r="D16" s="222"/>
      <c r="E16" s="302"/>
    </row>
    <row r="17" spans="1:5" x14ac:dyDescent="0.2">
      <c r="A17" s="238"/>
      <c r="B17" s="275"/>
      <c r="C17" s="222"/>
      <c r="D17" s="222"/>
      <c r="E17" s="302"/>
    </row>
    <row r="18" spans="1:5" x14ac:dyDescent="0.2">
      <c r="A18" s="335"/>
      <c r="B18" s="335" t="s">
        <v>346</v>
      </c>
      <c r="C18" s="334">
        <f>SUM(C16:C17)</f>
        <v>0</v>
      </c>
      <c r="D18" s="244"/>
      <c r="E18" s="244"/>
    </row>
    <row r="21" spans="1:5" x14ac:dyDescent="0.2">
      <c r="A21" s="217" t="s">
        <v>345</v>
      </c>
      <c r="B21" s="190"/>
      <c r="E21" s="324" t="s">
        <v>344</v>
      </c>
    </row>
    <row r="22" spans="1:5" x14ac:dyDescent="0.2">
      <c r="A22" s="287"/>
    </row>
    <row r="23" spans="1:5" ht="15" customHeight="1" x14ac:dyDescent="0.2">
      <c r="A23" s="228" t="s">
        <v>45</v>
      </c>
      <c r="B23" s="227" t="s">
        <v>46</v>
      </c>
      <c r="C23" s="225" t="s">
        <v>242</v>
      </c>
      <c r="D23" s="225" t="s">
        <v>338</v>
      </c>
      <c r="E23" s="225" t="s">
        <v>260</v>
      </c>
    </row>
    <row r="24" spans="1:5" x14ac:dyDescent="0.2">
      <c r="A24" s="330"/>
      <c r="B24" s="329"/>
      <c r="C24" s="328"/>
      <c r="D24" s="323"/>
      <c r="E24" s="302"/>
    </row>
    <row r="25" spans="1:5" x14ac:dyDescent="0.2">
      <c r="A25" s="223"/>
      <c r="B25" s="327"/>
      <c r="C25" s="323"/>
      <c r="D25" s="323"/>
      <c r="E25" s="302"/>
    </row>
    <row r="26" spans="1:5" x14ac:dyDescent="0.2">
      <c r="A26" s="322"/>
      <c r="B26" s="322" t="s">
        <v>343</v>
      </c>
      <c r="C26" s="326">
        <f>SUM(C24:C25)</f>
        <v>0</v>
      </c>
      <c r="D26" s="325"/>
      <c r="E26" s="325"/>
    </row>
    <row r="28" spans="1:5" x14ac:dyDescent="0.2">
      <c r="B28" s="89" t="s">
        <v>602</v>
      </c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516" t="s">
        <v>143</v>
      </c>
      <c r="B2" s="517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A2" sqref="A2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 x14ac:dyDescent="0.2">
      <c r="A1" s="530" t="s">
        <v>1146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531" t="s">
        <v>54</v>
      </c>
      <c r="Q4" s="531"/>
      <c r="R4" s="531"/>
      <c r="S4" s="531"/>
      <c r="T4" s="531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532" t="s">
        <v>55</v>
      </c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  <c r="Z6" s="532"/>
      <c r="AA6" s="533"/>
    </row>
    <row r="7" spans="1:28" ht="12.95" customHeight="1" x14ac:dyDescent="0.2">
      <c r="A7" s="212"/>
      <c r="B7" s="212"/>
      <c r="C7" s="212"/>
      <c r="D7" s="212"/>
      <c r="E7" s="212"/>
      <c r="F7" s="215" t="s">
        <v>120</v>
      </c>
      <c r="G7" s="214"/>
      <c r="H7" s="216" t="s">
        <v>238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 x14ac:dyDescent="0.25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 x14ac:dyDescent="0.2">
      <c r="A9" s="204" t="s">
        <v>71</v>
      </c>
      <c r="B9" s="199"/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 x14ac:dyDescent="0.2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 x14ac:dyDescent="0.2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 x14ac:dyDescent="0.2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 x14ac:dyDescent="0.2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 x14ac:dyDescent="0.2">
      <c r="A14" s="204"/>
      <c r="B14" s="468" t="s">
        <v>602</v>
      </c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 x14ac:dyDescent="0.2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 x14ac:dyDescent="0.2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 x14ac:dyDescent="0.2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 x14ac:dyDescent="0.2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B17" sqref="B17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516" t="s">
        <v>143</v>
      </c>
      <c r="B2" s="517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518" t="s">
        <v>228</v>
      </c>
      <c r="B6" s="519"/>
      <c r="C6" s="519"/>
      <c r="D6" s="519"/>
      <c r="E6" s="519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517" t="s">
        <v>143</v>
      </c>
      <c r="B2" s="517"/>
      <c r="C2" s="517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9" zoomScaleNormal="100" zoomScaleSheetLayoutView="100" workbookViewId="0">
      <selection activeCell="A26" sqref="A26:D38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0" t="s">
        <v>356</v>
      </c>
      <c r="B5" s="310"/>
      <c r="C5" s="13"/>
      <c r="D5" s="190" t="s">
        <v>355</v>
      </c>
    </row>
    <row r="6" spans="1:4" ht="11.25" customHeight="1" x14ac:dyDescent="0.2">
      <c r="A6" s="316"/>
      <c r="B6" s="316"/>
      <c r="C6" s="317"/>
      <c r="D6" s="337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225" t="s">
        <v>260</v>
      </c>
    </row>
    <row r="8" spans="1:4" x14ac:dyDescent="0.2">
      <c r="A8" s="238" t="s">
        <v>768</v>
      </c>
      <c r="B8" s="238" t="s">
        <v>769</v>
      </c>
      <c r="C8" s="236">
        <v>2175120.81</v>
      </c>
      <c r="D8" s="222"/>
    </row>
    <row r="9" spans="1:4" x14ac:dyDescent="0.2">
      <c r="A9" s="238" t="s">
        <v>770</v>
      </c>
      <c r="B9" s="238" t="s">
        <v>771</v>
      </c>
      <c r="C9" s="236">
        <v>262617.82</v>
      </c>
      <c r="D9" s="222"/>
    </row>
    <row r="10" spans="1:4" x14ac:dyDescent="0.2">
      <c r="A10" s="238" t="s">
        <v>772</v>
      </c>
      <c r="B10" s="238" t="s">
        <v>773</v>
      </c>
      <c r="C10" s="236">
        <v>18643340.219999999</v>
      </c>
      <c r="D10" s="222"/>
    </row>
    <row r="11" spans="1:4" ht="22.5" x14ac:dyDescent="0.2">
      <c r="A11" s="238" t="s">
        <v>774</v>
      </c>
      <c r="B11" s="238" t="s">
        <v>775</v>
      </c>
      <c r="C11" s="236">
        <v>102846597.68000001</v>
      </c>
      <c r="D11" s="222"/>
    </row>
    <row r="12" spans="1:4" x14ac:dyDescent="0.2">
      <c r="A12" s="238"/>
      <c r="B12" s="238"/>
      <c r="C12" s="236"/>
      <c r="D12" s="222"/>
    </row>
    <row r="13" spans="1:4" s="8" customFormat="1" x14ac:dyDescent="0.2">
      <c r="A13" s="253"/>
      <c r="B13" s="253" t="s">
        <v>354</v>
      </c>
      <c r="C13" s="233">
        <f>SUM(C8:C12)</f>
        <v>123927676.53</v>
      </c>
      <c r="D13" s="244"/>
    </row>
    <row r="14" spans="1:4" s="8" customFormat="1" x14ac:dyDescent="0.2">
      <c r="A14" s="59"/>
      <c r="B14" s="59"/>
      <c r="C14" s="11"/>
      <c r="D14" s="11"/>
    </row>
    <row r="15" spans="1:4" s="8" customFormat="1" x14ac:dyDescent="0.2">
      <c r="A15" s="59"/>
      <c r="B15" s="59"/>
      <c r="C15" s="11"/>
      <c r="D15" s="11"/>
    </row>
    <row r="16" spans="1:4" x14ac:dyDescent="0.2">
      <c r="A16" s="60"/>
      <c r="B16" s="60"/>
      <c r="C16" s="36"/>
      <c r="D16" s="36"/>
    </row>
    <row r="17" spans="1:4" ht="21.75" customHeight="1" x14ac:dyDescent="0.2">
      <c r="A17" s="310" t="s">
        <v>353</v>
      </c>
      <c r="B17" s="310"/>
      <c r="C17" s="338"/>
      <c r="D17" s="190" t="s">
        <v>352</v>
      </c>
    </row>
    <row r="18" spans="1:4" x14ac:dyDescent="0.2">
      <c r="A18" s="316"/>
      <c r="B18" s="316"/>
      <c r="C18" s="317"/>
      <c r="D18" s="337"/>
    </row>
    <row r="19" spans="1:4" ht="15" customHeight="1" x14ac:dyDescent="0.2">
      <c r="A19" s="228" t="s">
        <v>45</v>
      </c>
      <c r="B19" s="227" t="s">
        <v>46</v>
      </c>
      <c r="C19" s="225" t="s">
        <v>242</v>
      </c>
      <c r="D19" s="225" t="s">
        <v>260</v>
      </c>
    </row>
    <row r="20" spans="1:4" x14ac:dyDescent="0.2">
      <c r="A20" s="238" t="s">
        <v>776</v>
      </c>
      <c r="B20" s="238" t="s">
        <v>777</v>
      </c>
      <c r="C20" s="236">
        <v>26554546.800000001</v>
      </c>
      <c r="D20" s="222"/>
    </row>
    <row r="21" spans="1:4" x14ac:dyDescent="0.2">
      <c r="A21" s="238"/>
      <c r="B21" s="238"/>
      <c r="C21" s="236"/>
      <c r="D21" s="222"/>
    </row>
    <row r="22" spans="1:4" x14ac:dyDescent="0.2">
      <c r="A22" s="238"/>
      <c r="B22" s="238"/>
      <c r="C22" s="236"/>
      <c r="D22" s="222"/>
    </row>
    <row r="23" spans="1:4" x14ac:dyDescent="0.2">
      <c r="A23" s="253"/>
      <c r="B23" s="253" t="s">
        <v>351</v>
      </c>
      <c r="C23" s="233">
        <f>SUM(C20:C22)</f>
        <v>26554546.800000001</v>
      </c>
      <c r="D23" s="244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89" t="s">
        <v>1136</v>
      </c>
      <c r="B26" s="462"/>
      <c r="C26" s="89" t="s">
        <v>1136</v>
      </c>
      <c r="D26" s="89"/>
    </row>
    <row r="27" spans="1:4" x14ac:dyDescent="0.2">
      <c r="A27" s="463"/>
      <c r="B27" s="462"/>
      <c r="C27" s="463"/>
      <c r="D27" s="89"/>
    </row>
    <row r="28" spans="1:4" x14ac:dyDescent="0.2">
      <c r="A28" s="464" t="s">
        <v>1137</v>
      </c>
      <c r="B28" s="465"/>
      <c r="C28" s="464" t="s">
        <v>1137</v>
      </c>
      <c r="D28" s="89"/>
    </row>
    <row r="29" spans="1:4" x14ac:dyDescent="0.2">
      <c r="A29" s="513" t="s">
        <v>1138</v>
      </c>
      <c r="B29" s="513"/>
      <c r="C29" s="513" t="s">
        <v>1134</v>
      </c>
      <c r="D29" s="513"/>
    </row>
    <row r="30" spans="1:4" x14ac:dyDescent="0.2">
      <c r="A30" s="466" t="s">
        <v>1139</v>
      </c>
      <c r="C30" s="513" t="s">
        <v>1135</v>
      </c>
      <c r="D30" s="513"/>
    </row>
    <row r="31" spans="1:4" x14ac:dyDescent="0.2">
      <c r="A31" s="464"/>
      <c r="B31" s="8"/>
      <c r="C31" s="467"/>
      <c r="D31" s="89"/>
    </row>
    <row r="32" spans="1:4" x14ac:dyDescent="0.2">
      <c r="A32" s="464"/>
      <c r="B32" s="8"/>
      <c r="C32" s="467"/>
      <c r="D32" s="89"/>
    </row>
    <row r="33" spans="1:4" x14ac:dyDescent="0.2">
      <c r="A33" s="464"/>
      <c r="B33" s="8"/>
      <c r="C33" s="467"/>
      <c r="D33" s="89"/>
    </row>
    <row r="34" spans="1:4" x14ac:dyDescent="0.2">
      <c r="A34" s="464" t="s">
        <v>1140</v>
      </c>
      <c r="B34" s="8"/>
      <c r="C34" s="464"/>
      <c r="D34" s="89"/>
    </row>
    <row r="35" spans="1:4" x14ac:dyDescent="0.2">
      <c r="A35" s="464"/>
      <c r="B35" s="8"/>
      <c r="C35" s="464"/>
      <c r="D35" s="89"/>
    </row>
    <row r="36" spans="1:4" x14ac:dyDescent="0.2">
      <c r="A36" s="184" t="s">
        <v>1141</v>
      </c>
      <c r="B36" s="8"/>
      <c r="C36" s="514"/>
      <c r="D36" s="514"/>
    </row>
    <row r="37" spans="1:4" x14ac:dyDescent="0.2">
      <c r="A37" s="184" t="s">
        <v>1142</v>
      </c>
      <c r="B37" s="8"/>
      <c r="C37" s="184"/>
      <c r="D37" s="89"/>
    </row>
    <row r="38" spans="1:4" ht="15" x14ac:dyDescent="0.2">
      <c r="A38" s="514" t="s">
        <v>1143</v>
      </c>
      <c r="B38" s="515"/>
      <c r="C38" s="514"/>
      <c r="D38" s="514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</sheetData>
  <mergeCells count="6">
    <mergeCell ref="A29:B29"/>
    <mergeCell ref="C29:D29"/>
    <mergeCell ref="C30:D30"/>
    <mergeCell ref="C36:D36"/>
    <mergeCell ref="A38:B38"/>
    <mergeCell ref="C38:D38"/>
  </mergeCells>
  <dataValidations count="4">
    <dataValidation allowBlank="1" showInputMessage="1" showErrorMessage="1" prompt="Saldo final de la Información Financiera Trimestral que se presenta (trimestral: 1er, 2do, 3ro. o 4to.)." sqref="C7 C19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Características cualitativas significativas que les impacten financieramente." sqref="D7 D19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516" t="s">
        <v>143</v>
      </c>
      <c r="B2" s="517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Normal="100" zoomScaleSheetLayoutView="100" workbookViewId="0">
      <selection activeCell="A14" sqref="A14:D26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0" t="s">
        <v>359</v>
      </c>
      <c r="B5" s="310"/>
      <c r="C5" s="22"/>
      <c r="E5" s="190" t="s">
        <v>358</v>
      </c>
    </row>
    <row r="6" spans="1:5" x14ac:dyDescent="0.2">
      <c r="A6" s="316"/>
      <c r="B6" s="316"/>
      <c r="C6" s="317"/>
      <c r="D6" s="316"/>
      <c r="E6" s="337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344" t="s">
        <v>338</v>
      </c>
      <c r="E7" s="225" t="s">
        <v>260</v>
      </c>
    </row>
    <row r="8" spans="1:5" x14ac:dyDescent="0.2">
      <c r="A8" s="343" t="s">
        <v>778</v>
      </c>
      <c r="B8" s="343" t="s">
        <v>779</v>
      </c>
      <c r="C8" s="342">
        <v>4791804.97</v>
      </c>
      <c r="D8" s="341" t="s">
        <v>780</v>
      </c>
      <c r="E8" s="341"/>
    </row>
    <row r="9" spans="1:5" ht="33.75" x14ac:dyDescent="0.2">
      <c r="A9" s="343" t="s">
        <v>781</v>
      </c>
      <c r="B9" s="343" t="s">
        <v>782</v>
      </c>
      <c r="C9" s="342">
        <v>444944.85</v>
      </c>
      <c r="D9" s="263" t="s">
        <v>1147</v>
      </c>
      <c r="E9" s="341"/>
    </row>
    <row r="10" spans="1:5" x14ac:dyDescent="0.2">
      <c r="A10" s="343"/>
      <c r="B10" s="343"/>
      <c r="C10" s="342"/>
      <c r="D10" s="341"/>
      <c r="E10" s="341"/>
    </row>
    <row r="11" spans="1:5" x14ac:dyDescent="0.2">
      <c r="A11" s="340"/>
      <c r="B11" s="253" t="s">
        <v>357</v>
      </c>
      <c r="C11" s="220">
        <f>SUM(C8:C10)</f>
        <v>5236749.8199999994</v>
      </c>
      <c r="D11" s="339"/>
      <c r="E11" s="339"/>
    </row>
    <row r="14" spans="1:5" x14ac:dyDescent="0.2">
      <c r="A14" s="89" t="s">
        <v>1136</v>
      </c>
      <c r="B14" s="462"/>
      <c r="C14" s="89" t="s">
        <v>1136</v>
      </c>
    </row>
    <row r="15" spans="1:5" x14ac:dyDescent="0.2">
      <c r="A15" s="463"/>
      <c r="B15" s="462"/>
      <c r="C15" s="463"/>
    </row>
    <row r="16" spans="1:5" x14ac:dyDescent="0.2">
      <c r="A16" s="464" t="s">
        <v>1137</v>
      </c>
      <c r="B16" s="465"/>
      <c r="C16" s="464" t="s">
        <v>1137</v>
      </c>
    </row>
    <row r="17" spans="1:4" x14ac:dyDescent="0.2">
      <c r="A17" s="513" t="s">
        <v>1138</v>
      </c>
      <c r="B17" s="513"/>
      <c r="C17" s="513" t="s">
        <v>1134</v>
      </c>
      <c r="D17" s="513"/>
    </row>
    <row r="18" spans="1:4" x14ac:dyDescent="0.2">
      <c r="A18" s="466" t="s">
        <v>1139</v>
      </c>
      <c r="C18" s="513" t="s">
        <v>1135</v>
      </c>
      <c r="D18" s="513"/>
    </row>
    <row r="19" spans="1:4" x14ac:dyDescent="0.2">
      <c r="A19" s="464"/>
      <c r="B19" s="8"/>
      <c r="C19" s="467"/>
    </row>
    <row r="20" spans="1:4" x14ac:dyDescent="0.2">
      <c r="A20" s="464"/>
      <c r="B20" s="8"/>
      <c r="C20" s="467"/>
    </row>
    <row r="21" spans="1:4" x14ac:dyDescent="0.2">
      <c r="A21" s="464"/>
      <c r="B21" s="8"/>
      <c r="C21" s="467"/>
    </row>
    <row r="22" spans="1:4" x14ac:dyDescent="0.2">
      <c r="A22" s="464" t="s">
        <v>1140</v>
      </c>
      <c r="B22" s="8"/>
      <c r="C22" s="464"/>
    </row>
    <row r="23" spans="1:4" x14ac:dyDescent="0.2">
      <c r="A23" s="464"/>
      <c r="B23" s="8"/>
      <c r="C23" s="464"/>
    </row>
    <row r="24" spans="1:4" x14ac:dyDescent="0.2">
      <c r="A24" s="184" t="s">
        <v>1141</v>
      </c>
      <c r="B24" s="8"/>
      <c r="C24" s="514"/>
      <c r="D24" s="514"/>
    </row>
    <row r="25" spans="1:4" x14ac:dyDescent="0.2">
      <c r="A25" s="184" t="s">
        <v>1142</v>
      </c>
      <c r="B25" s="8"/>
      <c r="C25" s="184"/>
    </row>
    <row r="26" spans="1:4" ht="15" x14ac:dyDescent="0.2">
      <c r="A26" s="514" t="s">
        <v>1143</v>
      </c>
      <c r="B26" s="515"/>
      <c r="C26" s="514"/>
      <c r="D26" s="514"/>
    </row>
  </sheetData>
  <mergeCells count="6">
    <mergeCell ref="A17:B17"/>
    <mergeCell ref="C17:D17"/>
    <mergeCell ref="C18:D18"/>
    <mergeCell ref="C24:D24"/>
    <mergeCell ref="A26:B26"/>
    <mergeCell ref="C26:D26"/>
  </mergeCells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516" t="s">
        <v>143</v>
      </c>
      <c r="B2" s="517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523" t="s">
        <v>205</v>
      </c>
      <c r="B7" s="534"/>
      <c r="C7" s="534"/>
      <c r="D7" s="534"/>
      <c r="E7" s="535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37" zoomScaleNormal="100" zoomScaleSheetLayoutView="100" workbookViewId="0">
      <selection activeCell="A53" sqref="A41:D53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2.5703125" style="63" customWidth="1"/>
    <col min="5" max="5" width="29.14062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5"/>
      <c r="E1" s="5"/>
    </row>
    <row r="2" spans="1:8" s="12" customFormat="1" ht="11.25" customHeight="1" x14ac:dyDescent="0.2">
      <c r="A2" s="21" t="s">
        <v>0</v>
      </c>
      <c r="B2" s="21"/>
      <c r="C2" s="22"/>
      <c r="D2" s="355"/>
      <c r="E2" s="35"/>
    </row>
    <row r="3" spans="1:8" s="12" customFormat="1" ht="10.5" customHeight="1" x14ac:dyDescent="0.2">
      <c r="C3" s="22"/>
      <c r="D3" s="355"/>
      <c r="E3" s="35"/>
    </row>
    <row r="4" spans="1:8" s="12" customFormat="1" ht="10.5" customHeight="1" x14ac:dyDescent="0.2">
      <c r="C4" s="22"/>
      <c r="D4" s="355"/>
      <c r="E4" s="35"/>
    </row>
    <row r="5" spans="1:8" s="12" customFormat="1" ht="11.25" customHeight="1" x14ac:dyDescent="0.2">
      <c r="A5" s="217" t="s">
        <v>364</v>
      </c>
      <c r="B5" s="217"/>
      <c r="C5" s="22"/>
      <c r="D5" s="354"/>
      <c r="E5" s="353" t="s">
        <v>363</v>
      </c>
    </row>
    <row r="6" spans="1:8" ht="11.25" customHeight="1" x14ac:dyDescent="0.2">
      <c r="A6" s="251"/>
      <c r="B6" s="251"/>
      <c r="C6" s="249"/>
      <c r="D6" s="352"/>
      <c r="E6" s="3"/>
      <c r="F6" s="89"/>
      <c r="G6" s="89"/>
      <c r="H6" s="89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351" t="s">
        <v>362</v>
      </c>
      <c r="E7" s="350" t="s">
        <v>361</v>
      </c>
      <c r="F7" s="89"/>
      <c r="G7" s="89"/>
      <c r="H7" s="89"/>
    </row>
    <row r="8" spans="1:8" ht="22.5" x14ac:dyDescent="0.2">
      <c r="A8" s="238" t="s">
        <v>783</v>
      </c>
      <c r="B8" s="238" t="s">
        <v>784</v>
      </c>
      <c r="C8" s="254">
        <v>12911987.73</v>
      </c>
      <c r="D8" s="469">
        <f>+(C8/$C$38)*100</f>
        <v>13.142329073557626</v>
      </c>
      <c r="E8" s="349" t="s">
        <v>843</v>
      </c>
    </row>
    <row r="9" spans="1:8" x14ac:dyDescent="0.2">
      <c r="A9" s="238" t="s">
        <v>785</v>
      </c>
      <c r="B9" s="238" t="s">
        <v>786</v>
      </c>
      <c r="C9" s="254">
        <v>17520.79</v>
      </c>
      <c r="D9" s="469">
        <f t="shared" ref="D9:D37" si="0">+(C9/$C$38)*100</f>
        <v>1.7833349335803442E-2</v>
      </c>
      <c r="E9" s="349" t="s">
        <v>844</v>
      </c>
    </row>
    <row r="10" spans="1:8" ht="33.75" x14ac:dyDescent="0.2">
      <c r="A10" s="238" t="s">
        <v>787</v>
      </c>
      <c r="B10" s="238" t="s">
        <v>788</v>
      </c>
      <c r="C10" s="254">
        <v>275383.39</v>
      </c>
      <c r="D10" s="469">
        <f t="shared" si="0"/>
        <v>0.28029604801768648</v>
      </c>
      <c r="E10" s="349" t="s">
        <v>845</v>
      </c>
    </row>
    <row r="11" spans="1:8" ht="22.5" x14ac:dyDescent="0.2">
      <c r="A11" s="238" t="s">
        <v>789</v>
      </c>
      <c r="B11" s="238" t="s">
        <v>790</v>
      </c>
      <c r="C11" s="254">
        <v>4386873.38</v>
      </c>
      <c r="D11" s="469">
        <f t="shared" si="0"/>
        <v>4.4651323072462379</v>
      </c>
      <c r="E11" s="349" t="s">
        <v>846</v>
      </c>
    </row>
    <row r="12" spans="1:8" ht="67.5" x14ac:dyDescent="0.2">
      <c r="A12" s="238" t="s">
        <v>791</v>
      </c>
      <c r="B12" s="238" t="s">
        <v>792</v>
      </c>
      <c r="C12" s="254">
        <v>4983454.18</v>
      </c>
      <c r="D12" s="469">
        <f t="shared" si="0"/>
        <v>5.0723557151766494</v>
      </c>
      <c r="E12" s="349" t="s">
        <v>847</v>
      </c>
    </row>
    <row r="13" spans="1:8" ht="22.5" x14ac:dyDescent="0.2">
      <c r="A13" s="238" t="s">
        <v>793</v>
      </c>
      <c r="B13" s="238" t="s">
        <v>794</v>
      </c>
      <c r="C13" s="254">
        <v>211442.95</v>
      </c>
      <c r="D13" s="469">
        <f t="shared" si="0"/>
        <v>0.21521495274715471</v>
      </c>
      <c r="E13" s="349"/>
    </row>
    <row r="14" spans="1:8" x14ac:dyDescent="0.2">
      <c r="A14" s="238" t="s">
        <v>795</v>
      </c>
      <c r="B14" s="238" t="s">
        <v>796</v>
      </c>
      <c r="C14" s="254">
        <v>18535.349999999999</v>
      </c>
      <c r="D14" s="449">
        <f t="shared" si="0"/>
        <v>1.8866008416936926E-2</v>
      </c>
      <c r="E14" s="349"/>
    </row>
    <row r="15" spans="1:8" ht="22.5" x14ac:dyDescent="0.2">
      <c r="A15" s="238" t="s">
        <v>797</v>
      </c>
      <c r="B15" s="238" t="s">
        <v>798</v>
      </c>
      <c r="C15" s="254">
        <v>123837.14</v>
      </c>
      <c r="D15" s="449">
        <f t="shared" si="0"/>
        <v>0.12604631288696447</v>
      </c>
      <c r="E15" s="349"/>
    </row>
    <row r="16" spans="1:8" x14ac:dyDescent="0.2">
      <c r="A16" s="238" t="s">
        <v>799</v>
      </c>
      <c r="B16" s="238" t="s">
        <v>800</v>
      </c>
      <c r="C16" s="254">
        <v>1639164.4</v>
      </c>
      <c r="D16" s="449">
        <f t="shared" si="0"/>
        <v>1.6684060116017969</v>
      </c>
      <c r="E16" s="349"/>
    </row>
    <row r="17" spans="1:5" x14ac:dyDescent="0.2">
      <c r="A17" s="238" t="s">
        <v>801</v>
      </c>
      <c r="B17" s="238" t="s">
        <v>802</v>
      </c>
      <c r="C17" s="254">
        <v>689998.52</v>
      </c>
      <c r="D17" s="469">
        <f t="shared" si="0"/>
        <v>0.70230763843110722</v>
      </c>
      <c r="E17" s="349"/>
    </row>
    <row r="18" spans="1:5" x14ac:dyDescent="0.2">
      <c r="A18" s="238" t="s">
        <v>803</v>
      </c>
      <c r="B18" s="238" t="s">
        <v>804</v>
      </c>
      <c r="C18" s="254">
        <v>1458256.81</v>
      </c>
      <c r="D18" s="469">
        <f t="shared" si="0"/>
        <v>1.4842711495340306</v>
      </c>
      <c r="E18" s="349"/>
    </row>
    <row r="19" spans="1:5" ht="22.5" x14ac:dyDescent="0.2">
      <c r="A19" s="238" t="s">
        <v>805</v>
      </c>
      <c r="B19" s="238" t="s">
        <v>806</v>
      </c>
      <c r="C19" s="254">
        <v>966569.63</v>
      </c>
      <c r="D19" s="469">
        <f t="shared" si="0"/>
        <v>0.98381259459010018</v>
      </c>
      <c r="E19" s="349"/>
    </row>
    <row r="20" spans="1:5" x14ac:dyDescent="0.2">
      <c r="A20" s="238" t="s">
        <v>807</v>
      </c>
      <c r="B20" s="238" t="s">
        <v>808</v>
      </c>
      <c r="C20" s="254">
        <v>158134.82</v>
      </c>
      <c r="D20" s="469">
        <f t="shared" si="0"/>
        <v>0.16095584087329379</v>
      </c>
      <c r="E20" s="349"/>
    </row>
    <row r="21" spans="1:5" ht="33.75" x14ac:dyDescent="0.2">
      <c r="A21" s="238" t="s">
        <v>809</v>
      </c>
      <c r="B21" s="238" t="s">
        <v>832</v>
      </c>
      <c r="C21" s="254">
        <v>13533751.51</v>
      </c>
      <c r="D21" s="469">
        <f t="shared" si="0"/>
        <v>13.775184709238985</v>
      </c>
      <c r="E21" s="349" t="s">
        <v>848</v>
      </c>
    </row>
    <row r="22" spans="1:5" x14ac:dyDescent="0.2">
      <c r="A22" s="238" t="s">
        <v>810</v>
      </c>
      <c r="B22" s="238" t="s">
        <v>833</v>
      </c>
      <c r="C22" s="254">
        <v>55860.65</v>
      </c>
      <c r="D22" s="469">
        <f t="shared" si="0"/>
        <v>5.6857167146860885E-2</v>
      </c>
      <c r="E22" s="349"/>
    </row>
    <row r="23" spans="1:5" ht="22.5" x14ac:dyDescent="0.2">
      <c r="A23" s="238" t="s">
        <v>811</v>
      </c>
      <c r="B23" s="238" t="s">
        <v>834</v>
      </c>
      <c r="C23" s="254">
        <v>760618.04</v>
      </c>
      <c r="D23" s="469">
        <f t="shared" si="0"/>
        <v>0.77418696408290477</v>
      </c>
      <c r="E23" s="349"/>
    </row>
    <row r="24" spans="1:5" x14ac:dyDescent="0.2">
      <c r="A24" s="238" t="s">
        <v>812</v>
      </c>
      <c r="B24" s="238" t="s">
        <v>835</v>
      </c>
      <c r="C24" s="254">
        <v>1404951.77</v>
      </c>
      <c r="D24" s="469">
        <f t="shared" si="0"/>
        <v>1.4300151827837313</v>
      </c>
      <c r="E24" s="349"/>
    </row>
    <row r="25" spans="1:5" ht="22.5" x14ac:dyDescent="0.2">
      <c r="A25" s="238" t="s">
        <v>813</v>
      </c>
      <c r="B25" s="238" t="s">
        <v>836</v>
      </c>
      <c r="C25" s="254">
        <v>679433.64</v>
      </c>
      <c r="D25" s="469">
        <f t="shared" si="0"/>
        <v>0.69155428794115537</v>
      </c>
      <c r="E25" s="349"/>
    </row>
    <row r="26" spans="1:5" x14ac:dyDescent="0.2">
      <c r="A26" s="238" t="s">
        <v>814</v>
      </c>
      <c r="B26" s="238" t="s">
        <v>837</v>
      </c>
      <c r="C26" s="254">
        <v>339390.89</v>
      </c>
      <c r="D26" s="469">
        <f t="shared" si="0"/>
        <v>0.34544539959438125</v>
      </c>
      <c r="E26" s="349"/>
    </row>
    <row r="27" spans="1:5" x14ac:dyDescent="0.2">
      <c r="A27" s="238" t="s">
        <v>815</v>
      </c>
      <c r="B27" s="238" t="s">
        <v>838</v>
      </c>
      <c r="C27" s="254">
        <v>8723.2099999999991</v>
      </c>
      <c r="D27" s="469">
        <f t="shared" si="0"/>
        <v>8.8788263120312457E-3</v>
      </c>
      <c r="E27" s="349"/>
    </row>
    <row r="28" spans="1:5" x14ac:dyDescent="0.2">
      <c r="A28" s="238" t="s">
        <v>816</v>
      </c>
      <c r="B28" s="238" t="s">
        <v>839</v>
      </c>
      <c r="C28" s="254">
        <v>53252.05</v>
      </c>
      <c r="D28" s="469">
        <f t="shared" si="0"/>
        <v>5.4202031443654757E-2</v>
      </c>
      <c r="E28" s="349"/>
    </row>
    <row r="29" spans="1:5" ht="22.5" x14ac:dyDescent="0.2">
      <c r="A29" s="238" t="s">
        <v>817</v>
      </c>
      <c r="B29" s="238" t="s">
        <v>840</v>
      </c>
      <c r="C29" s="254">
        <v>5480457.2300000004</v>
      </c>
      <c r="D29" s="469">
        <f t="shared" si="0"/>
        <v>5.5782249717347039</v>
      </c>
      <c r="E29" s="349" t="s">
        <v>849</v>
      </c>
    </row>
    <row r="30" spans="1:5" x14ac:dyDescent="0.2">
      <c r="A30" s="238" t="s">
        <v>818</v>
      </c>
      <c r="B30" s="238" t="s">
        <v>841</v>
      </c>
      <c r="C30" s="254">
        <v>40807.360000000001</v>
      </c>
      <c r="D30" s="469">
        <f t="shared" si="0"/>
        <v>4.153533638334185E-2</v>
      </c>
      <c r="E30" s="349"/>
    </row>
    <row r="31" spans="1:5" x14ac:dyDescent="0.2">
      <c r="A31" s="238" t="s">
        <v>819</v>
      </c>
      <c r="B31" s="238" t="s">
        <v>842</v>
      </c>
      <c r="C31" s="254">
        <v>128597.5</v>
      </c>
      <c r="D31" s="469">
        <f t="shared" si="0"/>
        <v>0.13089159456913663</v>
      </c>
      <c r="E31" s="349"/>
    </row>
    <row r="32" spans="1:5" x14ac:dyDescent="0.2">
      <c r="A32" s="238" t="s">
        <v>820</v>
      </c>
      <c r="B32" s="238" t="s">
        <v>821</v>
      </c>
      <c r="C32" s="254">
        <v>2147168.63</v>
      </c>
      <c r="D32" s="469">
        <f t="shared" si="0"/>
        <v>2.1854727019539921</v>
      </c>
      <c r="E32" s="349"/>
    </row>
    <row r="33" spans="1:5" ht="33.75" x14ac:dyDescent="0.2">
      <c r="A33" s="238" t="s">
        <v>822</v>
      </c>
      <c r="B33" s="238" t="s">
        <v>823</v>
      </c>
      <c r="C33" s="254">
        <v>9896845.3599999994</v>
      </c>
      <c r="D33" s="469">
        <f t="shared" si="0"/>
        <v>10.073398552651186</v>
      </c>
      <c r="E33" s="349" t="s">
        <v>850</v>
      </c>
    </row>
    <row r="34" spans="1:5" x14ac:dyDescent="0.2">
      <c r="A34" s="238" t="s">
        <v>824</v>
      </c>
      <c r="B34" s="238" t="s">
        <v>825</v>
      </c>
      <c r="C34" s="254">
        <v>2234818.9</v>
      </c>
      <c r="D34" s="469">
        <f t="shared" si="0"/>
        <v>2.274686594951254</v>
      </c>
      <c r="E34" s="349"/>
    </row>
    <row r="35" spans="1:5" x14ac:dyDescent="0.2">
      <c r="A35" s="238" t="s">
        <v>826</v>
      </c>
      <c r="B35" s="238" t="s">
        <v>827</v>
      </c>
      <c r="C35" s="254">
        <v>104573.12</v>
      </c>
      <c r="D35" s="469">
        <f t="shared" si="0"/>
        <v>0.10643863547790333</v>
      </c>
      <c r="E35" s="349"/>
    </row>
    <row r="36" spans="1:5" ht="33.75" x14ac:dyDescent="0.2">
      <c r="A36" s="238" t="s">
        <v>828</v>
      </c>
      <c r="B36" s="238" t="s">
        <v>829</v>
      </c>
      <c r="C36" s="254">
        <v>32249698.760000002</v>
      </c>
      <c r="D36" s="469">
        <f t="shared" si="0"/>
        <v>32.825012111982801</v>
      </c>
      <c r="E36" s="349" t="s">
        <v>1148</v>
      </c>
    </row>
    <row r="37" spans="1:5" x14ac:dyDescent="0.2">
      <c r="A37" s="238" t="s">
        <v>830</v>
      </c>
      <c r="B37" s="238" t="s">
        <v>831</v>
      </c>
      <c r="C37" s="254">
        <v>1287224.69</v>
      </c>
      <c r="D37" s="449">
        <f t="shared" si="0"/>
        <v>1.3101879293365934</v>
      </c>
      <c r="E37" s="349"/>
    </row>
    <row r="38" spans="1:5" x14ac:dyDescent="0.2">
      <c r="A38" s="253"/>
      <c r="B38" s="253" t="s">
        <v>360</v>
      </c>
      <c r="C38" s="252">
        <f>SUM(C8:C37)</f>
        <v>98247332.399999991</v>
      </c>
      <c r="D38" s="450">
        <f>SUM(D8:D37)</f>
        <v>99.999999999999986</v>
      </c>
      <c r="E38" s="311"/>
    </row>
    <row r="39" spans="1:5" x14ac:dyDescent="0.2">
      <c r="A39" s="348"/>
      <c r="B39" s="348"/>
      <c r="C39" s="347"/>
      <c r="D39" s="346"/>
      <c r="E39" s="345"/>
    </row>
    <row r="41" spans="1:5" x14ac:dyDescent="0.2">
      <c r="A41" s="89" t="s">
        <v>1136</v>
      </c>
      <c r="B41" s="462"/>
      <c r="C41" s="89" t="s">
        <v>1136</v>
      </c>
      <c r="D41" s="89"/>
    </row>
    <row r="42" spans="1:5" x14ac:dyDescent="0.2">
      <c r="A42" s="463"/>
      <c r="B42" s="462"/>
      <c r="C42" s="463"/>
      <c r="D42" s="89"/>
    </row>
    <row r="43" spans="1:5" x14ac:dyDescent="0.2">
      <c r="A43" s="464" t="s">
        <v>1137</v>
      </c>
      <c r="B43" s="465"/>
      <c r="C43" s="464" t="s">
        <v>1137</v>
      </c>
      <c r="D43" s="89"/>
    </row>
    <row r="44" spans="1:5" x14ac:dyDescent="0.2">
      <c r="A44" s="513" t="s">
        <v>1138</v>
      </c>
      <c r="B44" s="513"/>
      <c r="C44" s="513" t="s">
        <v>1134</v>
      </c>
      <c r="D44" s="513"/>
    </row>
    <row r="45" spans="1:5" x14ac:dyDescent="0.2">
      <c r="A45" s="466" t="s">
        <v>1139</v>
      </c>
      <c r="B45" s="89"/>
      <c r="C45" s="513" t="s">
        <v>1135</v>
      </c>
      <c r="D45" s="513"/>
    </row>
    <row r="46" spans="1:5" x14ac:dyDescent="0.2">
      <c r="A46" s="464"/>
      <c r="B46" s="8"/>
      <c r="C46" s="467"/>
      <c r="D46" s="89"/>
    </row>
    <row r="47" spans="1:5" x14ac:dyDescent="0.2">
      <c r="A47" s="464"/>
      <c r="B47" s="8"/>
      <c r="C47" s="467"/>
      <c r="D47" s="89"/>
    </row>
    <row r="48" spans="1:5" x14ac:dyDescent="0.2">
      <c r="A48" s="464"/>
      <c r="B48" s="8"/>
      <c r="C48" s="467"/>
      <c r="D48" s="89"/>
    </row>
    <row r="49" spans="1:4" x14ac:dyDescent="0.2">
      <c r="A49" s="464" t="s">
        <v>1140</v>
      </c>
      <c r="B49" s="8"/>
      <c r="C49" s="464"/>
      <c r="D49" s="89"/>
    </row>
    <row r="50" spans="1:4" x14ac:dyDescent="0.2">
      <c r="A50" s="464"/>
      <c r="B50" s="8"/>
      <c r="C50" s="464"/>
      <c r="D50" s="89"/>
    </row>
    <row r="51" spans="1:4" x14ac:dyDescent="0.2">
      <c r="A51" s="184" t="s">
        <v>1141</v>
      </c>
      <c r="B51" s="8"/>
      <c r="C51" s="514"/>
      <c r="D51" s="514"/>
    </row>
    <row r="52" spans="1:4" x14ac:dyDescent="0.2">
      <c r="A52" s="184" t="s">
        <v>1142</v>
      </c>
      <c r="B52" s="8"/>
      <c r="C52" s="184"/>
      <c r="D52" s="89"/>
    </row>
    <row r="53" spans="1:4" ht="15" x14ac:dyDescent="0.2">
      <c r="A53" s="514" t="s">
        <v>1143</v>
      </c>
      <c r="B53" s="515"/>
      <c r="C53" s="514"/>
      <c r="D53" s="514"/>
    </row>
  </sheetData>
  <mergeCells count="6">
    <mergeCell ref="A44:B44"/>
    <mergeCell ref="C44:D44"/>
    <mergeCell ref="C45:D45"/>
    <mergeCell ref="C51:D51"/>
    <mergeCell ref="A53:B53"/>
    <mergeCell ref="C53:D53"/>
  </mergeCells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516" t="s">
        <v>143</v>
      </c>
      <c r="B2" s="517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Normal="100" zoomScaleSheetLayoutView="100" workbookViewId="0">
      <selection activeCell="A14" sqref="A14:D26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5.140625" style="7" customWidth="1"/>
    <col min="4" max="4" width="15.7109375" style="7" customWidth="1"/>
    <col min="5" max="5" width="17.7109375" style="7" customWidth="1"/>
    <col min="6" max="6" width="13.28515625" style="89" customWidth="1"/>
    <col min="7" max="7" width="15.4257812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58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7" t="s">
        <v>368</v>
      </c>
      <c r="B5" s="217"/>
      <c r="C5" s="13"/>
      <c r="D5" s="13"/>
      <c r="E5" s="13"/>
      <c r="G5" s="190" t="s">
        <v>367</v>
      </c>
    </row>
    <row r="6" spans="1:7" s="24" customFormat="1" x14ac:dyDescent="0.2">
      <c r="A6" s="280"/>
      <c r="B6" s="280"/>
      <c r="C6" s="23"/>
      <c r="D6" s="336"/>
      <c r="E6" s="336"/>
    </row>
    <row r="7" spans="1:7" ht="15" customHeight="1" x14ac:dyDescent="0.2">
      <c r="A7" s="228" t="s">
        <v>45</v>
      </c>
      <c r="B7" s="227" t="s">
        <v>46</v>
      </c>
      <c r="C7" s="292" t="s">
        <v>47</v>
      </c>
      <c r="D7" s="292" t="s">
        <v>48</v>
      </c>
      <c r="E7" s="357" t="s">
        <v>366</v>
      </c>
      <c r="F7" s="315" t="s">
        <v>241</v>
      </c>
      <c r="G7" s="315" t="s">
        <v>338</v>
      </c>
    </row>
    <row r="8" spans="1:7" x14ac:dyDescent="0.2">
      <c r="A8" s="238" t="s">
        <v>851</v>
      </c>
      <c r="B8" s="238" t="s">
        <v>852</v>
      </c>
      <c r="C8" s="254">
        <v>4610300.5999999996</v>
      </c>
      <c r="D8" s="254">
        <v>4610300.5999999996</v>
      </c>
      <c r="E8" s="254">
        <f>+D8-C8</f>
        <v>0</v>
      </c>
      <c r="F8" s="314"/>
      <c r="G8" s="286"/>
    </row>
    <row r="9" spans="1:7" x14ac:dyDescent="0.2">
      <c r="A9" s="238" t="s">
        <v>853</v>
      </c>
      <c r="B9" s="238" t="s">
        <v>854</v>
      </c>
      <c r="C9" s="254">
        <v>383017374.66000003</v>
      </c>
      <c r="D9" s="254">
        <v>383731015.88</v>
      </c>
      <c r="E9" s="254">
        <f>+D9-C9</f>
        <v>713641.21999996901</v>
      </c>
      <c r="F9" s="254"/>
      <c r="G9" s="286"/>
    </row>
    <row r="10" spans="1:7" x14ac:dyDescent="0.2">
      <c r="A10" s="238"/>
      <c r="B10" s="238"/>
      <c r="C10" s="254"/>
      <c r="D10" s="254"/>
      <c r="E10" s="254"/>
      <c r="F10" s="286"/>
      <c r="G10" s="286"/>
    </row>
    <row r="11" spans="1:7" x14ac:dyDescent="0.2">
      <c r="A11" s="283"/>
      <c r="B11" s="253" t="s">
        <v>365</v>
      </c>
      <c r="C11" s="239">
        <f>SUM(C8:C10)</f>
        <v>387627675.26000005</v>
      </c>
      <c r="D11" s="239">
        <f>SUM(D8:D10)</f>
        <v>388341316.48000002</v>
      </c>
      <c r="E11" s="219">
        <f>SUM(E8:E10)</f>
        <v>713641.21999996901</v>
      </c>
      <c r="F11" s="356"/>
      <c r="G11" s="356"/>
    </row>
    <row r="14" spans="1:7" x14ac:dyDescent="0.2">
      <c r="A14" s="89" t="s">
        <v>1136</v>
      </c>
      <c r="B14" s="462"/>
      <c r="C14" s="89" t="s">
        <v>1136</v>
      </c>
      <c r="D14" s="89"/>
    </row>
    <row r="15" spans="1:7" x14ac:dyDescent="0.2">
      <c r="A15" s="463"/>
      <c r="B15" s="462"/>
      <c r="C15" s="463"/>
      <c r="D15" s="89"/>
    </row>
    <row r="16" spans="1:7" x14ac:dyDescent="0.2">
      <c r="A16" s="464" t="s">
        <v>1137</v>
      </c>
      <c r="B16" s="465"/>
      <c r="C16" s="464" t="s">
        <v>1137</v>
      </c>
      <c r="D16" s="89"/>
    </row>
    <row r="17" spans="1:4" x14ac:dyDescent="0.2">
      <c r="A17" s="513" t="s">
        <v>1138</v>
      </c>
      <c r="B17" s="513"/>
      <c r="C17" s="513" t="s">
        <v>1134</v>
      </c>
      <c r="D17" s="513"/>
    </row>
    <row r="18" spans="1:4" x14ac:dyDescent="0.2">
      <c r="A18" s="466" t="s">
        <v>1139</v>
      </c>
      <c r="C18" s="513" t="s">
        <v>1135</v>
      </c>
      <c r="D18" s="513"/>
    </row>
    <row r="19" spans="1:4" x14ac:dyDescent="0.2">
      <c r="A19" s="464"/>
      <c r="B19" s="8"/>
      <c r="C19" s="467"/>
      <c r="D19" s="89"/>
    </row>
    <row r="20" spans="1:4" x14ac:dyDescent="0.2">
      <c r="A20" s="464"/>
      <c r="B20" s="8"/>
      <c r="C20" s="467"/>
      <c r="D20" s="89"/>
    </row>
    <row r="21" spans="1:4" x14ac:dyDescent="0.2">
      <c r="A21" s="464"/>
      <c r="B21" s="8"/>
      <c r="C21" s="467"/>
      <c r="D21" s="89"/>
    </row>
    <row r="22" spans="1:4" x14ac:dyDescent="0.2">
      <c r="A22" s="464" t="s">
        <v>1140</v>
      </c>
      <c r="B22" s="8"/>
      <c r="C22" s="464"/>
      <c r="D22" s="89"/>
    </row>
    <row r="23" spans="1:4" x14ac:dyDescent="0.2">
      <c r="A23" s="464"/>
      <c r="B23" s="8"/>
      <c r="C23" s="464"/>
      <c r="D23" s="89"/>
    </row>
    <row r="24" spans="1:4" x14ac:dyDescent="0.2">
      <c r="A24" s="184" t="s">
        <v>1141</v>
      </c>
      <c r="B24" s="8"/>
      <c r="C24" s="514"/>
      <c r="D24" s="514"/>
    </row>
    <row r="25" spans="1:4" x14ac:dyDescent="0.2">
      <c r="A25" s="184" t="s">
        <v>1142</v>
      </c>
      <c r="B25" s="8"/>
      <c r="C25" s="184"/>
      <c r="D25" s="89"/>
    </row>
    <row r="26" spans="1:4" ht="15" x14ac:dyDescent="0.2">
      <c r="A26" s="514" t="s">
        <v>1143</v>
      </c>
      <c r="B26" s="515"/>
      <c r="C26" s="514"/>
      <c r="D26" s="514"/>
    </row>
  </sheetData>
  <mergeCells count="6">
    <mergeCell ref="A17:B17"/>
    <mergeCell ref="C17:D17"/>
    <mergeCell ref="C18:D18"/>
    <mergeCell ref="C24:D24"/>
    <mergeCell ref="A26:B26"/>
    <mergeCell ref="C26:D26"/>
  </mergeCells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516" t="s">
        <v>143</v>
      </c>
      <c r="B2" s="517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3" zoomScaleNormal="100" zoomScaleSheetLayoutView="100" workbookViewId="0">
      <selection activeCell="A49" sqref="A37:D4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7" t="s">
        <v>371</v>
      </c>
      <c r="B5" s="217"/>
      <c r="C5" s="13"/>
      <c r="D5" s="13"/>
      <c r="E5" s="13"/>
      <c r="F5" s="190" t="s">
        <v>370</v>
      </c>
    </row>
    <row r="6" spans="1:6" s="24" customFormat="1" x14ac:dyDescent="0.2">
      <c r="A6" s="280"/>
      <c r="B6" s="280"/>
      <c r="C6" s="23"/>
      <c r="D6" s="336"/>
      <c r="E6" s="336"/>
    </row>
    <row r="7" spans="1:6" ht="15" customHeight="1" x14ac:dyDescent="0.2">
      <c r="A7" s="228" t="s">
        <v>45</v>
      </c>
      <c r="B7" s="227" t="s">
        <v>46</v>
      </c>
      <c r="C7" s="292" t="s">
        <v>47</v>
      </c>
      <c r="D7" s="292" t="s">
        <v>48</v>
      </c>
      <c r="E7" s="357" t="s">
        <v>366</v>
      </c>
      <c r="F7" s="357" t="s">
        <v>338</v>
      </c>
    </row>
    <row r="8" spans="1:6" x14ac:dyDescent="0.2">
      <c r="A8" s="238" t="s">
        <v>877</v>
      </c>
      <c r="B8" s="238" t="s">
        <v>878</v>
      </c>
      <c r="C8" s="254">
        <v>0</v>
      </c>
      <c r="D8" s="254">
        <v>57471640.75</v>
      </c>
      <c r="E8" s="254">
        <f>+D8-C8</f>
        <v>57471640.75</v>
      </c>
      <c r="F8" s="359"/>
    </row>
    <row r="9" spans="1:6" x14ac:dyDescent="0.2">
      <c r="A9" s="238" t="s">
        <v>879</v>
      </c>
      <c r="B9" s="238" t="s">
        <v>855</v>
      </c>
      <c r="C9" s="254">
        <v>-11079326.369999999</v>
      </c>
      <c r="D9" s="254">
        <v>-11079326.369999999</v>
      </c>
      <c r="E9" s="254">
        <f t="shared" ref="E9:E33" si="0">+D9-C9</f>
        <v>0</v>
      </c>
      <c r="F9" s="359"/>
    </row>
    <row r="10" spans="1:6" x14ac:dyDescent="0.2">
      <c r="A10" s="238" t="s">
        <v>880</v>
      </c>
      <c r="B10" s="238" t="s">
        <v>856</v>
      </c>
      <c r="C10" s="254">
        <v>-786453.13</v>
      </c>
      <c r="D10" s="254">
        <v>-786453.13</v>
      </c>
      <c r="E10" s="254">
        <f t="shared" si="0"/>
        <v>0</v>
      </c>
      <c r="F10" s="359"/>
    </row>
    <row r="11" spans="1:6" x14ac:dyDescent="0.2">
      <c r="A11" s="238" t="s">
        <v>881</v>
      </c>
      <c r="B11" s="238" t="s">
        <v>857</v>
      </c>
      <c r="C11" s="254">
        <v>-6725771.8300000001</v>
      </c>
      <c r="D11" s="254">
        <v>-6725771.8300000001</v>
      </c>
      <c r="E11" s="254">
        <f t="shared" si="0"/>
        <v>0</v>
      </c>
      <c r="F11" s="359"/>
    </row>
    <row r="12" spans="1:6" x14ac:dyDescent="0.2">
      <c r="A12" s="238" t="s">
        <v>882</v>
      </c>
      <c r="B12" s="238" t="s">
        <v>858</v>
      </c>
      <c r="C12" s="254">
        <v>-3042796.84</v>
      </c>
      <c r="D12" s="254">
        <v>-3042796.84</v>
      </c>
      <c r="E12" s="254">
        <f t="shared" si="0"/>
        <v>0</v>
      </c>
      <c r="F12" s="359"/>
    </row>
    <row r="13" spans="1:6" x14ac:dyDescent="0.2">
      <c r="A13" s="238" t="s">
        <v>883</v>
      </c>
      <c r="B13" s="238" t="s">
        <v>859</v>
      </c>
      <c r="C13" s="254">
        <v>6572695.9299999997</v>
      </c>
      <c r="D13" s="254">
        <v>6572695.9299999997</v>
      </c>
      <c r="E13" s="254">
        <f t="shared" si="0"/>
        <v>0</v>
      </c>
      <c r="F13" s="359"/>
    </row>
    <row r="14" spans="1:6" x14ac:dyDescent="0.2">
      <c r="A14" s="238" t="s">
        <v>884</v>
      </c>
      <c r="B14" s="238" t="s">
        <v>860</v>
      </c>
      <c r="C14" s="254">
        <v>13859640.23</v>
      </c>
      <c r="D14" s="254">
        <v>13859640.23</v>
      </c>
      <c r="E14" s="254">
        <f t="shared" si="0"/>
        <v>0</v>
      </c>
      <c r="F14" s="359"/>
    </row>
    <row r="15" spans="1:6" x14ac:dyDescent="0.2">
      <c r="A15" s="238" t="s">
        <v>885</v>
      </c>
      <c r="B15" s="238" t="s">
        <v>861</v>
      </c>
      <c r="C15" s="254">
        <v>25876633.890000001</v>
      </c>
      <c r="D15" s="254">
        <v>25876633.890000001</v>
      </c>
      <c r="E15" s="254">
        <f t="shared" si="0"/>
        <v>0</v>
      </c>
      <c r="F15" s="359"/>
    </row>
    <row r="16" spans="1:6" x14ac:dyDescent="0.2">
      <c r="A16" s="238" t="s">
        <v>886</v>
      </c>
      <c r="B16" s="238" t="s">
        <v>862</v>
      </c>
      <c r="C16" s="254">
        <v>29092886.859999999</v>
      </c>
      <c r="D16" s="254">
        <v>29092886.859999999</v>
      </c>
      <c r="E16" s="254">
        <f t="shared" si="0"/>
        <v>0</v>
      </c>
      <c r="F16" s="359"/>
    </row>
    <row r="17" spans="1:6" x14ac:dyDescent="0.2">
      <c r="A17" s="238" t="s">
        <v>887</v>
      </c>
      <c r="B17" s="238" t="s">
        <v>863</v>
      </c>
      <c r="C17" s="254">
        <v>49059896.93</v>
      </c>
      <c r="D17" s="254">
        <v>49059896.93</v>
      </c>
      <c r="E17" s="254">
        <f t="shared" si="0"/>
        <v>0</v>
      </c>
      <c r="F17" s="359"/>
    </row>
    <row r="18" spans="1:6" x14ac:dyDescent="0.2">
      <c r="A18" s="238" t="s">
        <v>888</v>
      </c>
      <c r="B18" s="238" t="s">
        <v>864</v>
      </c>
      <c r="C18" s="254">
        <v>35630770.619999997</v>
      </c>
      <c r="D18" s="254">
        <v>35630770.619999997</v>
      </c>
      <c r="E18" s="254">
        <f t="shared" si="0"/>
        <v>0</v>
      </c>
      <c r="F18" s="359"/>
    </row>
    <row r="19" spans="1:6" x14ac:dyDescent="0.2">
      <c r="A19" s="238" t="s">
        <v>889</v>
      </c>
      <c r="B19" s="238" t="s">
        <v>865</v>
      </c>
      <c r="C19" s="254">
        <v>25230787.800000001</v>
      </c>
      <c r="D19" s="254">
        <v>25230787.800000001</v>
      </c>
      <c r="E19" s="254">
        <f t="shared" si="0"/>
        <v>0</v>
      </c>
      <c r="F19" s="359"/>
    </row>
    <row r="20" spans="1:6" x14ac:dyDescent="0.2">
      <c r="A20" s="238" t="s">
        <v>890</v>
      </c>
      <c r="B20" s="238" t="s">
        <v>866</v>
      </c>
      <c r="C20" s="254">
        <v>52957789.159999996</v>
      </c>
      <c r="D20" s="254">
        <v>52957789.159999996</v>
      </c>
      <c r="E20" s="254">
        <f t="shared" si="0"/>
        <v>0</v>
      </c>
      <c r="F20" s="359"/>
    </row>
    <row r="21" spans="1:6" x14ac:dyDescent="0.2">
      <c r="A21" s="238" t="s">
        <v>891</v>
      </c>
      <c r="B21" s="238" t="s">
        <v>867</v>
      </c>
      <c r="C21" s="254">
        <v>49658179.829999998</v>
      </c>
      <c r="D21" s="254">
        <v>49658179.829999998</v>
      </c>
      <c r="E21" s="254">
        <f t="shared" si="0"/>
        <v>0</v>
      </c>
      <c r="F21" s="359"/>
    </row>
    <row r="22" spans="1:6" x14ac:dyDescent="0.2">
      <c r="A22" s="238" t="s">
        <v>892</v>
      </c>
      <c r="B22" s="238" t="s">
        <v>868</v>
      </c>
      <c r="C22" s="254">
        <v>39722068.159999996</v>
      </c>
      <c r="D22" s="254">
        <v>39722068.159999996</v>
      </c>
      <c r="E22" s="254">
        <f t="shared" si="0"/>
        <v>0</v>
      </c>
      <c r="F22" s="359"/>
    </row>
    <row r="23" spans="1:6" x14ac:dyDescent="0.2">
      <c r="A23" s="238" t="s">
        <v>893</v>
      </c>
      <c r="B23" s="238" t="s">
        <v>869</v>
      </c>
      <c r="C23" s="254">
        <v>88215002.819999993</v>
      </c>
      <c r="D23" s="254">
        <v>88215002.819999993</v>
      </c>
      <c r="E23" s="254">
        <f t="shared" si="0"/>
        <v>0</v>
      </c>
      <c r="F23" s="359"/>
    </row>
    <row r="24" spans="1:6" x14ac:dyDescent="0.2">
      <c r="A24" s="238" t="s">
        <v>894</v>
      </c>
      <c r="B24" s="238" t="s">
        <v>870</v>
      </c>
      <c r="C24" s="254">
        <v>68881865</v>
      </c>
      <c r="D24" s="254">
        <v>68881865</v>
      </c>
      <c r="E24" s="254">
        <f t="shared" si="0"/>
        <v>0</v>
      </c>
      <c r="F24" s="359"/>
    </row>
    <row r="25" spans="1:6" x14ac:dyDescent="0.2">
      <c r="A25" s="238" t="s">
        <v>895</v>
      </c>
      <c r="B25" s="238" t="s">
        <v>871</v>
      </c>
      <c r="C25" s="254">
        <v>49774693.280000001</v>
      </c>
      <c r="D25" s="254">
        <v>49774693.280000001</v>
      </c>
      <c r="E25" s="254">
        <f t="shared" si="0"/>
        <v>0</v>
      </c>
      <c r="F25" s="359"/>
    </row>
    <row r="26" spans="1:6" x14ac:dyDescent="0.2">
      <c r="A26" s="238" t="s">
        <v>896</v>
      </c>
      <c r="B26" s="238" t="s">
        <v>872</v>
      </c>
      <c r="C26" s="254">
        <v>17169513.120000001</v>
      </c>
      <c r="D26" s="254">
        <v>17169513.120000001</v>
      </c>
      <c r="E26" s="254">
        <f t="shared" si="0"/>
        <v>0</v>
      </c>
      <c r="F26" s="359"/>
    </row>
    <row r="27" spans="1:6" x14ac:dyDescent="0.2">
      <c r="A27" s="238">
        <v>322002013</v>
      </c>
      <c r="B27" s="238" t="s">
        <v>873</v>
      </c>
      <c r="C27" s="254">
        <v>18710345.98</v>
      </c>
      <c r="D27" s="254">
        <v>18710345.98</v>
      </c>
      <c r="E27" s="254">
        <f t="shared" si="0"/>
        <v>0</v>
      </c>
      <c r="F27" s="359"/>
    </row>
    <row r="28" spans="1:6" x14ac:dyDescent="0.2">
      <c r="A28" s="238">
        <v>322002014</v>
      </c>
      <c r="B28" s="238" t="s">
        <v>874</v>
      </c>
      <c r="C28" s="254">
        <v>84461896.549999997</v>
      </c>
      <c r="D28" s="254">
        <v>84461896.549999997</v>
      </c>
      <c r="E28" s="254">
        <f t="shared" si="0"/>
        <v>0</v>
      </c>
      <c r="F28" s="359"/>
    </row>
    <row r="29" spans="1:6" x14ac:dyDescent="0.2">
      <c r="A29" s="238">
        <v>322002015</v>
      </c>
      <c r="B29" s="238" t="s">
        <v>875</v>
      </c>
      <c r="C29" s="254">
        <v>216548882.09999999</v>
      </c>
      <c r="D29" s="254">
        <v>216548882.09999999</v>
      </c>
      <c r="E29" s="254">
        <f t="shared" si="0"/>
        <v>0</v>
      </c>
      <c r="F29" s="359"/>
    </row>
    <row r="30" spans="1:6" x14ac:dyDescent="0.2">
      <c r="A30" s="238">
        <v>322002016</v>
      </c>
      <c r="B30" s="238" t="s">
        <v>876</v>
      </c>
      <c r="C30" s="254">
        <v>190038266.19999999</v>
      </c>
      <c r="D30" s="254">
        <v>101597568.11</v>
      </c>
      <c r="E30" s="254">
        <f t="shared" si="0"/>
        <v>-88440698.089999989</v>
      </c>
      <c r="F30" s="359"/>
    </row>
    <row r="31" spans="1:6" x14ac:dyDescent="0.2">
      <c r="A31" s="238" t="s">
        <v>897</v>
      </c>
      <c r="B31" s="238" t="s">
        <v>898</v>
      </c>
      <c r="C31" s="254">
        <v>80028.100000000006</v>
      </c>
      <c r="D31" s="254">
        <v>80028.100000000006</v>
      </c>
      <c r="E31" s="254">
        <f t="shared" si="0"/>
        <v>0</v>
      </c>
      <c r="F31" s="359"/>
    </row>
    <row r="32" spans="1:6" x14ac:dyDescent="0.2">
      <c r="A32" s="238" t="s">
        <v>899</v>
      </c>
      <c r="B32" s="238" t="s">
        <v>618</v>
      </c>
      <c r="C32" s="254">
        <v>4984905.51</v>
      </c>
      <c r="D32" s="254">
        <v>4984905.51</v>
      </c>
      <c r="E32" s="254">
        <f t="shared" si="0"/>
        <v>0</v>
      </c>
      <c r="F32" s="359"/>
    </row>
    <row r="33" spans="1:6" x14ac:dyDescent="0.2">
      <c r="A33" s="238">
        <v>325200001</v>
      </c>
      <c r="B33" s="238" t="s">
        <v>900</v>
      </c>
      <c r="C33" s="254">
        <v>130388.58</v>
      </c>
      <c r="D33" s="254">
        <v>130388.58</v>
      </c>
      <c r="E33" s="254">
        <f t="shared" si="0"/>
        <v>0</v>
      </c>
      <c r="F33" s="359"/>
    </row>
    <row r="34" spans="1:6" x14ac:dyDescent="0.2">
      <c r="A34" s="253"/>
      <c r="B34" s="253" t="s">
        <v>369</v>
      </c>
      <c r="C34" s="252">
        <f>SUM(C8:C33)</f>
        <v>1045022788.48</v>
      </c>
      <c r="D34" s="252">
        <f>SUM(D8:D33)</f>
        <v>1014053731.1400001</v>
      </c>
      <c r="E34" s="252">
        <f>SUM(E8:E33)</f>
        <v>-30969057.339999989</v>
      </c>
      <c r="F34" s="253"/>
    </row>
    <row r="37" spans="1:6" x14ac:dyDescent="0.2">
      <c r="A37" s="89" t="s">
        <v>1136</v>
      </c>
      <c r="B37" s="462"/>
      <c r="C37" s="89" t="s">
        <v>1136</v>
      </c>
      <c r="D37" s="89"/>
    </row>
    <row r="38" spans="1:6" x14ac:dyDescent="0.2">
      <c r="A38" s="463"/>
      <c r="B38" s="462"/>
      <c r="C38" s="463"/>
      <c r="D38" s="89"/>
    </row>
    <row r="39" spans="1:6" x14ac:dyDescent="0.2">
      <c r="A39" s="464" t="s">
        <v>1137</v>
      </c>
      <c r="B39" s="465"/>
      <c r="C39" s="464" t="s">
        <v>1137</v>
      </c>
      <c r="D39" s="89"/>
    </row>
    <row r="40" spans="1:6" x14ac:dyDescent="0.2">
      <c r="A40" s="513" t="s">
        <v>1138</v>
      </c>
      <c r="B40" s="513"/>
      <c r="C40" s="513" t="s">
        <v>1134</v>
      </c>
      <c r="D40" s="513"/>
    </row>
    <row r="41" spans="1:6" x14ac:dyDescent="0.2">
      <c r="A41" s="466" t="s">
        <v>1139</v>
      </c>
      <c r="C41" s="513" t="s">
        <v>1135</v>
      </c>
      <c r="D41" s="513"/>
    </row>
    <row r="42" spans="1:6" x14ac:dyDescent="0.2">
      <c r="A42" s="464"/>
      <c r="B42" s="8"/>
      <c r="C42" s="467"/>
      <c r="D42" s="89"/>
    </row>
    <row r="43" spans="1:6" x14ac:dyDescent="0.2">
      <c r="A43" s="464"/>
      <c r="B43" s="8"/>
      <c r="C43" s="467"/>
      <c r="D43" s="89"/>
    </row>
    <row r="44" spans="1:6" x14ac:dyDescent="0.2">
      <c r="A44" s="464"/>
      <c r="B44" s="8"/>
      <c r="C44" s="467"/>
      <c r="D44" s="89"/>
    </row>
    <row r="45" spans="1:6" x14ac:dyDescent="0.2">
      <c r="A45" s="464" t="s">
        <v>1140</v>
      </c>
      <c r="B45" s="8"/>
      <c r="C45" s="464"/>
      <c r="D45" s="89"/>
    </row>
    <row r="46" spans="1:6" x14ac:dyDescent="0.2">
      <c r="A46" s="464"/>
      <c r="B46" s="8"/>
      <c r="C46" s="464"/>
      <c r="D46" s="89"/>
    </row>
    <row r="47" spans="1:6" x14ac:dyDescent="0.2">
      <c r="A47" s="184" t="s">
        <v>1141</v>
      </c>
      <c r="B47" s="8"/>
      <c r="C47" s="514"/>
      <c r="D47" s="514"/>
    </row>
    <row r="48" spans="1:6" x14ac:dyDescent="0.2">
      <c r="A48" s="184" t="s">
        <v>1142</v>
      </c>
      <c r="B48" s="8"/>
      <c r="C48" s="184"/>
      <c r="D48" s="89"/>
    </row>
    <row r="49" spans="1:4" ht="15" x14ac:dyDescent="0.2">
      <c r="A49" s="514" t="s">
        <v>1143</v>
      </c>
      <c r="B49" s="515"/>
      <c r="C49" s="514"/>
      <c r="D49" s="514"/>
    </row>
  </sheetData>
  <protectedRanges>
    <protectedRange sqref="F34" name="Rango1"/>
  </protectedRanges>
  <mergeCells count="6">
    <mergeCell ref="A40:B40"/>
    <mergeCell ref="C40:D40"/>
    <mergeCell ref="C41:D41"/>
    <mergeCell ref="C47:D47"/>
    <mergeCell ref="A49:B49"/>
    <mergeCell ref="C49:D49"/>
  </mergeCells>
  <dataValidations xWindow="711" yWindow="346"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6" zoomScaleNormal="100" zoomScaleSheetLayoutView="100" workbookViewId="0">
      <selection activeCell="A25" sqref="A25:D37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8" x14ac:dyDescent="0.2">
      <c r="A1" s="3" t="s">
        <v>43</v>
      </c>
      <c r="B1" s="3"/>
      <c r="H1" s="262"/>
    </row>
    <row r="2" spans="1:8" x14ac:dyDescent="0.2">
      <c r="A2" s="3" t="s">
        <v>139</v>
      </c>
      <c r="B2" s="3"/>
      <c r="C2" s="9"/>
      <c r="D2" s="9"/>
      <c r="E2" s="9"/>
    </row>
    <row r="3" spans="1:8" x14ac:dyDescent="0.2">
      <c r="B3" s="3"/>
      <c r="C3" s="9"/>
      <c r="D3" s="9"/>
      <c r="E3" s="9"/>
    </row>
    <row r="5" spans="1:8" s="258" customFormat="1" ht="11.25" customHeight="1" x14ac:dyDescent="0.2">
      <c r="A5" s="261" t="s">
        <v>257</v>
      </c>
      <c r="B5" s="261"/>
      <c r="C5" s="260"/>
      <c r="D5" s="260"/>
      <c r="E5" s="260"/>
      <c r="F5" s="7"/>
      <c r="G5" s="7"/>
      <c r="H5" s="259" t="s">
        <v>254</v>
      </c>
    </row>
    <row r="6" spans="1:8" x14ac:dyDescent="0.2">
      <c r="A6" s="251"/>
      <c r="B6" s="251"/>
      <c r="C6" s="249"/>
      <c r="D6" s="249"/>
      <c r="E6" s="249"/>
      <c r="F6" s="249"/>
      <c r="G6" s="249"/>
      <c r="H6" s="249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257">
        <v>2016</v>
      </c>
      <c r="E7" s="257">
        <v>2015</v>
      </c>
      <c r="F7" s="256" t="s">
        <v>253</v>
      </c>
      <c r="G7" s="256" t="s">
        <v>252</v>
      </c>
      <c r="H7" s="255" t="s">
        <v>251</v>
      </c>
    </row>
    <row r="8" spans="1:8" x14ac:dyDescent="0.2">
      <c r="A8" s="238" t="s">
        <v>540</v>
      </c>
      <c r="B8" s="238" t="s">
        <v>543</v>
      </c>
      <c r="C8" s="254">
        <v>0</v>
      </c>
      <c r="D8" s="254">
        <v>3451.04</v>
      </c>
      <c r="E8" s="254">
        <v>2183.73</v>
      </c>
      <c r="F8" s="254">
        <v>4006.75</v>
      </c>
      <c r="G8" s="254">
        <v>244.44</v>
      </c>
      <c r="H8" s="254">
        <v>0</v>
      </c>
    </row>
    <row r="9" spans="1:8" x14ac:dyDescent="0.2">
      <c r="A9" s="238" t="s">
        <v>541</v>
      </c>
      <c r="B9" s="238" t="s">
        <v>544</v>
      </c>
      <c r="C9" s="254">
        <v>767.94</v>
      </c>
      <c r="D9" s="254">
        <v>9805273.9499999993</v>
      </c>
      <c r="E9" s="254">
        <v>2183.73</v>
      </c>
      <c r="F9" s="254">
        <v>4006.75</v>
      </c>
      <c r="G9" s="254">
        <v>244.44</v>
      </c>
      <c r="H9" s="254">
        <v>831.99</v>
      </c>
    </row>
    <row r="10" spans="1:8" x14ac:dyDescent="0.2">
      <c r="A10" s="238" t="s">
        <v>542</v>
      </c>
      <c r="B10" s="238" t="s">
        <v>545</v>
      </c>
      <c r="C10" s="254">
        <v>8585561.9499999993</v>
      </c>
      <c r="D10" s="254">
        <v>362595.62</v>
      </c>
      <c r="E10" s="254">
        <v>13590453.51</v>
      </c>
      <c r="F10" s="254">
        <v>14712946.51</v>
      </c>
      <c r="G10" s="254">
        <v>2827427.51</v>
      </c>
      <c r="H10" s="254">
        <v>25899076.100000001</v>
      </c>
    </row>
    <row r="11" spans="1:8" x14ac:dyDescent="0.2">
      <c r="A11" s="238"/>
      <c r="B11" s="238"/>
      <c r="C11" s="254"/>
      <c r="D11" s="254"/>
      <c r="E11" s="254"/>
      <c r="F11" s="254"/>
      <c r="G11" s="254"/>
      <c r="H11" s="254"/>
    </row>
    <row r="12" spans="1:8" x14ac:dyDescent="0.2">
      <c r="A12" s="253"/>
      <c r="B12" s="253" t="s">
        <v>256</v>
      </c>
      <c r="C12" s="252">
        <f t="shared" ref="C12:H12" si="0">SUM(C8:C11)</f>
        <v>8586329.8899999987</v>
      </c>
      <c r="D12" s="252">
        <f t="shared" si="0"/>
        <v>10171320.609999998</v>
      </c>
      <c r="E12" s="252">
        <f t="shared" si="0"/>
        <v>13594820.970000001</v>
      </c>
      <c r="F12" s="252">
        <f t="shared" si="0"/>
        <v>14720960.01</v>
      </c>
      <c r="G12" s="252">
        <f t="shared" si="0"/>
        <v>2827916.3899999997</v>
      </c>
      <c r="H12" s="252">
        <f t="shared" si="0"/>
        <v>25899908.09</v>
      </c>
    </row>
    <row r="13" spans="1:8" x14ac:dyDescent="0.2">
      <c r="A13" s="60"/>
      <c r="B13" s="60"/>
      <c r="C13" s="231"/>
      <c r="D13" s="231"/>
      <c r="E13" s="231"/>
      <c r="F13" s="231"/>
      <c r="G13" s="231"/>
      <c r="H13" s="231"/>
    </row>
    <row r="14" spans="1:8" x14ac:dyDescent="0.2">
      <c r="A14" s="60"/>
      <c r="B14" s="60"/>
      <c r="C14" s="231"/>
      <c r="D14" s="231"/>
      <c r="E14" s="231"/>
      <c r="F14" s="231"/>
      <c r="G14" s="231"/>
      <c r="H14" s="231"/>
    </row>
    <row r="15" spans="1:8" s="258" customFormat="1" ht="11.25" customHeight="1" x14ac:dyDescent="0.2">
      <c r="A15" s="261" t="s">
        <v>255</v>
      </c>
      <c r="B15" s="261"/>
      <c r="C15" s="260"/>
      <c r="D15" s="260"/>
      <c r="E15" s="260"/>
      <c r="F15" s="7"/>
      <c r="G15" s="7"/>
      <c r="H15" s="259" t="s">
        <v>254</v>
      </c>
    </row>
    <row r="16" spans="1:8" x14ac:dyDescent="0.2">
      <c r="A16" s="251"/>
      <c r="B16" s="251"/>
      <c r="C16" s="249"/>
      <c r="D16" s="249"/>
      <c r="E16" s="249"/>
      <c r="F16" s="249"/>
      <c r="G16" s="249"/>
      <c r="H16" s="249"/>
    </row>
    <row r="17" spans="1:8" ht="15" customHeight="1" x14ac:dyDescent="0.2">
      <c r="A17" s="228" t="s">
        <v>45</v>
      </c>
      <c r="B17" s="227" t="s">
        <v>46</v>
      </c>
      <c r="C17" s="225" t="s">
        <v>242</v>
      </c>
      <c r="D17" s="257">
        <v>2016</v>
      </c>
      <c r="E17" s="257">
        <v>2015</v>
      </c>
      <c r="F17" s="256" t="s">
        <v>253</v>
      </c>
      <c r="G17" s="256" t="s">
        <v>252</v>
      </c>
      <c r="H17" s="255" t="s">
        <v>251</v>
      </c>
    </row>
    <row r="18" spans="1:8" x14ac:dyDescent="0.2">
      <c r="A18" s="238" t="s">
        <v>546</v>
      </c>
      <c r="B18" s="238" t="s">
        <v>550</v>
      </c>
      <c r="C18" s="254">
        <v>0</v>
      </c>
      <c r="D18" s="254">
        <v>3324745.61</v>
      </c>
      <c r="E18" s="254">
        <v>1962518.51</v>
      </c>
      <c r="F18" s="254">
        <v>0</v>
      </c>
      <c r="G18" s="254">
        <v>0</v>
      </c>
      <c r="H18" s="254">
        <v>0</v>
      </c>
    </row>
    <row r="19" spans="1:8" x14ac:dyDescent="0.2">
      <c r="A19" s="238" t="s">
        <v>547</v>
      </c>
      <c r="B19" s="238" t="s">
        <v>551</v>
      </c>
      <c r="C19" s="254">
        <v>0</v>
      </c>
      <c r="D19" s="254">
        <v>1264157.83</v>
      </c>
      <c r="E19" s="254">
        <v>0</v>
      </c>
      <c r="F19" s="254">
        <v>0</v>
      </c>
      <c r="G19" s="254">
        <v>0</v>
      </c>
      <c r="H19" s="254">
        <v>0</v>
      </c>
    </row>
    <row r="20" spans="1:8" x14ac:dyDescent="0.2">
      <c r="A20" s="238" t="s">
        <v>548</v>
      </c>
      <c r="B20" s="238" t="s">
        <v>552</v>
      </c>
      <c r="C20" s="254">
        <v>0</v>
      </c>
      <c r="D20" s="254">
        <v>47935714.649999999</v>
      </c>
      <c r="E20" s="254">
        <v>49147625</v>
      </c>
      <c r="F20" s="254">
        <v>0</v>
      </c>
      <c r="G20" s="254">
        <v>0</v>
      </c>
      <c r="H20" s="254">
        <v>0</v>
      </c>
    </row>
    <row r="21" spans="1:8" x14ac:dyDescent="0.2">
      <c r="A21" s="238" t="s">
        <v>549</v>
      </c>
      <c r="B21" s="238" t="s">
        <v>553</v>
      </c>
      <c r="C21" s="254">
        <v>0</v>
      </c>
      <c r="D21" s="254">
        <v>35916080</v>
      </c>
      <c r="E21" s="254">
        <v>24048178</v>
      </c>
      <c r="F21" s="254">
        <v>0</v>
      </c>
      <c r="G21" s="254">
        <v>0</v>
      </c>
      <c r="H21" s="254">
        <v>0</v>
      </c>
    </row>
    <row r="22" spans="1:8" x14ac:dyDescent="0.2">
      <c r="A22" s="253"/>
      <c r="B22" s="253" t="s">
        <v>250</v>
      </c>
      <c r="C22" s="252">
        <f t="shared" ref="C22:H22" si="1">SUM(C18:C21)</f>
        <v>0</v>
      </c>
      <c r="D22" s="252">
        <f t="shared" si="1"/>
        <v>88440698.090000004</v>
      </c>
      <c r="E22" s="252">
        <f t="shared" si="1"/>
        <v>75158321.50999999</v>
      </c>
      <c r="F22" s="252">
        <f t="shared" si="1"/>
        <v>0</v>
      </c>
      <c r="G22" s="252">
        <f t="shared" si="1"/>
        <v>0</v>
      </c>
      <c r="H22" s="252">
        <f t="shared" si="1"/>
        <v>0</v>
      </c>
    </row>
    <row r="25" spans="1:8" x14ac:dyDescent="0.2">
      <c r="A25" s="89" t="s">
        <v>1136</v>
      </c>
      <c r="B25" s="462"/>
      <c r="C25" s="89" t="s">
        <v>1136</v>
      </c>
      <c r="D25" s="89"/>
    </row>
    <row r="26" spans="1:8" x14ac:dyDescent="0.2">
      <c r="A26" s="463"/>
      <c r="B26" s="462"/>
      <c r="C26" s="463"/>
      <c r="D26" s="89"/>
    </row>
    <row r="27" spans="1:8" x14ac:dyDescent="0.2">
      <c r="A27" s="464" t="s">
        <v>1137</v>
      </c>
      <c r="B27" s="465"/>
      <c r="C27" s="464" t="s">
        <v>1137</v>
      </c>
      <c r="D27" s="89"/>
    </row>
    <row r="28" spans="1:8" x14ac:dyDescent="0.2">
      <c r="A28" s="513" t="s">
        <v>1138</v>
      </c>
      <c r="B28" s="513"/>
      <c r="C28" s="513" t="s">
        <v>1134</v>
      </c>
      <c r="D28" s="513"/>
    </row>
    <row r="29" spans="1:8" x14ac:dyDescent="0.2">
      <c r="A29" s="466" t="s">
        <v>1139</v>
      </c>
      <c r="C29" s="513" t="s">
        <v>1135</v>
      </c>
      <c r="D29" s="513"/>
    </row>
    <row r="30" spans="1:8" x14ac:dyDescent="0.2">
      <c r="A30" s="464"/>
      <c r="B30" s="8"/>
      <c r="C30" s="467"/>
      <c r="D30" s="89"/>
    </row>
    <row r="31" spans="1:8" x14ac:dyDescent="0.2">
      <c r="A31" s="464"/>
      <c r="B31" s="8"/>
      <c r="C31" s="467"/>
      <c r="D31" s="89"/>
    </row>
    <row r="32" spans="1:8" x14ac:dyDescent="0.2">
      <c r="A32" s="464"/>
      <c r="B32" s="8"/>
      <c r="C32" s="467"/>
      <c r="D32" s="89"/>
    </row>
    <row r="33" spans="1:4" x14ac:dyDescent="0.2">
      <c r="A33" s="464" t="s">
        <v>1140</v>
      </c>
      <c r="B33" s="8"/>
      <c r="C33" s="464"/>
      <c r="D33" s="89"/>
    </row>
    <row r="34" spans="1:4" x14ac:dyDescent="0.2">
      <c r="A34" s="464"/>
      <c r="B34" s="8"/>
      <c r="C34" s="464"/>
      <c r="D34" s="89"/>
    </row>
    <row r="35" spans="1:4" x14ac:dyDescent="0.2">
      <c r="A35" s="184" t="s">
        <v>1141</v>
      </c>
      <c r="B35" s="8"/>
      <c r="C35" s="514"/>
      <c r="D35" s="514"/>
    </row>
    <row r="36" spans="1:4" x14ac:dyDescent="0.2">
      <c r="A36" s="184" t="s">
        <v>1142</v>
      </c>
      <c r="B36" s="8"/>
      <c r="C36" s="184"/>
      <c r="D36" s="89"/>
    </row>
    <row r="37" spans="1:4" ht="15" x14ac:dyDescent="0.2">
      <c r="A37" s="514" t="s">
        <v>1143</v>
      </c>
      <c r="B37" s="515"/>
      <c r="C37" s="514"/>
      <c r="D37" s="514"/>
    </row>
  </sheetData>
  <mergeCells count="6">
    <mergeCell ref="A28:B28"/>
    <mergeCell ref="C28:D28"/>
    <mergeCell ref="C29:D29"/>
    <mergeCell ref="C35:D35"/>
    <mergeCell ref="A37:B37"/>
    <mergeCell ref="C37:D37"/>
  </mergeCells>
  <dataValidations count="8">
    <dataValidation allowBlank="1" showInputMessage="1" showErrorMessage="1" prompt="Saldo final al 31 de diciembre de 2016." sqref="D7 D17"/>
    <dataValidation allowBlank="1" showInputMessage="1" showErrorMessage="1" prompt="Saldo final de la Información Financiera Trimestral que se presenta (trimestral: 1er, 2do, 3ro. o 4to.)." sqref="C17 C7"/>
    <dataValidation allowBlank="1" showInputMessage="1" showErrorMessage="1" prompt="Corresponde al número de la cuenta de acuerdo al Plan de Cuentas emitido por el CONAC (DOF 23/12/2015)." sqref="A7 A17"/>
    <dataValidation allowBlank="1" showInputMessage="1" showErrorMessage="1" prompt="Saldo final al 31 de diciembre de 2015." sqref="E7 E17"/>
    <dataValidation allowBlank="1" showInputMessage="1" showErrorMessage="1" prompt="Saldo final al 31 de diciembre de 2014." sqref="F17 F7"/>
    <dataValidation allowBlank="1" showInputMessage="1" showErrorMessage="1" prompt="Saldo final al 31 de diciembre de 2013." sqref="G7 G17"/>
    <dataValidation allowBlank="1" showInputMessage="1" showErrorMessage="1" prompt="Corresponde al nombre o descripción de la cuenta de acuerdo al Plan de Cuentas emitido por el CONAC." sqref="B7 B17"/>
    <dataValidation allowBlank="1" showInputMessage="1" showErrorMessage="1" prompt="Saldo final al 31 de diciembre de 2012." sqref="H7 H17"/>
  </dataValidation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516" t="s">
        <v>143</v>
      </c>
      <c r="B2" s="517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67" zoomScaleNormal="100" zoomScaleSheetLayoutView="100" workbookViewId="0">
      <selection activeCell="A84" sqref="A84:D95"/>
    </sheetView>
  </sheetViews>
  <sheetFormatPr baseColWidth="10" defaultRowHeight="11.25" x14ac:dyDescent="0.2"/>
  <cols>
    <col min="1" max="1" width="20.7109375" style="60" customWidth="1"/>
    <col min="2" max="2" width="55.855468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2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ht="11.25" customHeight="1" x14ac:dyDescent="0.2">
      <c r="A4" s="308" t="s">
        <v>374</v>
      </c>
      <c r="C4" s="22"/>
      <c r="D4" s="22"/>
      <c r="E4" s="365" t="s">
        <v>373</v>
      </c>
    </row>
    <row r="5" spans="1:5" s="24" customFormat="1" x14ac:dyDescent="0.2">
      <c r="A5" s="224"/>
      <c r="B5" s="224"/>
      <c r="C5" s="364"/>
      <c r="D5" s="363"/>
      <c r="E5" s="363"/>
    </row>
    <row r="6" spans="1:5" ht="15" customHeight="1" x14ac:dyDescent="0.2">
      <c r="A6" s="228" t="s">
        <v>45</v>
      </c>
      <c r="B6" s="227" t="s">
        <v>46</v>
      </c>
      <c r="C6" s="292" t="s">
        <v>47</v>
      </c>
      <c r="D6" s="292" t="s">
        <v>48</v>
      </c>
      <c r="E6" s="292" t="s">
        <v>49</v>
      </c>
    </row>
    <row r="7" spans="1:5" x14ac:dyDescent="0.2">
      <c r="A7" s="451" t="s">
        <v>901</v>
      </c>
      <c r="B7" s="286" t="s">
        <v>902</v>
      </c>
      <c r="C7" s="254">
        <v>500</v>
      </c>
      <c r="D7" s="254">
        <v>500</v>
      </c>
      <c r="E7" s="254">
        <f>+D7-C7</f>
        <v>0</v>
      </c>
    </row>
    <row r="8" spans="1:5" x14ac:dyDescent="0.2">
      <c r="A8" s="451" t="s">
        <v>903</v>
      </c>
      <c r="B8" s="286" t="s">
        <v>904</v>
      </c>
      <c r="C8" s="254">
        <v>500</v>
      </c>
      <c r="D8" s="254">
        <v>500</v>
      </c>
      <c r="E8" s="254">
        <f t="shared" ref="E8:E22" si="0">+D8-C8</f>
        <v>0</v>
      </c>
    </row>
    <row r="9" spans="1:5" x14ac:dyDescent="0.2">
      <c r="A9" s="451" t="s">
        <v>905</v>
      </c>
      <c r="B9" s="286" t="s">
        <v>906</v>
      </c>
      <c r="C9" s="254">
        <v>500</v>
      </c>
      <c r="D9" s="254">
        <v>500</v>
      </c>
      <c r="E9" s="254">
        <f t="shared" si="0"/>
        <v>0</v>
      </c>
    </row>
    <row r="10" spans="1:5" x14ac:dyDescent="0.2">
      <c r="A10" s="451" t="s">
        <v>907</v>
      </c>
      <c r="B10" s="286" t="s">
        <v>908</v>
      </c>
      <c r="C10" s="254">
        <v>500</v>
      </c>
      <c r="D10" s="254">
        <v>500</v>
      </c>
      <c r="E10" s="254">
        <f t="shared" si="0"/>
        <v>0</v>
      </c>
    </row>
    <row r="11" spans="1:5" x14ac:dyDescent="0.2">
      <c r="A11" s="452">
        <v>1.11100047E+17</v>
      </c>
      <c r="B11" s="286" t="s">
        <v>909</v>
      </c>
      <c r="C11" s="254">
        <v>500</v>
      </c>
      <c r="D11" s="254">
        <v>500</v>
      </c>
      <c r="E11" s="254">
        <f t="shared" si="0"/>
        <v>0</v>
      </c>
    </row>
    <row r="12" spans="1:5" x14ac:dyDescent="0.2">
      <c r="A12" s="452">
        <v>1.1110005E+17</v>
      </c>
      <c r="B12" s="286" t="s">
        <v>672</v>
      </c>
      <c r="C12" s="254">
        <v>563000</v>
      </c>
      <c r="D12" s="254">
        <v>233000</v>
      </c>
      <c r="E12" s="254">
        <f t="shared" si="0"/>
        <v>-330000</v>
      </c>
    </row>
    <row r="13" spans="1:5" x14ac:dyDescent="0.2">
      <c r="A13" s="452">
        <v>1.11100051E+17</v>
      </c>
      <c r="B13" s="286" t="s">
        <v>910</v>
      </c>
      <c r="C13" s="254">
        <v>500</v>
      </c>
      <c r="D13" s="254">
        <v>500</v>
      </c>
      <c r="E13" s="254">
        <f t="shared" si="0"/>
        <v>0</v>
      </c>
    </row>
    <row r="14" spans="1:5" x14ac:dyDescent="0.2">
      <c r="A14" s="452">
        <v>1.11100052E+17</v>
      </c>
      <c r="B14" s="286" t="s">
        <v>911</v>
      </c>
      <c r="C14" s="254">
        <v>500</v>
      </c>
      <c r="D14" s="254">
        <v>500</v>
      </c>
      <c r="E14" s="254">
        <f t="shared" si="0"/>
        <v>0</v>
      </c>
    </row>
    <row r="15" spans="1:5" x14ac:dyDescent="0.2">
      <c r="A15" s="452">
        <v>1.11100053E+17</v>
      </c>
      <c r="B15" s="286" t="s">
        <v>912</v>
      </c>
      <c r="C15" s="254">
        <v>500</v>
      </c>
      <c r="D15" s="254">
        <v>0</v>
      </c>
      <c r="E15" s="254">
        <f t="shared" si="0"/>
        <v>-500</v>
      </c>
    </row>
    <row r="16" spans="1:5" x14ac:dyDescent="0.2">
      <c r="A16" s="452">
        <v>1.11100056E+17</v>
      </c>
      <c r="B16" s="286" t="s">
        <v>913</v>
      </c>
      <c r="C16" s="254">
        <v>500</v>
      </c>
      <c r="D16" s="254">
        <v>500</v>
      </c>
      <c r="E16" s="254">
        <f t="shared" si="0"/>
        <v>0</v>
      </c>
    </row>
    <row r="17" spans="1:5" x14ac:dyDescent="0.2">
      <c r="A17" s="452">
        <v>1.11100057E+17</v>
      </c>
      <c r="B17" s="286" t="s">
        <v>592</v>
      </c>
      <c r="C17" s="254">
        <v>142999.73000000001</v>
      </c>
      <c r="D17" s="254">
        <v>142999.73000000001</v>
      </c>
      <c r="E17" s="254">
        <f t="shared" si="0"/>
        <v>0</v>
      </c>
    </row>
    <row r="18" spans="1:5" x14ac:dyDescent="0.2">
      <c r="A18" s="452">
        <v>1.11100058E+17</v>
      </c>
      <c r="B18" s="286" t="s">
        <v>914</v>
      </c>
      <c r="C18" s="254">
        <v>500</v>
      </c>
      <c r="D18" s="254">
        <v>0</v>
      </c>
      <c r="E18" s="254">
        <f t="shared" si="0"/>
        <v>-500</v>
      </c>
    </row>
    <row r="19" spans="1:5" x14ac:dyDescent="0.2">
      <c r="A19" s="452">
        <v>1.11100059E+17</v>
      </c>
      <c r="B19" s="286" t="s">
        <v>915</v>
      </c>
      <c r="C19" s="254">
        <v>500</v>
      </c>
      <c r="D19" s="254">
        <v>500</v>
      </c>
      <c r="E19" s="254">
        <f t="shared" si="0"/>
        <v>0</v>
      </c>
    </row>
    <row r="20" spans="1:5" x14ac:dyDescent="0.2">
      <c r="A20" s="452">
        <v>1.11100063E+17</v>
      </c>
      <c r="B20" s="286" t="s">
        <v>916</v>
      </c>
      <c r="C20" s="254">
        <v>500</v>
      </c>
      <c r="D20" s="254">
        <v>500</v>
      </c>
      <c r="E20" s="254">
        <f t="shared" si="0"/>
        <v>0</v>
      </c>
    </row>
    <row r="21" spans="1:5" x14ac:dyDescent="0.2">
      <c r="A21" s="452">
        <v>1.11100064E+17</v>
      </c>
      <c r="B21" s="286" t="s">
        <v>917</v>
      </c>
      <c r="C21" s="254">
        <v>500</v>
      </c>
      <c r="D21" s="254">
        <v>0</v>
      </c>
      <c r="E21" s="254">
        <f t="shared" si="0"/>
        <v>-500</v>
      </c>
    </row>
    <row r="22" spans="1:5" x14ac:dyDescent="0.2">
      <c r="A22" s="452">
        <v>1.11100065E+17</v>
      </c>
      <c r="B22" s="286" t="s">
        <v>918</v>
      </c>
      <c r="C22" s="254">
        <v>500</v>
      </c>
      <c r="D22" s="254">
        <v>500</v>
      </c>
      <c r="E22" s="254">
        <f t="shared" si="0"/>
        <v>0</v>
      </c>
    </row>
    <row r="23" spans="1:5" x14ac:dyDescent="0.2">
      <c r="A23" s="362" t="s">
        <v>919</v>
      </c>
      <c r="B23" s="362" t="s">
        <v>920</v>
      </c>
      <c r="C23" s="361">
        <f>SUM(C7:C22)</f>
        <v>712999.73</v>
      </c>
      <c r="D23" s="361">
        <f>SUM(D7:D22)</f>
        <v>381499.73</v>
      </c>
      <c r="E23" s="361">
        <f>SUM(E7:E22)</f>
        <v>-331500</v>
      </c>
    </row>
    <row r="24" spans="1:5" x14ac:dyDescent="0.2">
      <c r="A24" s="286"/>
      <c r="B24" s="286"/>
      <c r="C24" s="254"/>
      <c r="D24" s="254"/>
      <c r="E24" s="254"/>
    </row>
    <row r="25" spans="1:5" x14ac:dyDescent="0.2">
      <c r="A25" s="286" t="s">
        <v>921</v>
      </c>
      <c r="B25" s="286" t="s">
        <v>922</v>
      </c>
      <c r="C25" s="254">
        <v>5028253.0999999996</v>
      </c>
      <c r="D25" s="254">
        <v>5035417.7699999996</v>
      </c>
      <c r="E25" s="254">
        <f>+D25-C25</f>
        <v>7164.6699999999255</v>
      </c>
    </row>
    <row r="26" spans="1:5" x14ac:dyDescent="0.2">
      <c r="A26" s="286" t="s">
        <v>923</v>
      </c>
      <c r="B26" s="286" t="s">
        <v>924</v>
      </c>
      <c r="C26" s="254">
        <v>85534.01</v>
      </c>
      <c r="D26" s="254">
        <v>27930.34</v>
      </c>
      <c r="E26" s="254">
        <f t="shared" ref="E26:E58" si="1">+D26-C26</f>
        <v>-57603.67</v>
      </c>
    </row>
    <row r="27" spans="1:5" x14ac:dyDescent="0.2">
      <c r="A27" s="286" t="s">
        <v>925</v>
      </c>
      <c r="B27" s="286" t="s">
        <v>926</v>
      </c>
      <c r="C27" s="254">
        <v>399.09</v>
      </c>
      <c r="D27" s="254">
        <v>7767.09</v>
      </c>
      <c r="E27" s="254">
        <f t="shared" si="1"/>
        <v>7368</v>
      </c>
    </row>
    <row r="28" spans="1:5" x14ac:dyDescent="0.2">
      <c r="A28" s="286" t="s">
        <v>927</v>
      </c>
      <c r="B28" s="286" t="s">
        <v>928</v>
      </c>
      <c r="C28" s="254">
        <v>99085.130000000601</v>
      </c>
      <c r="D28" s="254">
        <v>30027.73</v>
      </c>
      <c r="E28" s="254">
        <f t="shared" si="1"/>
        <v>-69057.400000000605</v>
      </c>
    </row>
    <row r="29" spans="1:5" x14ac:dyDescent="0.2">
      <c r="A29" s="286" t="s">
        <v>929</v>
      </c>
      <c r="B29" s="286" t="s">
        <v>930</v>
      </c>
      <c r="C29" s="254">
        <v>66903.070000000007</v>
      </c>
      <c r="D29" s="254">
        <v>51342.5</v>
      </c>
      <c r="E29" s="254">
        <f t="shared" si="1"/>
        <v>-15560.570000000007</v>
      </c>
    </row>
    <row r="30" spans="1:5" x14ac:dyDescent="0.2">
      <c r="A30" s="286" t="s">
        <v>931</v>
      </c>
      <c r="B30" s="286" t="s">
        <v>932</v>
      </c>
      <c r="C30" s="254">
        <v>12725415.052999878</v>
      </c>
      <c r="D30" s="254">
        <v>6811984.7699999996</v>
      </c>
      <c r="E30" s="254">
        <f t="shared" si="1"/>
        <v>-5913430.2829998787</v>
      </c>
    </row>
    <row r="31" spans="1:5" x14ac:dyDescent="0.2">
      <c r="A31" s="286" t="s">
        <v>933</v>
      </c>
      <c r="B31" s="286" t="s">
        <v>934</v>
      </c>
      <c r="C31" s="254">
        <v>5000.68</v>
      </c>
      <c r="D31" s="254">
        <v>5000.8</v>
      </c>
      <c r="E31" s="254">
        <f t="shared" si="1"/>
        <v>0.11999999999989086</v>
      </c>
    </row>
    <row r="32" spans="1:5" x14ac:dyDescent="0.2">
      <c r="A32" s="286" t="s">
        <v>935</v>
      </c>
      <c r="B32" s="286" t="s">
        <v>936</v>
      </c>
      <c r="C32" s="254">
        <v>255642.21</v>
      </c>
      <c r="D32" s="254">
        <v>193514.93</v>
      </c>
      <c r="E32" s="254">
        <f t="shared" si="1"/>
        <v>-62127.28</v>
      </c>
    </row>
    <row r="33" spans="1:5" x14ac:dyDescent="0.2">
      <c r="A33" s="286" t="s">
        <v>937</v>
      </c>
      <c r="B33" s="286" t="s">
        <v>938</v>
      </c>
      <c r="C33" s="254">
        <v>62841.48</v>
      </c>
      <c r="D33" s="254">
        <v>23965.919999999998</v>
      </c>
      <c r="E33" s="254">
        <f t="shared" si="1"/>
        <v>-38875.560000000005</v>
      </c>
    </row>
    <row r="34" spans="1:5" x14ac:dyDescent="0.2">
      <c r="A34" s="286" t="s">
        <v>939</v>
      </c>
      <c r="B34" s="286" t="s">
        <v>940</v>
      </c>
      <c r="C34" s="254">
        <v>49931.69</v>
      </c>
      <c r="D34" s="254">
        <v>68629.59</v>
      </c>
      <c r="E34" s="254">
        <f t="shared" si="1"/>
        <v>18697.899999999994</v>
      </c>
    </row>
    <row r="35" spans="1:5" x14ac:dyDescent="0.2">
      <c r="A35" s="286" t="s">
        <v>941</v>
      </c>
      <c r="B35" s="286" t="s">
        <v>942</v>
      </c>
      <c r="C35" s="254">
        <v>174539.84</v>
      </c>
      <c r="D35" s="254">
        <v>59904.18</v>
      </c>
      <c r="E35" s="254">
        <f t="shared" si="1"/>
        <v>-114635.66</v>
      </c>
    </row>
    <row r="36" spans="1:5" x14ac:dyDescent="0.2">
      <c r="A36" s="286" t="s">
        <v>943</v>
      </c>
      <c r="B36" s="286" t="s">
        <v>944</v>
      </c>
      <c r="C36" s="254">
        <v>39750.69</v>
      </c>
      <c r="D36" s="254">
        <v>17686.82</v>
      </c>
      <c r="E36" s="254">
        <f t="shared" si="1"/>
        <v>-22063.870000000003</v>
      </c>
    </row>
    <row r="37" spans="1:5" x14ac:dyDescent="0.2">
      <c r="A37" s="286" t="s">
        <v>945</v>
      </c>
      <c r="B37" s="286" t="s">
        <v>946</v>
      </c>
      <c r="C37" s="254">
        <v>20124.3</v>
      </c>
      <c r="D37" s="254">
        <v>20127.3</v>
      </c>
      <c r="E37" s="254">
        <f t="shared" si="1"/>
        <v>3</v>
      </c>
    </row>
    <row r="38" spans="1:5" x14ac:dyDescent="0.2">
      <c r="A38" s="286" t="s">
        <v>947</v>
      </c>
      <c r="B38" s="286" t="s">
        <v>948</v>
      </c>
      <c r="C38" s="254">
        <v>2996.11</v>
      </c>
      <c r="D38" s="254">
        <v>2996.11</v>
      </c>
      <c r="E38" s="254">
        <f t="shared" si="1"/>
        <v>0</v>
      </c>
    </row>
    <row r="39" spans="1:5" x14ac:dyDescent="0.2">
      <c r="A39" s="286" t="s">
        <v>949</v>
      </c>
      <c r="B39" s="286" t="s">
        <v>950</v>
      </c>
      <c r="C39" s="254">
        <v>2999.98</v>
      </c>
      <c r="D39" s="254">
        <v>2999.98</v>
      </c>
      <c r="E39" s="254">
        <f t="shared" si="1"/>
        <v>0</v>
      </c>
    </row>
    <row r="40" spans="1:5" x14ac:dyDescent="0.2">
      <c r="A40" s="286" t="s">
        <v>951</v>
      </c>
      <c r="B40" s="286" t="s">
        <v>952</v>
      </c>
      <c r="C40" s="254">
        <v>3000.62</v>
      </c>
      <c r="D40" s="254">
        <v>3000.62</v>
      </c>
      <c r="E40" s="254">
        <f t="shared" si="1"/>
        <v>0</v>
      </c>
    </row>
    <row r="41" spans="1:5" x14ac:dyDescent="0.2">
      <c r="A41" s="286" t="s">
        <v>953</v>
      </c>
      <c r="B41" s="286" t="s">
        <v>954</v>
      </c>
      <c r="C41" s="254">
        <v>3209.96</v>
      </c>
      <c r="D41" s="254">
        <v>3209.96</v>
      </c>
      <c r="E41" s="254">
        <f t="shared" si="1"/>
        <v>0</v>
      </c>
    </row>
    <row r="42" spans="1:5" x14ac:dyDescent="0.2">
      <c r="A42" s="286" t="s">
        <v>955</v>
      </c>
      <c r="B42" s="286" t="s">
        <v>956</v>
      </c>
      <c r="C42" s="254">
        <v>3001</v>
      </c>
      <c r="D42" s="254">
        <v>3001</v>
      </c>
      <c r="E42" s="254">
        <f t="shared" si="1"/>
        <v>0</v>
      </c>
    </row>
    <row r="43" spans="1:5" x14ac:dyDescent="0.2">
      <c r="A43" s="286" t="s">
        <v>957</v>
      </c>
      <c r="B43" s="286" t="s">
        <v>958</v>
      </c>
      <c r="C43" s="254">
        <v>3000</v>
      </c>
      <c r="D43" s="254">
        <v>3000</v>
      </c>
      <c r="E43" s="254">
        <f t="shared" si="1"/>
        <v>0</v>
      </c>
    </row>
    <row r="44" spans="1:5" x14ac:dyDescent="0.2">
      <c r="A44" s="286" t="s">
        <v>959</v>
      </c>
      <c r="B44" s="286" t="s">
        <v>960</v>
      </c>
      <c r="C44" s="254">
        <v>3000</v>
      </c>
      <c r="D44" s="254">
        <v>3000</v>
      </c>
      <c r="E44" s="254">
        <f t="shared" si="1"/>
        <v>0</v>
      </c>
    </row>
    <row r="45" spans="1:5" x14ac:dyDescent="0.2">
      <c r="A45" s="286" t="s">
        <v>961</v>
      </c>
      <c r="B45" s="286" t="s">
        <v>962</v>
      </c>
      <c r="C45" s="254">
        <v>3000</v>
      </c>
      <c r="D45" s="254">
        <v>3000</v>
      </c>
      <c r="E45" s="254">
        <f t="shared" si="1"/>
        <v>0</v>
      </c>
    </row>
    <row r="46" spans="1:5" x14ac:dyDescent="0.2">
      <c r="A46" s="286" t="s">
        <v>963</v>
      </c>
      <c r="B46" s="286" t="s">
        <v>532</v>
      </c>
      <c r="C46" s="254">
        <v>3000.01</v>
      </c>
      <c r="D46" s="254">
        <v>3000.01</v>
      </c>
      <c r="E46" s="254">
        <f t="shared" si="1"/>
        <v>0</v>
      </c>
    </row>
    <row r="47" spans="1:5" x14ac:dyDescent="0.2">
      <c r="A47" s="286" t="s">
        <v>964</v>
      </c>
      <c r="B47" s="286" t="s">
        <v>965</v>
      </c>
      <c r="C47" s="254">
        <v>3000</v>
      </c>
      <c r="D47" s="254">
        <v>3000</v>
      </c>
      <c r="E47" s="254">
        <f t="shared" si="1"/>
        <v>0</v>
      </c>
    </row>
    <row r="48" spans="1:5" x14ac:dyDescent="0.2">
      <c r="A48" s="286" t="s">
        <v>966</v>
      </c>
      <c r="B48" s="286" t="s">
        <v>967</v>
      </c>
      <c r="C48" s="254">
        <v>1088187.28</v>
      </c>
      <c r="D48" s="254">
        <v>516512.02</v>
      </c>
      <c r="E48" s="254">
        <f t="shared" si="1"/>
        <v>-571675.26</v>
      </c>
    </row>
    <row r="49" spans="1:5" x14ac:dyDescent="0.2">
      <c r="A49" s="286" t="s">
        <v>968</v>
      </c>
      <c r="B49" s="286" t="s">
        <v>969</v>
      </c>
      <c r="C49" s="254">
        <v>10114440.75</v>
      </c>
      <c r="D49" s="254">
        <v>11590309.91</v>
      </c>
      <c r="E49" s="254">
        <f t="shared" si="1"/>
        <v>1475869.1600000001</v>
      </c>
    </row>
    <row r="50" spans="1:5" x14ac:dyDescent="0.2">
      <c r="A50" s="286" t="s">
        <v>970</v>
      </c>
      <c r="B50" s="286" t="s">
        <v>971</v>
      </c>
      <c r="C50" s="254">
        <v>6163545.96</v>
      </c>
      <c r="D50" s="254">
        <v>10908465.529999999</v>
      </c>
      <c r="E50" s="254">
        <f t="shared" si="1"/>
        <v>4744919.5699999994</v>
      </c>
    </row>
    <row r="51" spans="1:5" x14ac:dyDescent="0.2">
      <c r="A51" s="286" t="s">
        <v>972</v>
      </c>
      <c r="B51" s="286" t="s">
        <v>973</v>
      </c>
      <c r="C51" s="254">
        <v>96721.4</v>
      </c>
      <c r="D51" s="254">
        <v>98403.97</v>
      </c>
      <c r="E51" s="254">
        <f t="shared" si="1"/>
        <v>1682.570000000007</v>
      </c>
    </row>
    <row r="52" spans="1:5" x14ac:dyDescent="0.2">
      <c r="A52" s="286" t="s">
        <v>974</v>
      </c>
      <c r="B52" s="286" t="s">
        <v>975</v>
      </c>
      <c r="C52" s="254">
        <v>987457.08</v>
      </c>
      <c r="D52" s="254">
        <v>33922.300000000003</v>
      </c>
      <c r="E52" s="254">
        <f t="shared" si="1"/>
        <v>-953534.77999999991</v>
      </c>
    </row>
    <row r="53" spans="1:5" x14ac:dyDescent="0.2">
      <c r="A53" s="286" t="s">
        <v>976</v>
      </c>
      <c r="B53" s="286" t="s">
        <v>977</v>
      </c>
      <c r="C53" s="254">
        <v>1326166.82</v>
      </c>
      <c r="D53" s="254">
        <v>285721.87999999983</v>
      </c>
      <c r="E53" s="254">
        <f t="shared" si="1"/>
        <v>-1040444.9400000002</v>
      </c>
    </row>
    <row r="54" spans="1:5" x14ac:dyDescent="0.2">
      <c r="A54" s="286" t="s">
        <v>978</v>
      </c>
      <c r="B54" s="286" t="s">
        <v>979</v>
      </c>
      <c r="C54" s="254">
        <v>3043085.13</v>
      </c>
      <c r="D54" s="254">
        <v>2705115.26</v>
      </c>
      <c r="E54" s="254">
        <f t="shared" si="1"/>
        <v>-337969.87000000011</v>
      </c>
    </row>
    <row r="55" spans="1:5" x14ac:dyDescent="0.2">
      <c r="A55" s="286" t="s">
        <v>980</v>
      </c>
      <c r="B55" s="286" t="s">
        <v>981</v>
      </c>
      <c r="C55" s="254">
        <v>1393269.82</v>
      </c>
      <c r="D55" s="254">
        <v>1412271.3</v>
      </c>
      <c r="E55" s="254">
        <f t="shared" si="1"/>
        <v>19001.479999999981</v>
      </c>
    </row>
    <row r="56" spans="1:5" x14ac:dyDescent="0.2">
      <c r="A56" s="286" t="s">
        <v>982</v>
      </c>
      <c r="B56" s="286" t="s">
        <v>983</v>
      </c>
      <c r="C56" s="254">
        <v>5000</v>
      </c>
      <c r="D56" s="254">
        <v>2345302.6</v>
      </c>
      <c r="E56" s="254">
        <f t="shared" si="1"/>
        <v>2340302.6</v>
      </c>
    </row>
    <row r="57" spans="1:5" x14ac:dyDescent="0.2">
      <c r="A57" s="286" t="s">
        <v>984</v>
      </c>
      <c r="B57" s="286" t="s">
        <v>985</v>
      </c>
      <c r="C57" s="254">
        <v>0</v>
      </c>
      <c r="D57" s="254">
        <v>5099.6099999999997</v>
      </c>
      <c r="E57" s="254">
        <f t="shared" si="1"/>
        <v>5099.6099999999997</v>
      </c>
    </row>
    <row r="58" spans="1:5" x14ac:dyDescent="0.2">
      <c r="A58" s="286" t="s">
        <v>986</v>
      </c>
      <c r="B58" s="286" t="s">
        <v>987</v>
      </c>
      <c r="C58" s="254">
        <v>0</v>
      </c>
      <c r="D58" s="254">
        <v>10000000</v>
      </c>
      <c r="E58" s="254">
        <f t="shared" si="1"/>
        <v>10000000</v>
      </c>
    </row>
    <row r="59" spans="1:5" x14ac:dyDescent="0.2">
      <c r="A59" s="362" t="s">
        <v>988</v>
      </c>
      <c r="B59" s="362" t="s">
        <v>989</v>
      </c>
      <c r="C59" s="361">
        <f>SUM(C25:C58)</f>
        <v>42861502.262999885</v>
      </c>
      <c r="D59" s="361">
        <f>SUM(D25:D58)</f>
        <v>52284631.799999997</v>
      </c>
      <c r="E59" s="361">
        <f>SUM(E25:E58)</f>
        <v>9423129.5370001197</v>
      </c>
    </row>
    <row r="60" spans="1:5" x14ac:dyDescent="0.2">
      <c r="A60" s="286"/>
      <c r="B60" s="286"/>
      <c r="C60" s="254"/>
      <c r="D60" s="254"/>
      <c r="E60" s="254"/>
    </row>
    <row r="61" spans="1:5" x14ac:dyDescent="0.2">
      <c r="A61" s="286" t="s">
        <v>990</v>
      </c>
      <c r="B61" s="286" t="s">
        <v>592</v>
      </c>
      <c r="C61" s="254">
        <v>0</v>
      </c>
      <c r="D61" s="254">
        <v>25000</v>
      </c>
      <c r="E61" s="254">
        <f>+D61-C61</f>
        <v>25000</v>
      </c>
    </row>
    <row r="62" spans="1:5" x14ac:dyDescent="0.2">
      <c r="A62" s="286" t="s">
        <v>991</v>
      </c>
      <c r="B62" s="286" t="s">
        <v>593</v>
      </c>
      <c r="C62" s="254">
        <v>0</v>
      </c>
      <c r="D62" s="254">
        <v>5000</v>
      </c>
      <c r="E62" s="254">
        <f t="shared" ref="E62:E63" si="2">+D62-C62</f>
        <v>5000</v>
      </c>
    </row>
    <row r="63" spans="1:5" x14ac:dyDescent="0.2">
      <c r="A63" s="286" t="s">
        <v>992</v>
      </c>
      <c r="B63" s="286" t="s">
        <v>594</v>
      </c>
      <c r="C63" s="254">
        <v>0</v>
      </c>
      <c r="D63" s="254">
        <v>2000</v>
      </c>
      <c r="E63" s="254">
        <f t="shared" si="2"/>
        <v>2000</v>
      </c>
    </row>
    <row r="64" spans="1:5" x14ac:dyDescent="0.2">
      <c r="A64" s="470">
        <v>1113</v>
      </c>
      <c r="B64" s="362" t="s">
        <v>993</v>
      </c>
      <c r="C64" s="361">
        <f>SUM(C61:C63)</f>
        <v>0</v>
      </c>
      <c r="D64" s="361">
        <f>SUM(D61:D63)</f>
        <v>32000</v>
      </c>
      <c r="E64" s="361">
        <f>SUM(E61:E63)</f>
        <v>32000</v>
      </c>
    </row>
    <row r="65" spans="1:5" x14ac:dyDescent="0.2">
      <c r="A65" s="286"/>
      <c r="B65" s="286"/>
      <c r="C65" s="254"/>
      <c r="D65" s="254"/>
      <c r="E65" s="254"/>
    </row>
    <row r="66" spans="1:5" x14ac:dyDescent="0.2">
      <c r="A66" s="451" t="s">
        <v>994</v>
      </c>
      <c r="B66" s="453" t="s">
        <v>995</v>
      </c>
      <c r="C66" s="254">
        <v>187839546.38</v>
      </c>
      <c r="D66" s="254">
        <v>21302775.340000037</v>
      </c>
      <c r="E66" s="254">
        <f>+D66-C66</f>
        <v>-166536771.03999996</v>
      </c>
    </row>
    <row r="67" spans="1:5" x14ac:dyDescent="0.2">
      <c r="A67" s="451" t="s">
        <v>996</v>
      </c>
      <c r="B67" s="453" t="s">
        <v>997</v>
      </c>
      <c r="C67" s="254">
        <v>40967148</v>
      </c>
      <c r="D67" s="254">
        <v>0</v>
      </c>
      <c r="E67" s="254">
        <f t="shared" ref="E67:E77" si="3">+D67-C67</f>
        <v>-40967148</v>
      </c>
    </row>
    <row r="68" spans="1:5" x14ac:dyDescent="0.2">
      <c r="A68" s="452">
        <v>1.11400049E+17</v>
      </c>
      <c r="B68" s="448" t="s">
        <v>529</v>
      </c>
      <c r="C68" s="254">
        <v>1597679.43</v>
      </c>
      <c r="D68" s="254">
        <v>1493933.92</v>
      </c>
      <c r="E68" s="254">
        <f t="shared" si="3"/>
        <v>-103745.51000000001</v>
      </c>
    </row>
    <row r="69" spans="1:5" x14ac:dyDescent="0.2">
      <c r="A69" s="452">
        <v>1.11400051E+17</v>
      </c>
      <c r="B69" s="448" t="s">
        <v>530</v>
      </c>
      <c r="C69" s="254">
        <v>589127.22</v>
      </c>
      <c r="D69" s="254">
        <v>559713.67000000004</v>
      </c>
      <c r="E69" s="254">
        <f t="shared" si="3"/>
        <v>-29413.54999999993</v>
      </c>
    </row>
    <row r="70" spans="1:5" x14ac:dyDescent="0.2">
      <c r="A70" s="452">
        <v>1.11400052E+17</v>
      </c>
      <c r="B70" s="454" t="s">
        <v>531</v>
      </c>
      <c r="C70" s="254">
        <v>4515579.3499999996</v>
      </c>
      <c r="D70" s="254">
        <v>4482291.04</v>
      </c>
      <c r="E70" s="254">
        <f t="shared" si="3"/>
        <v>-33288.30999999959</v>
      </c>
    </row>
    <row r="71" spans="1:5" x14ac:dyDescent="0.2">
      <c r="A71" s="455">
        <v>1.11400054E+17</v>
      </c>
      <c r="B71" s="454" t="s">
        <v>998</v>
      </c>
      <c r="C71" s="254">
        <v>4098862.24</v>
      </c>
      <c r="D71" s="254">
        <v>3128999.91</v>
      </c>
      <c r="E71" s="254">
        <f t="shared" si="3"/>
        <v>-969862.33000000007</v>
      </c>
    </row>
    <row r="72" spans="1:5" x14ac:dyDescent="0.2">
      <c r="A72" s="455">
        <v>1.11400055E+17</v>
      </c>
      <c r="B72" s="448" t="s">
        <v>533</v>
      </c>
      <c r="C72" s="254">
        <v>493386.7</v>
      </c>
      <c r="D72" s="254">
        <v>49449.74</v>
      </c>
      <c r="E72" s="254">
        <f t="shared" si="3"/>
        <v>-443936.96</v>
      </c>
    </row>
    <row r="73" spans="1:5" x14ac:dyDescent="0.2">
      <c r="A73" s="455">
        <v>1.11400058E+17</v>
      </c>
      <c r="B73" s="448" t="s">
        <v>534</v>
      </c>
      <c r="C73" s="254">
        <v>81499.53</v>
      </c>
      <c r="D73" s="254">
        <v>1348815.22</v>
      </c>
      <c r="E73" s="254">
        <f t="shared" si="3"/>
        <v>1267315.69</v>
      </c>
    </row>
    <row r="74" spans="1:5" x14ac:dyDescent="0.2">
      <c r="A74" s="455">
        <v>1.1140006E+17</v>
      </c>
      <c r="B74" s="448" t="s">
        <v>999</v>
      </c>
      <c r="C74" s="254">
        <v>2393380.5099999998</v>
      </c>
      <c r="D74" s="254">
        <v>1138988.32</v>
      </c>
      <c r="E74" s="254">
        <f t="shared" si="3"/>
        <v>-1254392.1899999997</v>
      </c>
    </row>
    <row r="75" spans="1:5" x14ac:dyDescent="0.2">
      <c r="A75" s="455">
        <v>1.11400061E+17</v>
      </c>
      <c r="B75" s="456" t="s">
        <v>536</v>
      </c>
      <c r="C75" s="254">
        <v>117939.62</v>
      </c>
      <c r="D75" s="254">
        <v>2239.71</v>
      </c>
      <c r="E75" s="254">
        <f t="shared" si="3"/>
        <v>-115699.90999999999</v>
      </c>
    </row>
    <row r="76" spans="1:5" x14ac:dyDescent="0.2">
      <c r="A76" s="455">
        <v>1.11400062E+17</v>
      </c>
      <c r="B76" s="448" t="s">
        <v>537</v>
      </c>
      <c r="C76" s="254">
        <v>64192928.109999999</v>
      </c>
      <c r="D76" s="254">
        <v>65374670.609999999</v>
      </c>
      <c r="E76" s="254">
        <f t="shared" si="3"/>
        <v>1181742.5</v>
      </c>
    </row>
    <row r="77" spans="1:5" x14ac:dyDescent="0.2">
      <c r="A77" s="455">
        <v>1.11400063E+17</v>
      </c>
      <c r="B77" s="448" t="s">
        <v>538</v>
      </c>
      <c r="C77" s="254">
        <v>0</v>
      </c>
      <c r="D77" s="254">
        <v>259369454.56</v>
      </c>
      <c r="E77" s="254">
        <f t="shared" si="3"/>
        <v>259369454.56</v>
      </c>
    </row>
    <row r="78" spans="1:5" x14ac:dyDescent="0.2">
      <c r="A78" s="471" t="s">
        <v>1000</v>
      </c>
      <c r="B78" s="457" t="s">
        <v>1001</v>
      </c>
      <c r="C78" s="361">
        <f>SUM(C66:C77)</f>
        <v>306887077.08999997</v>
      </c>
      <c r="D78" s="361">
        <f>SUM(D66:D77)</f>
        <v>358251332.04000002</v>
      </c>
      <c r="E78" s="361">
        <f>SUM(E66:E77)</f>
        <v>51364254.950000018</v>
      </c>
    </row>
    <row r="79" spans="1:5" x14ac:dyDescent="0.2">
      <c r="A79" s="286"/>
      <c r="B79" s="286"/>
      <c r="C79" s="254"/>
      <c r="D79" s="254"/>
      <c r="E79" s="254"/>
    </row>
    <row r="80" spans="1:5" x14ac:dyDescent="0.2">
      <c r="A80" s="362"/>
      <c r="B80" s="362"/>
      <c r="C80" s="361"/>
      <c r="D80" s="361"/>
      <c r="E80" s="361"/>
    </row>
    <row r="81" spans="1:5" s="8" customFormat="1" x14ac:dyDescent="0.2">
      <c r="A81" s="253"/>
      <c r="B81" s="253" t="s">
        <v>372</v>
      </c>
      <c r="C81" s="252">
        <f>C23+C59+C64+C78</f>
        <v>350461579.08299983</v>
      </c>
      <c r="D81" s="252">
        <f>D23+D59+D64+D78</f>
        <v>410949463.56999999</v>
      </c>
      <c r="E81" s="252">
        <f>E23+E59+E64+E78</f>
        <v>60487884.487000138</v>
      </c>
    </row>
    <row r="82" spans="1:5" s="8" customFormat="1" x14ac:dyDescent="0.2">
      <c r="A82" s="348"/>
      <c r="B82" s="348"/>
      <c r="C82" s="360"/>
      <c r="D82" s="360"/>
      <c r="E82" s="360"/>
    </row>
    <row r="84" spans="1:5" x14ac:dyDescent="0.2">
      <c r="A84" s="89" t="s">
        <v>1136</v>
      </c>
      <c r="B84" s="462"/>
      <c r="C84" s="89" t="s">
        <v>1136</v>
      </c>
      <c r="D84" s="89"/>
    </row>
    <row r="85" spans="1:5" x14ac:dyDescent="0.2">
      <c r="A85" s="463"/>
      <c r="B85" s="462"/>
      <c r="C85" s="463"/>
      <c r="D85" s="89"/>
    </row>
    <row r="86" spans="1:5" x14ac:dyDescent="0.2">
      <c r="A86" s="464" t="s">
        <v>1137</v>
      </c>
      <c r="B86" s="465"/>
      <c r="C86" s="464" t="s">
        <v>1137</v>
      </c>
      <c r="D86" s="89"/>
    </row>
    <row r="87" spans="1:5" x14ac:dyDescent="0.2">
      <c r="A87" s="513" t="s">
        <v>1138</v>
      </c>
      <c r="B87" s="513"/>
      <c r="C87" s="513" t="s">
        <v>1134</v>
      </c>
      <c r="D87" s="513"/>
    </row>
    <row r="88" spans="1:5" x14ac:dyDescent="0.2">
      <c r="A88" s="466" t="s">
        <v>1139</v>
      </c>
      <c r="B88" s="89"/>
      <c r="C88" s="513" t="s">
        <v>1135</v>
      </c>
      <c r="D88" s="513"/>
    </row>
    <row r="89" spans="1:5" x14ac:dyDescent="0.2">
      <c r="A89" s="464"/>
      <c r="B89" s="8"/>
      <c r="C89" s="467"/>
      <c r="D89" s="89"/>
    </row>
    <row r="90" spans="1:5" x14ac:dyDescent="0.2">
      <c r="A90" s="464"/>
      <c r="B90" s="8"/>
      <c r="C90" s="467"/>
      <c r="D90" s="89"/>
    </row>
    <row r="91" spans="1:5" x14ac:dyDescent="0.2">
      <c r="A91" s="464" t="s">
        <v>1140</v>
      </c>
      <c r="B91" s="8"/>
      <c r="C91" s="464"/>
      <c r="D91" s="89"/>
    </row>
    <row r="92" spans="1:5" x14ac:dyDescent="0.2">
      <c r="A92" s="464"/>
      <c r="B92" s="8"/>
      <c r="C92" s="464"/>
      <c r="D92" s="89"/>
    </row>
    <row r="93" spans="1:5" x14ac:dyDescent="0.2">
      <c r="A93" s="184" t="s">
        <v>1141</v>
      </c>
      <c r="B93" s="8"/>
      <c r="C93" s="514"/>
      <c r="D93" s="514"/>
    </row>
    <row r="94" spans="1:5" x14ac:dyDescent="0.2">
      <c r="A94" s="184" t="s">
        <v>1142</v>
      </c>
      <c r="B94" s="8"/>
      <c r="C94" s="184"/>
      <c r="D94" s="89"/>
    </row>
    <row r="95" spans="1:5" ht="15" x14ac:dyDescent="0.2">
      <c r="A95" s="514" t="s">
        <v>1143</v>
      </c>
      <c r="B95" s="515"/>
      <c r="C95" s="514"/>
      <c r="D95" s="514"/>
    </row>
  </sheetData>
  <mergeCells count="6">
    <mergeCell ref="A87:B87"/>
    <mergeCell ref="C87:D87"/>
    <mergeCell ref="C88:D88"/>
    <mergeCell ref="C93:D93"/>
    <mergeCell ref="A95:B95"/>
    <mergeCell ref="C95:D95"/>
  </mergeCells>
  <dataValidations count="5">
    <dataValidation allowBlank="1" showInputMessage="1" showErrorMessage="1" prompt="Importe final del periodo que corresponde la información financiera trimestral que se presenta." sqref="D6"/>
    <dataValidation allowBlank="1" showInputMessage="1" showErrorMessage="1" prompt="Saldo al 31 de diciembre del año anterior del ejercio que se presenta." sqref="C6"/>
    <dataValidation allowBlank="1" showInputMessage="1" showErrorMessage="1" prompt="Corresponde al número de la cuenta de acuerdo al Plan de Cuentas emitido por el CONAC (DOF 23/12/2015)." sqref="A6"/>
    <dataValidation allowBlank="1" showInputMessage="1" showErrorMessage="1" prompt="Corresponde al nombre o descripción de la cuenta de acuerdo al Plan de Cuentas emitido por el CONAC." sqref="B6"/>
    <dataValidation allowBlank="1" showInputMessage="1" showErrorMessage="1" prompt="Diferencia entre el saldo final y el inicial presentados." sqref="E6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516" t="s">
        <v>143</v>
      </c>
      <c r="B2" s="517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opLeftCell="A77" zoomScaleNormal="100" zoomScaleSheetLayoutView="100" workbookViewId="0">
      <selection activeCell="A91" sqref="A91:D102"/>
    </sheetView>
  </sheetViews>
  <sheetFormatPr baseColWidth="10" defaultRowHeight="11.25" x14ac:dyDescent="0.2"/>
  <cols>
    <col min="1" max="1" width="20.7109375" style="60" customWidth="1"/>
    <col min="2" max="2" width="52.85546875" style="60" customWidth="1"/>
    <col min="3" max="3" width="17.7109375" style="36" customWidth="1"/>
    <col min="4" max="4" width="17.7109375" style="476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5"/>
      <c r="D1" s="473"/>
    </row>
    <row r="2" spans="1:4" s="12" customFormat="1" x14ac:dyDescent="0.2">
      <c r="A2" s="21" t="s">
        <v>0</v>
      </c>
      <c r="B2" s="21"/>
      <c r="C2" s="375"/>
      <c r="D2" s="376"/>
    </row>
    <row r="3" spans="1:4" s="12" customFormat="1" x14ac:dyDescent="0.2">
      <c r="A3" s="21"/>
      <c r="B3" s="21"/>
      <c r="C3" s="375"/>
      <c r="D3" s="376"/>
    </row>
    <row r="4" spans="1:4" s="12" customFormat="1" x14ac:dyDescent="0.2">
      <c r="C4" s="375"/>
      <c r="D4" s="376"/>
    </row>
    <row r="5" spans="1:4" s="12" customFormat="1" ht="11.25" customHeight="1" x14ac:dyDescent="0.2">
      <c r="A5" s="536" t="s">
        <v>379</v>
      </c>
      <c r="B5" s="537"/>
      <c r="C5" s="375"/>
      <c r="D5" s="374" t="s">
        <v>377</v>
      </c>
    </row>
    <row r="6" spans="1:4" x14ac:dyDescent="0.2">
      <c r="A6" s="373"/>
      <c r="B6" s="373"/>
      <c r="C6" s="372"/>
      <c r="D6" s="474"/>
    </row>
    <row r="7" spans="1:4" ht="15" customHeight="1" x14ac:dyDescent="0.2">
      <c r="A7" s="228" t="s">
        <v>45</v>
      </c>
      <c r="B7" s="227" t="s">
        <v>46</v>
      </c>
      <c r="C7" s="292" t="s">
        <v>49</v>
      </c>
      <c r="D7" s="315" t="s">
        <v>376</v>
      </c>
    </row>
    <row r="8" spans="1:4" ht="22.5" x14ac:dyDescent="0.2">
      <c r="A8" s="370" t="s">
        <v>1027</v>
      </c>
      <c r="B8" s="371" t="s">
        <v>1028</v>
      </c>
      <c r="C8" s="369">
        <v>961980.69</v>
      </c>
      <c r="D8" s="475"/>
    </row>
    <row r="9" spans="1:4" x14ac:dyDescent="0.2">
      <c r="A9" s="370" t="s">
        <v>1027</v>
      </c>
      <c r="B9" s="371" t="s">
        <v>1051</v>
      </c>
      <c r="C9" s="369">
        <v>707635.59</v>
      </c>
      <c r="D9" s="475">
        <v>1</v>
      </c>
    </row>
    <row r="10" spans="1:4" x14ac:dyDescent="0.2">
      <c r="A10" s="370" t="s">
        <v>1027</v>
      </c>
      <c r="B10" s="371" t="s">
        <v>1063</v>
      </c>
      <c r="C10" s="369">
        <f>1044401.95+348133.99</f>
        <v>1392535.94</v>
      </c>
      <c r="D10" s="475">
        <v>1</v>
      </c>
    </row>
    <row r="11" spans="1:4" ht="22.5" x14ac:dyDescent="0.2">
      <c r="A11" s="370" t="s">
        <v>1036</v>
      </c>
      <c r="B11" s="371" t="s">
        <v>1037</v>
      </c>
      <c r="C11" s="369">
        <v>27917.91</v>
      </c>
      <c r="D11" s="475">
        <v>1</v>
      </c>
    </row>
    <row r="12" spans="1:4" ht="22.5" x14ac:dyDescent="0.2">
      <c r="A12" s="370" t="s">
        <v>1034</v>
      </c>
      <c r="B12" s="371" t="s">
        <v>1035</v>
      </c>
      <c r="C12" s="369">
        <v>96213.91</v>
      </c>
      <c r="D12" s="475">
        <v>1</v>
      </c>
    </row>
    <row r="13" spans="1:4" ht="22.5" x14ac:dyDescent="0.2">
      <c r="A13" s="370" t="s">
        <v>1043</v>
      </c>
      <c r="B13" s="371" t="s">
        <v>1044</v>
      </c>
      <c r="C13" s="369">
        <f>5913.63+239528.16</f>
        <v>245441.79</v>
      </c>
      <c r="D13" s="475">
        <v>1</v>
      </c>
    </row>
    <row r="14" spans="1:4" ht="33.75" x14ac:dyDescent="0.2">
      <c r="A14" s="370" t="s">
        <v>1064</v>
      </c>
      <c r="B14" s="371" t="s">
        <v>1149</v>
      </c>
      <c r="C14" s="369">
        <v>187826.85</v>
      </c>
      <c r="D14" s="475"/>
    </row>
    <row r="15" spans="1:4" ht="22.5" x14ac:dyDescent="0.2">
      <c r="A15" s="370" t="s">
        <v>1040</v>
      </c>
      <c r="B15" s="371" t="s">
        <v>1150</v>
      </c>
      <c r="C15" s="369">
        <v>112919.28</v>
      </c>
      <c r="D15" s="475">
        <v>1</v>
      </c>
    </row>
    <row r="16" spans="1:4" ht="22.5" x14ac:dyDescent="0.2">
      <c r="A16" s="370" t="s">
        <v>1061</v>
      </c>
      <c r="B16" s="371" t="s">
        <v>1062</v>
      </c>
      <c r="C16" s="369">
        <v>209640</v>
      </c>
      <c r="D16" s="475">
        <v>0.98</v>
      </c>
    </row>
    <row r="17" spans="1:4" ht="22.5" x14ac:dyDescent="0.2">
      <c r="A17" s="370" t="s">
        <v>1045</v>
      </c>
      <c r="B17" s="371" t="s">
        <v>1046</v>
      </c>
      <c r="C17" s="369">
        <v>444858.62</v>
      </c>
      <c r="D17" s="475">
        <v>1</v>
      </c>
    </row>
    <row r="18" spans="1:4" ht="22.5" x14ac:dyDescent="0.2">
      <c r="A18" s="370" t="s">
        <v>1029</v>
      </c>
      <c r="B18" s="371" t="s">
        <v>1030</v>
      </c>
      <c r="C18" s="369">
        <v>45901</v>
      </c>
      <c r="D18" s="475"/>
    </row>
    <row r="19" spans="1:4" ht="22.5" x14ac:dyDescent="0.2">
      <c r="A19" s="370" t="s">
        <v>1041</v>
      </c>
      <c r="B19" s="371" t="s">
        <v>1042</v>
      </c>
      <c r="C19" s="369">
        <v>81584.53</v>
      </c>
      <c r="D19" s="475">
        <v>1</v>
      </c>
    </row>
    <row r="20" spans="1:4" x14ac:dyDescent="0.2">
      <c r="A20" s="370" t="s">
        <v>1107</v>
      </c>
      <c r="B20" s="371" t="s">
        <v>1108</v>
      </c>
      <c r="C20" s="369">
        <v>38171.83</v>
      </c>
      <c r="D20" s="475"/>
    </row>
    <row r="21" spans="1:4" x14ac:dyDescent="0.2">
      <c r="A21" s="370" t="s">
        <v>1114</v>
      </c>
      <c r="B21" s="371" t="s">
        <v>1115</v>
      </c>
      <c r="C21" s="369">
        <v>8120</v>
      </c>
      <c r="D21" s="475"/>
    </row>
    <row r="22" spans="1:4" x14ac:dyDescent="0.2">
      <c r="A22" s="370" t="s">
        <v>1116</v>
      </c>
      <c r="B22" s="371" t="s">
        <v>1117</v>
      </c>
      <c r="C22" s="369">
        <v>13920</v>
      </c>
      <c r="D22" s="475"/>
    </row>
    <row r="23" spans="1:4" x14ac:dyDescent="0.2">
      <c r="A23" s="370" t="s">
        <v>1118</v>
      </c>
      <c r="B23" s="371" t="s">
        <v>1119</v>
      </c>
      <c r="C23" s="369">
        <v>13920</v>
      </c>
      <c r="D23" s="475"/>
    </row>
    <row r="24" spans="1:4" ht="45" x14ac:dyDescent="0.2">
      <c r="A24" s="370" t="s">
        <v>1094</v>
      </c>
      <c r="B24" s="371" t="s">
        <v>1151</v>
      </c>
      <c r="C24" s="369">
        <v>47096</v>
      </c>
      <c r="D24" s="475"/>
    </row>
    <row r="25" spans="1:4" ht="22.5" x14ac:dyDescent="0.2">
      <c r="A25" s="370" t="s">
        <v>1018</v>
      </c>
      <c r="B25" s="371" t="s">
        <v>1026</v>
      </c>
      <c r="C25" s="369">
        <f>715665.73+160657.73+172132.56</f>
        <v>1048456.02</v>
      </c>
      <c r="D25" s="475"/>
    </row>
    <row r="26" spans="1:4" ht="22.5" x14ac:dyDescent="0.2">
      <c r="A26" s="370" t="s">
        <v>1054</v>
      </c>
      <c r="B26" s="371" t="s">
        <v>1152</v>
      </c>
      <c r="C26" s="369">
        <v>66969.600000000006</v>
      </c>
      <c r="D26" s="475"/>
    </row>
    <row r="27" spans="1:4" x14ac:dyDescent="0.2">
      <c r="A27" s="370" t="s">
        <v>1008</v>
      </c>
      <c r="B27" s="371" t="s">
        <v>1009</v>
      </c>
      <c r="C27" s="369">
        <f>270028.57+375956</f>
        <v>645984.57000000007</v>
      </c>
      <c r="D27" s="475"/>
    </row>
    <row r="28" spans="1:4" ht="22.5" x14ac:dyDescent="0.2">
      <c r="A28" s="370" t="s">
        <v>1102</v>
      </c>
      <c r="B28" s="371" t="s">
        <v>1103</v>
      </c>
      <c r="C28" s="369">
        <v>4012.83</v>
      </c>
      <c r="D28" s="475"/>
    </row>
    <row r="29" spans="1:4" ht="22.5" x14ac:dyDescent="0.2">
      <c r="A29" s="370" t="s">
        <v>1130</v>
      </c>
      <c r="B29" s="371" t="s">
        <v>1131</v>
      </c>
      <c r="C29" s="369">
        <v>18368</v>
      </c>
      <c r="D29" s="475"/>
    </row>
    <row r="30" spans="1:4" x14ac:dyDescent="0.2">
      <c r="A30" s="370" t="s">
        <v>1002</v>
      </c>
      <c r="B30" s="371" t="s">
        <v>1003</v>
      </c>
      <c r="C30" s="369">
        <f>27746.03+65406.34</f>
        <v>93152.37</v>
      </c>
      <c r="D30" s="475"/>
    </row>
    <row r="31" spans="1:4" ht="22.5" x14ac:dyDescent="0.2">
      <c r="A31" s="370" t="s">
        <v>1021</v>
      </c>
      <c r="B31" s="371" t="s">
        <v>1122</v>
      </c>
      <c r="C31" s="369">
        <f>400550.13+39861.21</f>
        <v>440411.34</v>
      </c>
      <c r="D31" s="475"/>
    </row>
    <row r="32" spans="1:4" ht="22.5" x14ac:dyDescent="0.2">
      <c r="A32" s="370" t="s">
        <v>1055</v>
      </c>
      <c r="B32" s="371" t="s">
        <v>1056</v>
      </c>
      <c r="C32" s="369">
        <f>4756068.32+1201018.79</f>
        <v>5957087.1100000003</v>
      </c>
      <c r="D32" s="475">
        <v>0.77</v>
      </c>
    </row>
    <row r="33" spans="1:4" x14ac:dyDescent="0.2">
      <c r="A33" s="370" t="s">
        <v>1126</v>
      </c>
      <c r="B33" s="371" t="s">
        <v>1127</v>
      </c>
      <c r="C33" s="369">
        <v>16873.36</v>
      </c>
      <c r="D33" s="475"/>
    </row>
    <row r="34" spans="1:4" ht="22.5" x14ac:dyDescent="0.2">
      <c r="A34" s="370" t="s">
        <v>1065</v>
      </c>
      <c r="B34" s="371" t="s">
        <v>1066</v>
      </c>
      <c r="C34" s="369">
        <f>56392.06+39217.25</f>
        <v>95609.31</v>
      </c>
      <c r="D34" s="475"/>
    </row>
    <row r="35" spans="1:4" ht="22.5" x14ac:dyDescent="0.2">
      <c r="A35" s="370" t="s">
        <v>1047</v>
      </c>
      <c r="B35" s="371" t="s">
        <v>1048</v>
      </c>
      <c r="C35" s="369">
        <v>579086.38</v>
      </c>
      <c r="D35" s="475"/>
    </row>
    <row r="36" spans="1:4" ht="22.5" x14ac:dyDescent="0.2">
      <c r="A36" s="370" t="s">
        <v>1090</v>
      </c>
      <c r="B36" s="371" t="s">
        <v>1091</v>
      </c>
      <c r="C36" s="369">
        <v>83871.13</v>
      </c>
      <c r="D36" s="475"/>
    </row>
    <row r="37" spans="1:4" x14ac:dyDescent="0.2">
      <c r="A37" s="370" t="s">
        <v>1049</v>
      </c>
      <c r="B37" s="371" t="s">
        <v>1050</v>
      </c>
      <c r="C37" s="369">
        <f>685158.59+180693.68</f>
        <v>865852.27</v>
      </c>
      <c r="D37" s="475">
        <v>0.3</v>
      </c>
    </row>
    <row r="38" spans="1:4" ht="22.5" x14ac:dyDescent="0.2">
      <c r="A38" s="370" t="s">
        <v>1014</v>
      </c>
      <c r="B38" s="371" t="s">
        <v>1015</v>
      </c>
      <c r="C38" s="369">
        <v>23123.32</v>
      </c>
      <c r="D38" s="475"/>
    </row>
    <row r="39" spans="1:4" ht="22.5" x14ac:dyDescent="0.2">
      <c r="A39" s="370" t="s">
        <v>1052</v>
      </c>
      <c r="B39" s="371" t="s">
        <v>1053</v>
      </c>
      <c r="C39" s="369">
        <f>404364.01+52432.59+417553.84+362572.68</f>
        <v>1236923.1199999999</v>
      </c>
      <c r="D39" s="475">
        <v>1</v>
      </c>
    </row>
    <row r="40" spans="1:4" ht="22.5" x14ac:dyDescent="0.2">
      <c r="A40" s="370" t="s">
        <v>1004</v>
      </c>
      <c r="B40" s="371" t="s">
        <v>1005</v>
      </c>
      <c r="C40" s="369">
        <v>19952</v>
      </c>
      <c r="D40" s="475"/>
    </row>
    <row r="41" spans="1:4" ht="22.5" x14ac:dyDescent="0.2">
      <c r="A41" s="370" t="s">
        <v>1031</v>
      </c>
      <c r="B41" s="371" t="s">
        <v>1032</v>
      </c>
      <c r="C41" s="369">
        <v>19535.66</v>
      </c>
      <c r="D41" s="475"/>
    </row>
    <row r="42" spans="1:4" ht="22.5" x14ac:dyDescent="0.2">
      <c r="A42" s="370" t="s">
        <v>1092</v>
      </c>
      <c r="B42" s="371" t="s">
        <v>1093</v>
      </c>
      <c r="C42" s="369">
        <v>987560.18</v>
      </c>
      <c r="D42" s="475"/>
    </row>
    <row r="43" spans="1:4" ht="22.5" x14ac:dyDescent="0.2">
      <c r="A43" s="370" t="s">
        <v>1038</v>
      </c>
      <c r="B43" s="371" t="s">
        <v>1039</v>
      </c>
      <c r="C43" s="369">
        <v>13934.26</v>
      </c>
      <c r="D43" s="475"/>
    </row>
    <row r="44" spans="1:4" ht="22.5" x14ac:dyDescent="0.2">
      <c r="A44" s="370" t="s">
        <v>1057</v>
      </c>
      <c r="B44" s="371" t="s">
        <v>1058</v>
      </c>
      <c r="C44" s="369">
        <v>939723.53</v>
      </c>
      <c r="D44" s="475"/>
    </row>
    <row r="45" spans="1:4" x14ac:dyDescent="0.2">
      <c r="A45" s="370" t="s">
        <v>1012</v>
      </c>
      <c r="B45" s="371" t="s">
        <v>1013</v>
      </c>
      <c r="C45" s="369">
        <v>33682.69</v>
      </c>
      <c r="D45" s="475"/>
    </row>
    <row r="46" spans="1:4" ht="22.5" x14ac:dyDescent="0.2">
      <c r="A46" s="370" t="s">
        <v>1019</v>
      </c>
      <c r="B46" s="371" t="s">
        <v>1020</v>
      </c>
      <c r="C46" s="369">
        <f>21121.81+105877.23+37654.77+17192.4</f>
        <v>181846.21</v>
      </c>
      <c r="D46" s="475"/>
    </row>
    <row r="47" spans="1:4" ht="22.5" x14ac:dyDescent="0.2">
      <c r="A47" s="370" t="s">
        <v>1016</v>
      </c>
      <c r="B47" s="371" t="s">
        <v>1017</v>
      </c>
      <c r="C47" s="369">
        <f>158822.4+49249.71+97388.27</f>
        <v>305460.38</v>
      </c>
      <c r="D47" s="475"/>
    </row>
    <row r="48" spans="1:4" ht="22.5" x14ac:dyDescent="0.2">
      <c r="A48" s="370" t="s">
        <v>1006</v>
      </c>
      <c r="B48" s="371" t="s">
        <v>1007</v>
      </c>
      <c r="C48" s="369">
        <v>32255.61</v>
      </c>
      <c r="D48" s="475"/>
    </row>
    <row r="49" spans="1:4" ht="22.5" x14ac:dyDescent="0.2">
      <c r="A49" s="370" t="s">
        <v>1069</v>
      </c>
      <c r="B49" s="371" t="s">
        <v>1153</v>
      </c>
      <c r="C49" s="369">
        <f>856741.65+794192.88+33307.15</f>
        <v>1684241.68</v>
      </c>
      <c r="D49" s="475"/>
    </row>
    <row r="50" spans="1:4" x14ac:dyDescent="0.2">
      <c r="A50" s="370" t="s">
        <v>1070</v>
      </c>
      <c r="B50" s="371" t="s">
        <v>1071</v>
      </c>
      <c r="C50" s="369">
        <v>47802.43</v>
      </c>
      <c r="D50" s="475"/>
    </row>
    <row r="51" spans="1:4" x14ac:dyDescent="0.2">
      <c r="A51" s="370" t="s">
        <v>1075</v>
      </c>
      <c r="B51" s="371" t="s">
        <v>1076</v>
      </c>
      <c r="C51" s="369">
        <f>156130.55+303277.33</f>
        <v>459407.88</v>
      </c>
      <c r="D51" s="475"/>
    </row>
    <row r="52" spans="1:4" ht="22.5" x14ac:dyDescent="0.2">
      <c r="A52" s="370" t="s">
        <v>1073</v>
      </c>
      <c r="B52" s="371" t="s">
        <v>1074</v>
      </c>
      <c r="C52" s="369">
        <f>825118.4+202412.68</f>
        <v>1027531.0800000001</v>
      </c>
      <c r="D52" s="475"/>
    </row>
    <row r="53" spans="1:4" ht="22.5" x14ac:dyDescent="0.2">
      <c r="A53" s="370" t="s">
        <v>1106</v>
      </c>
      <c r="B53" s="371" t="s">
        <v>1154</v>
      </c>
      <c r="C53" s="369">
        <v>657925.89</v>
      </c>
      <c r="D53" s="475"/>
    </row>
    <row r="54" spans="1:4" x14ac:dyDescent="0.2">
      <c r="A54" s="370" t="s">
        <v>1098</v>
      </c>
      <c r="B54" s="371" t="s">
        <v>1099</v>
      </c>
      <c r="C54" s="369">
        <v>106601.82</v>
      </c>
      <c r="D54" s="475">
        <v>1</v>
      </c>
    </row>
    <row r="55" spans="1:4" ht="22.5" x14ac:dyDescent="0.2">
      <c r="A55" s="370" t="s">
        <v>1088</v>
      </c>
      <c r="B55" s="371" t="s">
        <v>1089</v>
      </c>
      <c r="C55" s="369">
        <f>68468.03+82350.3</f>
        <v>150818.33000000002</v>
      </c>
      <c r="D55" s="475"/>
    </row>
    <row r="56" spans="1:4" ht="33.75" x14ac:dyDescent="0.2">
      <c r="A56" s="370" t="s">
        <v>1097</v>
      </c>
      <c r="B56" s="371" t="s">
        <v>1155</v>
      </c>
      <c r="C56" s="369">
        <f>870499.52+908865.73</f>
        <v>1779365.25</v>
      </c>
      <c r="D56" s="475">
        <v>1</v>
      </c>
    </row>
    <row r="57" spans="1:4" x14ac:dyDescent="0.2">
      <c r="A57" s="370" t="s">
        <v>1124</v>
      </c>
      <c r="B57" s="371" t="s">
        <v>1125</v>
      </c>
      <c r="C57" s="369">
        <v>43830.19</v>
      </c>
      <c r="D57" s="475"/>
    </row>
    <row r="58" spans="1:4" ht="33.75" x14ac:dyDescent="0.2">
      <c r="A58" s="370" t="s">
        <v>1109</v>
      </c>
      <c r="B58" s="371" t="s">
        <v>1156</v>
      </c>
      <c r="C58" s="369">
        <v>106222.66</v>
      </c>
      <c r="D58" s="475"/>
    </row>
    <row r="59" spans="1:4" ht="22.5" x14ac:dyDescent="0.2">
      <c r="A59" s="370" t="s">
        <v>1123</v>
      </c>
      <c r="B59" s="371" t="s">
        <v>1157</v>
      </c>
      <c r="C59" s="369">
        <v>1520090.3</v>
      </c>
      <c r="D59" s="475">
        <v>0.23</v>
      </c>
    </row>
    <row r="60" spans="1:4" x14ac:dyDescent="0.2">
      <c r="A60" s="370" t="s">
        <v>1084</v>
      </c>
      <c r="B60" s="371" t="s">
        <v>1085</v>
      </c>
      <c r="C60" s="369">
        <v>11966.11</v>
      </c>
      <c r="D60" s="475"/>
    </row>
    <row r="61" spans="1:4" ht="22.5" x14ac:dyDescent="0.2">
      <c r="A61" s="370" t="s">
        <v>1095</v>
      </c>
      <c r="B61" s="371" t="s">
        <v>1096</v>
      </c>
      <c r="C61" s="369">
        <v>47510.74</v>
      </c>
      <c r="D61" s="475"/>
    </row>
    <row r="62" spans="1:4" x14ac:dyDescent="0.2">
      <c r="A62" s="370" t="s">
        <v>1086</v>
      </c>
      <c r="B62" s="371" t="s">
        <v>1087</v>
      </c>
      <c r="C62" s="369">
        <v>11966.11</v>
      </c>
      <c r="D62" s="475"/>
    </row>
    <row r="63" spans="1:4" ht="22.5" x14ac:dyDescent="0.2">
      <c r="A63" s="370" t="s">
        <v>1077</v>
      </c>
      <c r="B63" s="371" t="s">
        <v>1080</v>
      </c>
      <c r="C63" s="369">
        <v>18087.04</v>
      </c>
      <c r="D63" s="475"/>
    </row>
    <row r="64" spans="1:4" ht="22.5" x14ac:dyDescent="0.2">
      <c r="A64" s="370" t="s">
        <v>1078</v>
      </c>
      <c r="B64" s="371" t="s">
        <v>1079</v>
      </c>
      <c r="C64" s="369">
        <f>18087.04+13921.8</f>
        <v>32008.84</v>
      </c>
      <c r="D64" s="475"/>
    </row>
    <row r="65" spans="1:4" ht="22.5" x14ac:dyDescent="0.2">
      <c r="A65" s="370" t="s">
        <v>1081</v>
      </c>
      <c r="B65" s="371" t="s">
        <v>1158</v>
      </c>
      <c r="C65" s="369">
        <v>296334.61</v>
      </c>
      <c r="D65" s="475">
        <v>1</v>
      </c>
    </row>
    <row r="66" spans="1:4" x14ac:dyDescent="0.2">
      <c r="A66" s="370" t="s">
        <v>1128</v>
      </c>
      <c r="B66" s="371" t="s">
        <v>1129</v>
      </c>
      <c r="C66" s="369">
        <v>574034.22</v>
      </c>
      <c r="D66" s="475"/>
    </row>
    <row r="67" spans="1:4" x14ac:dyDescent="0.2">
      <c r="A67" s="370" t="s">
        <v>1082</v>
      </c>
      <c r="B67" s="371" t="s">
        <v>1083</v>
      </c>
      <c r="C67" s="369">
        <f>358646.44+85306.69+97785.12</f>
        <v>541738.25</v>
      </c>
      <c r="D67" s="475">
        <v>0.7</v>
      </c>
    </row>
    <row r="68" spans="1:4" ht="22.5" x14ac:dyDescent="0.2">
      <c r="A68" s="370" t="s">
        <v>1100</v>
      </c>
      <c r="B68" s="371" t="s">
        <v>1101</v>
      </c>
      <c r="C68" s="369">
        <v>5981.05</v>
      </c>
      <c r="D68" s="475"/>
    </row>
    <row r="69" spans="1:4" ht="22.5" x14ac:dyDescent="0.2">
      <c r="A69" s="370" t="s">
        <v>1010</v>
      </c>
      <c r="B69" s="371" t="s">
        <v>1011</v>
      </c>
      <c r="C69" s="369">
        <v>37910.19</v>
      </c>
      <c r="D69" s="475"/>
    </row>
    <row r="70" spans="1:4" ht="22.5" x14ac:dyDescent="0.2">
      <c r="A70" s="370" t="s">
        <v>1104</v>
      </c>
      <c r="B70" s="371" t="s">
        <v>1105</v>
      </c>
      <c r="C70" s="369">
        <v>103421.16</v>
      </c>
      <c r="D70" s="475"/>
    </row>
    <row r="71" spans="1:4" ht="22.5" x14ac:dyDescent="0.2">
      <c r="A71" s="370" t="s">
        <v>1059</v>
      </c>
      <c r="B71" s="371" t="s">
        <v>1060</v>
      </c>
      <c r="C71" s="369">
        <v>89512.05</v>
      </c>
      <c r="D71" s="475"/>
    </row>
    <row r="72" spans="1:4" ht="22.5" x14ac:dyDescent="0.2">
      <c r="A72" s="370" t="s">
        <v>1033</v>
      </c>
      <c r="B72" s="371" t="s">
        <v>1113</v>
      </c>
      <c r="C72" s="369">
        <f>238102.78+515009.58</f>
        <v>753112.36</v>
      </c>
      <c r="D72" s="475"/>
    </row>
    <row r="73" spans="1:4" ht="22.5" x14ac:dyDescent="0.2">
      <c r="A73" s="370" t="s">
        <v>1022</v>
      </c>
      <c r="B73" s="371" t="s">
        <v>1023</v>
      </c>
      <c r="C73" s="369">
        <f>294204.63+137804.44+155020.59</f>
        <v>587029.66</v>
      </c>
      <c r="D73" s="475"/>
    </row>
    <row r="74" spans="1:4" ht="22.5" x14ac:dyDescent="0.2">
      <c r="A74" s="370" t="s">
        <v>1024</v>
      </c>
      <c r="B74" s="371" t="s">
        <v>1025</v>
      </c>
      <c r="C74" s="369">
        <f>267706.66+32017.91</f>
        <v>299724.56999999995</v>
      </c>
      <c r="D74" s="475"/>
    </row>
    <row r="75" spans="1:4" x14ac:dyDescent="0.2">
      <c r="A75" s="370" t="s">
        <v>1067</v>
      </c>
      <c r="B75" s="371" t="s">
        <v>1068</v>
      </c>
      <c r="C75" s="369">
        <v>30072.959999999999</v>
      </c>
      <c r="D75" s="475"/>
    </row>
    <row r="76" spans="1:4" ht="45" x14ac:dyDescent="0.2">
      <c r="A76" s="370" t="s">
        <v>1112</v>
      </c>
      <c r="B76" s="371" t="s">
        <v>1159</v>
      </c>
      <c r="C76" s="369">
        <f>417781.09+98377.41+104602.15</f>
        <v>620760.65</v>
      </c>
      <c r="D76" s="475"/>
    </row>
    <row r="77" spans="1:4" ht="22.5" x14ac:dyDescent="0.2">
      <c r="A77" s="370" t="s">
        <v>1072</v>
      </c>
      <c r="B77" s="371" t="s">
        <v>1160</v>
      </c>
      <c r="C77" s="369">
        <v>285005.19</v>
      </c>
      <c r="D77" s="475">
        <v>1</v>
      </c>
    </row>
    <row r="78" spans="1:4" x14ac:dyDescent="0.2">
      <c r="A78" s="370" t="s">
        <v>1110</v>
      </c>
      <c r="B78" s="371" t="s">
        <v>1111</v>
      </c>
      <c r="C78" s="369">
        <v>35981.620000000003</v>
      </c>
      <c r="D78" s="475"/>
    </row>
    <row r="79" spans="1:4" x14ac:dyDescent="0.2">
      <c r="A79" s="370" t="s">
        <v>1120</v>
      </c>
      <c r="B79" s="371" t="s">
        <v>1121</v>
      </c>
      <c r="C79" s="369">
        <v>324773.32</v>
      </c>
      <c r="D79" s="475"/>
    </row>
    <row r="80" spans="1:4" hidden="1" x14ac:dyDescent="0.2">
      <c r="A80" s="370"/>
      <c r="B80" s="371"/>
      <c r="C80" s="369"/>
      <c r="D80" s="475"/>
    </row>
    <row r="81" spans="1:4" x14ac:dyDescent="0.2">
      <c r="A81" s="370"/>
      <c r="B81" s="371"/>
      <c r="C81" s="369"/>
      <c r="D81" s="475"/>
    </row>
    <row r="82" spans="1:4" x14ac:dyDescent="0.2">
      <c r="A82" s="368"/>
      <c r="B82" s="368" t="s">
        <v>317</v>
      </c>
      <c r="C82" s="367">
        <f>SUM(C8:C81)</f>
        <v>30636183.400000006</v>
      </c>
      <c r="D82" s="366"/>
    </row>
    <row r="85" spans="1:4" ht="11.25" hidden="1" customHeight="1" x14ac:dyDescent="0.2">
      <c r="A85" s="536" t="s">
        <v>378</v>
      </c>
      <c r="B85" s="537"/>
      <c r="C85" s="375"/>
      <c r="D85" s="374" t="s">
        <v>377</v>
      </c>
    </row>
    <row r="86" spans="1:4" ht="11.25" hidden="1" customHeight="1" x14ac:dyDescent="0.2">
      <c r="A86" s="373"/>
      <c r="B86" s="373"/>
      <c r="C86" s="372"/>
      <c r="D86" s="474"/>
    </row>
    <row r="87" spans="1:4" ht="11.25" hidden="1" customHeight="1" x14ac:dyDescent="0.2">
      <c r="A87" s="228" t="s">
        <v>45</v>
      </c>
      <c r="B87" s="227" t="s">
        <v>46</v>
      </c>
      <c r="C87" s="292" t="s">
        <v>49</v>
      </c>
      <c r="D87" s="315" t="s">
        <v>376</v>
      </c>
    </row>
    <row r="88" spans="1:4" ht="11.25" hidden="1" customHeight="1" x14ac:dyDescent="0.2">
      <c r="A88" s="370"/>
      <c r="B88" s="371" t="s">
        <v>602</v>
      </c>
      <c r="C88" s="369"/>
      <c r="D88" s="475"/>
    </row>
    <row r="89" spans="1:4" ht="11.25" hidden="1" customHeight="1" x14ac:dyDescent="0.2">
      <c r="A89" s="370"/>
      <c r="B89" s="370"/>
      <c r="C89" s="369"/>
      <c r="D89" s="475"/>
    </row>
    <row r="90" spans="1:4" ht="11.25" hidden="1" customHeight="1" x14ac:dyDescent="0.2">
      <c r="A90" s="368"/>
      <c r="B90" s="368" t="s">
        <v>375</v>
      </c>
      <c r="C90" s="367">
        <f>SUM(C88:C89)</f>
        <v>0</v>
      </c>
      <c r="D90" s="366">
        <v>0</v>
      </c>
    </row>
    <row r="91" spans="1:4" x14ac:dyDescent="0.2">
      <c r="A91" s="89" t="s">
        <v>1136</v>
      </c>
      <c r="B91" s="462"/>
      <c r="C91" s="89" t="s">
        <v>1136</v>
      </c>
      <c r="D91" s="287"/>
    </row>
    <row r="92" spans="1:4" x14ac:dyDescent="0.2">
      <c r="A92" s="463"/>
      <c r="B92" s="462"/>
      <c r="C92" s="463"/>
      <c r="D92" s="287"/>
    </row>
    <row r="93" spans="1:4" x14ac:dyDescent="0.2">
      <c r="A93" s="464" t="s">
        <v>1137</v>
      </c>
      <c r="B93" s="465"/>
      <c r="C93" s="464" t="s">
        <v>1137</v>
      </c>
      <c r="D93" s="287"/>
    </row>
    <row r="94" spans="1:4" x14ac:dyDescent="0.2">
      <c r="A94" s="513" t="s">
        <v>1138</v>
      </c>
      <c r="B94" s="513"/>
      <c r="C94" s="513" t="s">
        <v>1134</v>
      </c>
      <c r="D94" s="513"/>
    </row>
    <row r="95" spans="1:4" x14ac:dyDescent="0.2">
      <c r="A95" s="466" t="s">
        <v>1139</v>
      </c>
      <c r="B95" s="89"/>
      <c r="C95" s="513" t="s">
        <v>1135</v>
      </c>
      <c r="D95" s="513"/>
    </row>
    <row r="96" spans="1:4" x14ac:dyDescent="0.2">
      <c r="A96" s="464"/>
      <c r="B96" s="8"/>
      <c r="C96" s="467"/>
      <c r="D96" s="287"/>
    </row>
    <row r="97" spans="1:4" x14ac:dyDescent="0.2">
      <c r="A97" s="464"/>
      <c r="B97" s="8"/>
      <c r="C97" s="467"/>
      <c r="D97" s="287"/>
    </row>
    <row r="98" spans="1:4" x14ac:dyDescent="0.2">
      <c r="A98" s="464" t="s">
        <v>1140</v>
      </c>
      <c r="B98" s="8"/>
      <c r="C98" s="464"/>
      <c r="D98" s="287"/>
    </row>
    <row r="99" spans="1:4" x14ac:dyDescent="0.2">
      <c r="A99" s="464"/>
      <c r="B99" s="8"/>
      <c r="C99" s="464"/>
      <c r="D99" s="287"/>
    </row>
    <row r="100" spans="1:4" x14ac:dyDescent="0.2">
      <c r="A100" s="184" t="s">
        <v>1141</v>
      </c>
      <c r="B100" s="8"/>
      <c r="C100" s="514"/>
      <c r="D100" s="514"/>
    </row>
    <row r="101" spans="1:4" x14ac:dyDescent="0.2">
      <c r="A101" s="184" t="s">
        <v>1142</v>
      </c>
      <c r="B101" s="8"/>
      <c r="C101" s="184"/>
      <c r="D101" s="287"/>
    </row>
    <row r="102" spans="1:4" ht="15" x14ac:dyDescent="0.2">
      <c r="A102" s="514" t="s">
        <v>1143</v>
      </c>
      <c r="B102" s="515"/>
      <c r="C102" s="514"/>
      <c r="D102" s="514"/>
    </row>
  </sheetData>
  <sortState ref="A8:C80">
    <sortCondition ref="A8:A80"/>
  </sortState>
  <mergeCells count="8">
    <mergeCell ref="A5:B5"/>
    <mergeCell ref="A85:B85"/>
    <mergeCell ref="C100:D100"/>
    <mergeCell ref="A102:B102"/>
    <mergeCell ref="C102:D102"/>
    <mergeCell ref="C95:D95"/>
    <mergeCell ref="A94:B94"/>
    <mergeCell ref="C94:D94"/>
  </mergeCells>
  <dataValidations disablePrompts="1"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87"/>
    <dataValidation allowBlank="1" showInputMessage="1" showErrorMessage="1" prompt="Corresponde al nombre o descripción de la cuenta de acuerdo al Plan de Cuentas emitido por el CONAC." sqref="B7 B87"/>
    <dataValidation allowBlank="1" showInputMessage="1" showErrorMessage="1" prompt="Importe (saldo final) de las adquisiciones de bienes muebles e inmuebles efectuadas en el periodo al que corresponde la cuenta pública presentada." sqref="C87"/>
    <dataValidation allowBlank="1" showInputMessage="1" showErrorMessage="1" prompt="Detallar el porcentaje de estas adquisiciones que fueron realizadas mediante subsidios de capital del sector central (subsidiados por la federación, estado o municipio)." sqref="D7 D87"/>
  </dataValidation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516" t="s">
        <v>143</v>
      </c>
      <c r="B2" s="517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518" t="s">
        <v>213</v>
      </c>
      <c r="B6" s="528"/>
      <c r="C6" s="528"/>
      <c r="D6" s="529"/>
    </row>
    <row r="7" spans="1:4" ht="27.95" customHeight="1" thickBot="1" x14ac:dyDescent="0.25">
      <c r="A7" s="538" t="s">
        <v>214</v>
      </c>
      <c r="B7" s="539"/>
      <c r="C7" s="539"/>
      <c r="D7" s="540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zoomScaleNormal="100" zoomScaleSheetLayoutView="100" workbookViewId="0">
      <pane ySplit="8" topLeftCell="A34" activePane="bottomLeft" state="frozen"/>
      <selection pane="bottomLeft" activeCell="A34" sqref="A34"/>
    </sheetView>
  </sheetViews>
  <sheetFormatPr baseColWidth="10" defaultRowHeight="11.25" x14ac:dyDescent="0.2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5"/>
    </row>
    <row r="2" spans="1:4" s="12" customFormat="1" x14ac:dyDescent="0.2">
      <c r="A2" s="21" t="s">
        <v>0</v>
      </c>
      <c r="B2" s="21"/>
      <c r="C2" s="375"/>
    </row>
    <row r="3" spans="1:4" s="12" customFormat="1" x14ac:dyDescent="0.2">
      <c r="A3" s="21"/>
      <c r="B3" s="21"/>
      <c r="C3" s="375"/>
    </row>
    <row r="4" spans="1:4" s="12" customFormat="1" x14ac:dyDescent="0.2">
      <c r="A4" s="21"/>
      <c r="B4" s="21"/>
      <c r="C4" s="375"/>
    </row>
    <row r="5" spans="1:4" s="12" customFormat="1" x14ac:dyDescent="0.2">
      <c r="C5" s="375"/>
    </row>
    <row r="6" spans="1:4" s="12" customFormat="1" ht="11.25" customHeight="1" x14ac:dyDescent="0.2">
      <c r="A6" s="536" t="s">
        <v>227</v>
      </c>
      <c r="B6" s="537"/>
      <c r="C6" s="375"/>
      <c r="D6" s="390" t="s">
        <v>413</v>
      </c>
    </row>
    <row r="7" spans="1:4" x14ac:dyDescent="0.2">
      <c r="A7" s="373"/>
      <c r="B7" s="373"/>
      <c r="C7" s="372"/>
    </row>
    <row r="8" spans="1:4" ht="15" customHeight="1" x14ac:dyDescent="0.2">
      <c r="A8" s="228" t="s">
        <v>45</v>
      </c>
      <c r="B8" s="389" t="s">
        <v>46</v>
      </c>
      <c r="C8" s="292" t="s">
        <v>47</v>
      </c>
      <c r="D8" s="292" t="s">
        <v>48</v>
      </c>
    </row>
    <row r="9" spans="1:4" x14ac:dyDescent="0.2">
      <c r="A9" s="386">
        <v>5500</v>
      </c>
      <c r="B9" s="388" t="s">
        <v>412</v>
      </c>
      <c r="C9" s="400">
        <f>SUM(C10:C40)</f>
        <v>60850592.920000009</v>
      </c>
      <c r="D9" s="458">
        <f>SUM(D10:D40)</f>
        <v>46633104.769999996</v>
      </c>
    </row>
    <row r="10" spans="1:4" x14ac:dyDescent="0.2">
      <c r="A10" s="384">
        <v>5510</v>
      </c>
      <c r="B10" s="387" t="s">
        <v>411</v>
      </c>
      <c r="C10" s="382"/>
      <c r="D10" s="381"/>
    </row>
    <row r="11" spans="1:4" x14ac:dyDescent="0.2">
      <c r="A11" s="384">
        <v>5511</v>
      </c>
      <c r="B11" s="387" t="s">
        <v>410</v>
      </c>
      <c r="C11" s="382"/>
      <c r="D11" s="381"/>
    </row>
    <row r="12" spans="1:4" x14ac:dyDescent="0.2">
      <c r="A12" s="384">
        <v>5512</v>
      </c>
      <c r="B12" s="387" t="s">
        <v>409</v>
      </c>
      <c r="C12" s="382"/>
      <c r="D12" s="381"/>
    </row>
    <row r="13" spans="1:4" x14ac:dyDescent="0.2">
      <c r="A13" s="384">
        <v>5513</v>
      </c>
      <c r="B13" s="387" t="s">
        <v>408</v>
      </c>
      <c r="C13" s="382">
        <v>8942942.4199999999</v>
      </c>
      <c r="D13" s="381">
        <v>2147168.63</v>
      </c>
    </row>
    <row r="14" spans="1:4" x14ac:dyDescent="0.2">
      <c r="A14" s="384">
        <v>5514</v>
      </c>
      <c r="B14" s="387" t="s">
        <v>407</v>
      </c>
      <c r="C14" s="382">
        <v>37294750.32</v>
      </c>
      <c r="D14" s="381">
        <v>9896845.3599999994</v>
      </c>
    </row>
    <row r="15" spans="1:4" x14ac:dyDescent="0.2">
      <c r="A15" s="384">
        <v>5515</v>
      </c>
      <c r="B15" s="387" t="s">
        <v>406</v>
      </c>
      <c r="C15" s="382">
        <v>9539953.3000000007</v>
      </c>
      <c r="D15" s="381">
        <v>2234818.9</v>
      </c>
    </row>
    <row r="16" spans="1:4" x14ac:dyDescent="0.2">
      <c r="A16" s="384">
        <v>5516</v>
      </c>
      <c r="B16" s="387" t="s">
        <v>405</v>
      </c>
      <c r="C16" s="382"/>
      <c r="D16" s="381"/>
    </row>
    <row r="17" spans="1:4" x14ac:dyDescent="0.2">
      <c r="A17" s="384">
        <v>5517</v>
      </c>
      <c r="B17" s="387" t="s">
        <v>404</v>
      </c>
      <c r="C17" s="382">
        <v>406613.21</v>
      </c>
      <c r="D17" s="381">
        <v>104573.12</v>
      </c>
    </row>
    <row r="18" spans="1:4" x14ac:dyDescent="0.2">
      <c r="A18" s="384">
        <v>5518</v>
      </c>
      <c r="B18" s="387" t="s">
        <v>403</v>
      </c>
      <c r="C18" s="382"/>
      <c r="D18" s="381"/>
    </row>
    <row r="19" spans="1:4" x14ac:dyDescent="0.2">
      <c r="A19" s="384">
        <v>5520</v>
      </c>
      <c r="B19" s="387" t="s">
        <v>402</v>
      </c>
      <c r="C19" s="382"/>
      <c r="D19" s="381"/>
    </row>
    <row r="20" spans="1:4" x14ac:dyDescent="0.2">
      <c r="A20" s="384">
        <v>5521</v>
      </c>
      <c r="B20" s="387" t="s">
        <v>401</v>
      </c>
      <c r="C20" s="382"/>
      <c r="D20" s="381"/>
    </row>
    <row r="21" spans="1:4" x14ac:dyDescent="0.2">
      <c r="A21" s="384">
        <v>5522</v>
      </c>
      <c r="B21" s="387" t="s">
        <v>400</v>
      </c>
      <c r="C21" s="382"/>
      <c r="D21" s="381"/>
    </row>
    <row r="22" spans="1:4" x14ac:dyDescent="0.2">
      <c r="A22" s="384">
        <v>5530</v>
      </c>
      <c r="B22" s="387" t="s">
        <v>399</v>
      </c>
      <c r="C22" s="382"/>
      <c r="D22" s="381"/>
    </row>
    <row r="23" spans="1:4" x14ac:dyDescent="0.2">
      <c r="A23" s="384">
        <v>5531</v>
      </c>
      <c r="B23" s="387" t="s">
        <v>398</v>
      </c>
      <c r="C23" s="382"/>
      <c r="D23" s="381"/>
    </row>
    <row r="24" spans="1:4" x14ac:dyDescent="0.2">
      <c r="A24" s="384">
        <v>5532</v>
      </c>
      <c r="B24" s="387" t="s">
        <v>397</v>
      </c>
      <c r="C24" s="382"/>
      <c r="D24" s="381"/>
    </row>
    <row r="25" spans="1:4" x14ac:dyDescent="0.2">
      <c r="A25" s="384">
        <v>5533</v>
      </c>
      <c r="B25" s="387" t="s">
        <v>396</v>
      </c>
      <c r="C25" s="382"/>
      <c r="D25" s="381"/>
    </row>
    <row r="26" spans="1:4" x14ac:dyDescent="0.2">
      <c r="A26" s="384">
        <v>5534</v>
      </c>
      <c r="B26" s="387" t="s">
        <v>395</v>
      </c>
      <c r="C26" s="382"/>
      <c r="D26" s="381"/>
    </row>
    <row r="27" spans="1:4" x14ac:dyDescent="0.2">
      <c r="A27" s="384">
        <v>5535</v>
      </c>
      <c r="B27" s="387" t="s">
        <v>394</v>
      </c>
      <c r="C27" s="382"/>
      <c r="D27" s="381"/>
    </row>
    <row r="28" spans="1:4" x14ac:dyDescent="0.2">
      <c r="A28" s="384">
        <v>5540</v>
      </c>
      <c r="B28" s="387" t="s">
        <v>393</v>
      </c>
      <c r="C28" s="382"/>
      <c r="D28" s="381"/>
    </row>
    <row r="29" spans="1:4" x14ac:dyDescent="0.2">
      <c r="A29" s="384">
        <v>5541</v>
      </c>
      <c r="B29" s="387" t="s">
        <v>393</v>
      </c>
      <c r="C29" s="382"/>
      <c r="D29" s="381"/>
    </row>
    <row r="30" spans="1:4" x14ac:dyDescent="0.2">
      <c r="A30" s="384">
        <v>5550</v>
      </c>
      <c r="B30" s="383" t="s">
        <v>392</v>
      </c>
      <c r="C30" s="382"/>
      <c r="D30" s="381"/>
    </row>
    <row r="31" spans="1:4" x14ac:dyDescent="0.2">
      <c r="A31" s="384">
        <v>5551</v>
      </c>
      <c r="B31" s="383" t="s">
        <v>392</v>
      </c>
      <c r="C31" s="382"/>
      <c r="D31" s="381"/>
    </row>
    <row r="32" spans="1:4" x14ac:dyDescent="0.2">
      <c r="A32" s="384">
        <v>5590</v>
      </c>
      <c r="B32" s="383" t="s">
        <v>391</v>
      </c>
      <c r="C32" s="382"/>
      <c r="D32" s="381"/>
    </row>
    <row r="33" spans="1:4" x14ac:dyDescent="0.2">
      <c r="A33" s="384">
        <v>5591</v>
      </c>
      <c r="B33" s="383" t="s">
        <v>390</v>
      </c>
      <c r="C33" s="382"/>
      <c r="D33" s="381"/>
    </row>
    <row r="34" spans="1:4" x14ac:dyDescent="0.2">
      <c r="A34" s="384">
        <v>5592</v>
      </c>
      <c r="B34" s="383" t="s">
        <v>389</v>
      </c>
      <c r="C34" s="382"/>
      <c r="D34" s="381"/>
    </row>
    <row r="35" spans="1:4" x14ac:dyDescent="0.2">
      <c r="A35" s="384">
        <v>5593</v>
      </c>
      <c r="B35" s="383" t="s">
        <v>388</v>
      </c>
      <c r="C35" s="382"/>
      <c r="D35" s="381"/>
    </row>
    <row r="36" spans="1:4" x14ac:dyDescent="0.2">
      <c r="A36" s="384">
        <v>5594</v>
      </c>
      <c r="B36" s="383" t="s">
        <v>387</v>
      </c>
      <c r="C36" s="382"/>
      <c r="D36" s="381"/>
    </row>
    <row r="37" spans="1:4" x14ac:dyDescent="0.2">
      <c r="A37" s="384">
        <v>5595</v>
      </c>
      <c r="B37" s="383" t="s">
        <v>386</v>
      </c>
      <c r="C37" s="382"/>
      <c r="D37" s="381"/>
    </row>
    <row r="38" spans="1:4" x14ac:dyDescent="0.2">
      <c r="A38" s="384">
        <v>5596</v>
      </c>
      <c r="B38" s="383" t="s">
        <v>385</v>
      </c>
      <c r="C38" s="382"/>
      <c r="D38" s="381"/>
    </row>
    <row r="39" spans="1:4" x14ac:dyDescent="0.2">
      <c r="A39" s="384">
        <v>5597</v>
      </c>
      <c r="B39" s="383" t="s">
        <v>384</v>
      </c>
      <c r="C39" s="382"/>
      <c r="D39" s="381"/>
    </row>
    <row r="40" spans="1:4" x14ac:dyDescent="0.2">
      <c r="A40" s="384">
        <v>5599</v>
      </c>
      <c r="B40" s="383" t="s">
        <v>383</v>
      </c>
      <c r="C40" s="382">
        <v>4666333.67</v>
      </c>
      <c r="D40" s="381">
        <v>32249698.760000002</v>
      </c>
    </row>
    <row r="41" spans="1:4" x14ac:dyDescent="0.2">
      <c r="A41" s="386">
        <v>5600</v>
      </c>
      <c r="B41" s="385" t="s">
        <v>382</v>
      </c>
      <c r="C41" s="400">
        <f>SUM(C42:C43)</f>
        <v>4325349.97</v>
      </c>
      <c r="D41" s="458">
        <f>SUM(D42:D43)</f>
        <v>1287224.69</v>
      </c>
    </row>
    <row r="42" spans="1:4" x14ac:dyDescent="0.2">
      <c r="A42" s="384">
        <v>5610</v>
      </c>
      <c r="B42" s="383" t="s">
        <v>381</v>
      </c>
      <c r="C42" s="382"/>
      <c r="D42" s="381"/>
    </row>
    <row r="43" spans="1:4" x14ac:dyDescent="0.2">
      <c r="A43" s="380">
        <v>5611</v>
      </c>
      <c r="B43" s="379" t="s">
        <v>380</v>
      </c>
      <c r="C43" s="378">
        <v>4325349.97</v>
      </c>
      <c r="D43" s="377">
        <v>1287224.69</v>
      </c>
    </row>
    <row r="46" spans="1:4" x14ac:dyDescent="0.2">
      <c r="B46" s="89" t="s">
        <v>1136</v>
      </c>
      <c r="C46" s="89" t="s">
        <v>1136</v>
      </c>
      <c r="D46" s="287"/>
    </row>
    <row r="47" spans="1:4" x14ac:dyDescent="0.2">
      <c r="B47" s="463"/>
      <c r="C47" s="463"/>
      <c r="D47" s="287"/>
    </row>
    <row r="48" spans="1:4" x14ac:dyDescent="0.2">
      <c r="B48" s="464" t="s">
        <v>1137</v>
      </c>
      <c r="C48" s="464" t="s">
        <v>1137</v>
      </c>
      <c r="D48" s="287"/>
    </row>
    <row r="49" spans="2:5" ht="11.25" customHeight="1" x14ac:dyDescent="0.2">
      <c r="B49" s="466" t="s">
        <v>1138</v>
      </c>
      <c r="C49" s="472" t="s">
        <v>1134</v>
      </c>
      <c r="D49" s="472"/>
    </row>
    <row r="50" spans="2:5" ht="11.25" customHeight="1" x14ac:dyDescent="0.2">
      <c r="B50" s="466" t="s">
        <v>1139</v>
      </c>
      <c r="C50" s="472" t="s">
        <v>1135</v>
      </c>
      <c r="D50" s="472"/>
    </row>
    <row r="51" spans="2:5" x14ac:dyDescent="0.2">
      <c r="B51" s="464"/>
      <c r="C51" s="8"/>
      <c r="D51" s="467"/>
      <c r="E51" s="287"/>
    </row>
    <row r="52" spans="2:5" x14ac:dyDescent="0.2">
      <c r="B52" s="464"/>
      <c r="C52" s="8"/>
      <c r="D52" s="467"/>
      <c r="E52" s="287"/>
    </row>
    <row r="53" spans="2:5" x14ac:dyDescent="0.2">
      <c r="B53" s="464" t="s">
        <v>1140</v>
      </c>
      <c r="C53" s="8"/>
      <c r="D53" s="464"/>
      <c r="E53" s="287"/>
    </row>
    <row r="54" spans="2:5" x14ac:dyDescent="0.2">
      <c r="B54" s="464"/>
      <c r="C54" s="8"/>
      <c r="D54" s="464"/>
      <c r="E54" s="287"/>
    </row>
    <row r="55" spans="2:5" x14ac:dyDescent="0.2">
      <c r="B55" s="184" t="s">
        <v>1141</v>
      </c>
      <c r="C55" s="8"/>
      <c r="D55" s="514"/>
      <c r="E55" s="514"/>
    </row>
    <row r="56" spans="2:5" x14ac:dyDescent="0.2">
      <c r="B56" s="184" t="s">
        <v>1142</v>
      </c>
      <c r="C56" s="8"/>
      <c r="D56" s="184"/>
      <c r="E56" s="287"/>
    </row>
    <row r="57" spans="2:5" ht="15" x14ac:dyDescent="0.2">
      <c r="B57" s="514" t="s">
        <v>1143</v>
      </c>
      <c r="C57" s="515"/>
      <c r="D57" s="514"/>
      <c r="E57" s="514"/>
    </row>
  </sheetData>
  <mergeCells count="4">
    <mergeCell ref="D55:E55"/>
    <mergeCell ref="B57:C57"/>
    <mergeCell ref="D57:E57"/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A18" workbookViewId="0">
      <selection activeCell="A33" sqref="A1:D33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0" t="s">
        <v>135</v>
      </c>
      <c r="B5" s="409"/>
      <c r="C5" s="408" t="s">
        <v>141</v>
      </c>
    </row>
    <row r="6" spans="1:3" x14ac:dyDescent="0.2">
      <c r="A6" s="407"/>
      <c r="B6" s="407"/>
      <c r="C6" s="406"/>
    </row>
    <row r="7" spans="1:3" ht="15" customHeight="1" x14ac:dyDescent="0.2">
      <c r="A7" s="228" t="s">
        <v>45</v>
      </c>
      <c r="B7" s="405" t="s">
        <v>46</v>
      </c>
      <c r="C7" s="389" t="s">
        <v>265</v>
      </c>
    </row>
    <row r="8" spans="1:3" x14ac:dyDescent="0.2">
      <c r="A8" s="402">
        <v>900001</v>
      </c>
      <c r="B8" s="404" t="s">
        <v>427</v>
      </c>
      <c r="C8" s="400">
        <v>126639692.56999999</v>
      </c>
    </row>
    <row r="9" spans="1:3" x14ac:dyDescent="0.2">
      <c r="A9" s="402">
        <v>900002</v>
      </c>
      <c r="B9" s="401" t="s">
        <v>426</v>
      </c>
      <c r="C9" s="400">
        <f>SUM(C10:C14)</f>
        <v>29079280.580000002</v>
      </c>
    </row>
    <row r="10" spans="1:3" x14ac:dyDescent="0.2">
      <c r="A10" s="403">
        <v>4320</v>
      </c>
      <c r="B10" s="397" t="s">
        <v>425</v>
      </c>
      <c r="C10" s="394"/>
    </row>
    <row r="11" spans="1:3" ht="22.5" x14ac:dyDescent="0.2">
      <c r="A11" s="403">
        <v>4330</v>
      </c>
      <c r="B11" s="397" t="s">
        <v>424</v>
      </c>
      <c r="C11" s="394"/>
    </row>
    <row r="12" spans="1:3" x14ac:dyDescent="0.2">
      <c r="A12" s="403">
        <v>4340</v>
      </c>
      <c r="B12" s="397" t="s">
        <v>423</v>
      </c>
      <c r="C12" s="394"/>
    </row>
    <row r="13" spans="1:3" x14ac:dyDescent="0.2">
      <c r="A13" s="403">
        <v>4399</v>
      </c>
      <c r="B13" s="397" t="s">
        <v>422</v>
      </c>
      <c r="C13" s="394">
        <v>444944.85</v>
      </c>
    </row>
    <row r="14" spans="1:3" x14ac:dyDescent="0.2">
      <c r="A14" s="396">
        <v>4400</v>
      </c>
      <c r="B14" s="397" t="s">
        <v>421</v>
      </c>
      <c r="C14" s="394">
        <v>28634335.73</v>
      </c>
    </row>
    <row r="15" spans="1:3" x14ac:dyDescent="0.2">
      <c r="A15" s="402">
        <v>900003</v>
      </c>
      <c r="B15" s="401" t="s">
        <v>420</v>
      </c>
      <c r="C15" s="400">
        <f>SUM(C16:C19)</f>
        <v>0</v>
      </c>
    </row>
    <row r="16" spans="1:3" x14ac:dyDescent="0.2">
      <c r="A16" s="399">
        <v>52</v>
      </c>
      <c r="B16" s="397" t="s">
        <v>419</v>
      </c>
      <c r="C16" s="394"/>
    </row>
    <row r="17" spans="1:4" x14ac:dyDescent="0.2">
      <c r="A17" s="399">
        <v>62</v>
      </c>
      <c r="B17" s="397" t="s">
        <v>418</v>
      </c>
      <c r="C17" s="394"/>
    </row>
    <row r="18" spans="1:4" x14ac:dyDescent="0.2">
      <c r="A18" s="398" t="s">
        <v>417</v>
      </c>
      <c r="B18" s="397" t="s">
        <v>416</v>
      </c>
      <c r="C18" s="394"/>
    </row>
    <row r="19" spans="1:4" x14ac:dyDescent="0.2">
      <c r="A19" s="396">
        <v>4500</v>
      </c>
      <c r="B19" s="395" t="s">
        <v>415</v>
      </c>
      <c r="C19" s="394"/>
    </row>
    <row r="20" spans="1:4" x14ac:dyDescent="0.2">
      <c r="A20" s="393">
        <v>900004</v>
      </c>
      <c r="B20" s="392" t="s">
        <v>414</v>
      </c>
      <c r="C20" s="391">
        <f>+C8+C9-C15</f>
        <v>155718973.15000001</v>
      </c>
    </row>
    <row r="23" spans="1:4" x14ac:dyDescent="0.2">
      <c r="A23" s="89" t="s">
        <v>1136</v>
      </c>
      <c r="B23" s="462"/>
      <c r="C23" s="89" t="s">
        <v>1136</v>
      </c>
    </row>
    <row r="24" spans="1:4" x14ac:dyDescent="0.2">
      <c r="A24" s="463"/>
      <c r="B24" s="462"/>
      <c r="C24" s="463"/>
    </row>
    <row r="25" spans="1:4" x14ac:dyDescent="0.2">
      <c r="A25" s="464" t="s">
        <v>1137</v>
      </c>
      <c r="B25" s="465"/>
      <c r="C25" s="464" t="s">
        <v>1137</v>
      </c>
    </row>
    <row r="26" spans="1:4" x14ac:dyDescent="0.2">
      <c r="A26" s="513" t="s">
        <v>1138</v>
      </c>
      <c r="B26" s="513"/>
      <c r="C26" s="513" t="s">
        <v>1134</v>
      </c>
      <c r="D26" s="513"/>
    </row>
    <row r="27" spans="1:4" x14ac:dyDescent="0.2">
      <c r="A27" s="466" t="s">
        <v>1139</v>
      </c>
      <c r="C27" s="513" t="s">
        <v>1135</v>
      </c>
      <c r="D27" s="513"/>
    </row>
    <row r="28" spans="1:4" x14ac:dyDescent="0.2">
      <c r="A28" s="464"/>
      <c r="B28" s="8"/>
    </row>
    <row r="29" spans="1:4" x14ac:dyDescent="0.2">
      <c r="A29" s="464"/>
      <c r="B29" s="8"/>
    </row>
    <row r="30" spans="1:4" ht="22.5" x14ac:dyDescent="0.2">
      <c r="A30" s="464" t="s">
        <v>1140</v>
      </c>
      <c r="B30" s="8"/>
      <c r="C30" s="465" t="s">
        <v>1161</v>
      </c>
    </row>
    <row r="31" spans="1:4" x14ac:dyDescent="0.2">
      <c r="A31" s="184" t="s">
        <v>1141</v>
      </c>
      <c r="B31" s="465"/>
      <c r="C31" s="464" t="s">
        <v>1137</v>
      </c>
    </row>
    <row r="32" spans="1:4" x14ac:dyDescent="0.2">
      <c r="A32" s="184" t="s">
        <v>1162</v>
      </c>
      <c r="B32" s="184"/>
      <c r="C32" s="514" t="s">
        <v>1142</v>
      </c>
      <c r="D32" s="514"/>
    </row>
    <row r="33" spans="1:3" x14ac:dyDescent="0.2">
      <c r="A33" s="477" t="s">
        <v>1163</v>
      </c>
      <c r="B33" s="184"/>
      <c r="C33" s="477" t="s">
        <v>1143</v>
      </c>
    </row>
  </sheetData>
  <mergeCells count="4">
    <mergeCell ref="A26:B26"/>
    <mergeCell ref="C26:D26"/>
    <mergeCell ref="C27:D27"/>
    <mergeCell ref="C32:D32"/>
  </mergeCells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516" t="s">
        <v>143</v>
      </c>
      <c r="B2" s="517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541" t="s">
        <v>216</v>
      </c>
      <c r="B7" s="542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topLeftCell="A13" workbookViewId="0">
      <selection activeCell="C43" sqref="C43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0" t="s">
        <v>136</v>
      </c>
      <c r="B5" s="409"/>
      <c r="C5" s="420" t="s">
        <v>142</v>
      </c>
    </row>
    <row r="6" spans="1:3" ht="11.25" customHeight="1" x14ac:dyDescent="0.2">
      <c r="A6" s="407"/>
      <c r="B6" s="406"/>
      <c r="C6" s="419"/>
    </row>
    <row r="7" spans="1:3" ht="15" customHeight="1" x14ac:dyDescent="0.2">
      <c r="A7" s="228" t="s">
        <v>45</v>
      </c>
      <c r="B7" s="405" t="s">
        <v>46</v>
      </c>
      <c r="C7" s="389" t="s">
        <v>265</v>
      </c>
    </row>
    <row r="8" spans="1:3" x14ac:dyDescent="0.2">
      <c r="A8" s="418">
        <v>900001</v>
      </c>
      <c r="B8" s="417" t="s">
        <v>450</v>
      </c>
      <c r="C8" s="416">
        <v>50199647.829999998</v>
      </c>
    </row>
    <row r="9" spans="1:3" x14ac:dyDescent="0.2">
      <c r="A9" s="418">
        <v>900002</v>
      </c>
      <c r="B9" s="417" t="s">
        <v>449</v>
      </c>
      <c r="C9" s="416">
        <f>SUM(C10:C26)</f>
        <v>180591.3</v>
      </c>
    </row>
    <row r="10" spans="1:3" x14ac:dyDescent="0.2">
      <c r="A10" s="403">
        <v>5100</v>
      </c>
      <c r="B10" s="415" t="s">
        <v>448</v>
      </c>
      <c r="C10" s="413"/>
    </row>
    <row r="11" spans="1:3" x14ac:dyDescent="0.2">
      <c r="A11" s="403">
        <v>5200</v>
      </c>
      <c r="B11" s="415" t="s">
        <v>447</v>
      </c>
      <c r="C11" s="413"/>
    </row>
    <row r="12" spans="1:3" x14ac:dyDescent="0.2">
      <c r="A12" s="403">
        <v>5300</v>
      </c>
      <c r="B12" s="415" t="s">
        <v>446</v>
      </c>
      <c r="C12" s="413"/>
    </row>
    <row r="13" spans="1:3" x14ac:dyDescent="0.2">
      <c r="A13" s="403">
        <v>5400</v>
      </c>
      <c r="B13" s="415" t="s">
        <v>445</v>
      </c>
      <c r="C13" s="413"/>
    </row>
    <row r="14" spans="1:3" x14ac:dyDescent="0.2">
      <c r="A14" s="403">
        <v>5500</v>
      </c>
      <c r="B14" s="415" t="s">
        <v>444</v>
      </c>
      <c r="C14" s="413"/>
    </row>
    <row r="15" spans="1:3" x14ac:dyDescent="0.2">
      <c r="A15" s="403">
        <v>5600</v>
      </c>
      <c r="B15" s="415" t="s">
        <v>443</v>
      </c>
      <c r="C15" s="413">
        <v>51993.8</v>
      </c>
    </row>
    <row r="16" spans="1:3" x14ac:dyDescent="0.2">
      <c r="A16" s="403">
        <v>5700</v>
      </c>
      <c r="B16" s="415" t="s">
        <v>442</v>
      </c>
      <c r="C16" s="413">
        <v>0</v>
      </c>
    </row>
    <row r="17" spans="1:3" x14ac:dyDescent="0.2">
      <c r="A17" s="403" t="s">
        <v>441</v>
      </c>
      <c r="B17" s="415" t="s">
        <v>440</v>
      </c>
      <c r="C17" s="413">
        <v>128597.5</v>
      </c>
    </row>
    <row r="18" spans="1:3" x14ac:dyDescent="0.2">
      <c r="A18" s="403">
        <v>5900</v>
      </c>
      <c r="B18" s="415" t="s">
        <v>439</v>
      </c>
      <c r="C18" s="413"/>
    </row>
    <row r="19" spans="1:3" x14ac:dyDescent="0.2">
      <c r="A19" s="399">
        <v>6200</v>
      </c>
      <c r="B19" s="415" t="s">
        <v>438</v>
      </c>
      <c r="C19" s="413"/>
    </row>
    <row r="20" spans="1:3" x14ac:dyDescent="0.2">
      <c r="A20" s="399">
        <v>7200</v>
      </c>
      <c r="B20" s="415" t="s">
        <v>437</v>
      </c>
      <c r="C20" s="413"/>
    </row>
    <row r="21" spans="1:3" x14ac:dyDescent="0.2">
      <c r="A21" s="399">
        <v>7300</v>
      </c>
      <c r="B21" s="415" t="s">
        <v>436</v>
      </c>
      <c r="C21" s="413"/>
    </row>
    <row r="22" spans="1:3" x14ac:dyDescent="0.2">
      <c r="A22" s="399">
        <v>7500</v>
      </c>
      <c r="B22" s="415" t="s">
        <v>435</v>
      </c>
      <c r="C22" s="413"/>
    </row>
    <row r="23" spans="1:3" x14ac:dyDescent="0.2">
      <c r="A23" s="399">
        <v>7900</v>
      </c>
      <c r="B23" s="415" t="s">
        <v>434</v>
      </c>
      <c r="C23" s="413"/>
    </row>
    <row r="24" spans="1:3" x14ac:dyDescent="0.2">
      <c r="A24" s="399">
        <v>9100</v>
      </c>
      <c r="B24" s="415" t="s">
        <v>433</v>
      </c>
      <c r="C24" s="413"/>
    </row>
    <row r="25" spans="1:3" x14ac:dyDescent="0.2">
      <c r="A25" s="399">
        <v>9900</v>
      </c>
      <c r="B25" s="415" t="s">
        <v>432</v>
      </c>
      <c r="C25" s="413"/>
    </row>
    <row r="26" spans="1:3" x14ac:dyDescent="0.2">
      <c r="A26" s="399">
        <v>7400</v>
      </c>
      <c r="B26" s="414" t="s">
        <v>431</v>
      </c>
      <c r="C26" s="413"/>
    </row>
    <row r="27" spans="1:3" x14ac:dyDescent="0.2">
      <c r="A27" s="418">
        <v>900003</v>
      </c>
      <c r="B27" s="417" t="s">
        <v>430</v>
      </c>
      <c r="C27" s="416">
        <f>SUM(C28:C34)</f>
        <v>48228275.870000005</v>
      </c>
    </row>
    <row r="28" spans="1:3" ht="22.5" x14ac:dyDescent="0.2">
      <c r="A28" s="403">
        <v>5510</v>
      </c>
      <c r="B28" s="415" t="s">
        <v>411</v>
      </c>
      <c r="C28" s="482">
        <v>14383406.01</v>
      </c>
    </row>
    <row r="29" spans="1:3" x14ac:dyDescent="0.2">
      <c r="A29" s="403">
        <v>5520</v>
      </c>
      <c r="B29" s="415" t="s">
        <v>402</v>
      </c>
      <c r="C29" s="478"/>
    </row>
    <row r="30" spans="1:3" x14ac:dyDescent="0.2">
      <c r="A30" s="403">
        <v>5530</v>
      </c>
      <c r="B30" s="415" t="s">
        <v>399</v>
      </c>
      <c r="C30" s="478"/>
    </row>
    <row r="31" spans="1:3" ht="22.5" x14ac:dyDescent="0.2">
      <c r="A31" s="403">
        <v>5540</v>
      </c>
      <c r="B31" s="415" t="s">
        <v>393</v>
      </c>
      <c r="C31" s="478"/>
    </row>
    <row r="32" spans="1:3" x14ac:dyDescent="0.2">
      <c r="A32" s="403">
        <v>5550</v>
      </c>
      <c r="B32" s="415" t="s">
        <v>392</v>
      </c>
      <c r="C32" s="478"/>
    </row>
    <row r="33" spans="1:4" x14ac:dyDescent="0.2">
      <c r="A33" s="403">
        <v>5590</v>
      </c>
      <c r="B33" s="415" t="s">
        <v>391</v>
      </c>
      <c r="C33" s="482">
        <v>32249698.760000002</v>
      </c>
    </row>
    <row r="34" spans="1:4" x14ac:dyDescent="0.2">
      <c r="A34" s="403">
        <v>5600</v>
      </c>
      <c r="B34" s="414" t="s">
        <v>429</v>
      </c>
      <c r="C34" s="479">
        <v>1595171.1</v>
      </c>
    </row>
    <row r="35" spans="1:4" x14ac:dyDescent="0.2">
      <c r="A35" s="412">
        <v>900004</v>
      </c>
      <c r="B35" s="411" t="s">
        <v>428</v>
      </c>
      <c r="C35" s="480">
        <f>+C8-C9+C27</f>
        <v>98247332.400000006</v>
      </c>
    </row>
    <row r="36" spans="1:4" x14ac:dyDescent="0.2">
      <c r="C36" s="481"/>
    </row>
    <row r="38" spans="1:4" x14ac:dyDescent="0.2">
      <c r="A38" s="89" t="s">
        <v>1136</v>
      </c>
      <c r="B38" s="462"/>
      <c r="C38" s="89" t="s">
        <v>1136</v>
      </c>
    </row>
    <row r="39" spans="1:4" x14ac:dyDescent="0.2">
      <c r="A39" s="463"/>
      <c r="B39" s="462"/>
      <c r="C39" s="463"/>
    </row>
    <row r="40" spans="1:4" x14ac:dyDescent="0.2">
      <c r="A40" s="464" t="s">
        <v>1137</v>
      </c>
      <c r="B40" s="465"/>
      <c r="C40" s="464" t="s">
        <v>1137</v>
      </c>
    </row>
    <row r="41" spans="1:4" x14ac:dyDescent="0.2">
      <c r="A41" s="513" t="s">
        <v>1138</v>
      </c>
      <c r="B41" s="513"/>
      <c r="C41" s="513" t="s">
        <v>1134</v>
      </c>
      <c r="D41" s="513"/>
    </row>
    <row r="42" spans="1:4" x14ac:dyDescent="0.2">
      <c r="A42" s="466" t="s">
        <v>1139</v>
      </c>
      <c r="C42" s="513" t="s">
        <v>1135</v>
      </c>
      <c r="D42" s="513"/>
    </row>
    <row r="43" spans="1:4" x14ac:dyDescent="0.2">
      <c r="A43" s="464"/>
      <c r="B43" s="8"/>
    </row>
    <row r="44" spans="1:4" x14ac:dyDescent="0.2">
      <c r="A44" s="464"/>
      <c r="B44" s="8"/>
    </row>
    <row r="45" spans="1:4" x14ac:dyDescent="0.2">
      <c r="A45" s="464"/>
      <c r="B45" s="8"/>
    </row>
    <row r="46" spans="1:4" ht="22.5" x14ac:dyDescent="0.2">
      <c r="A46" s="464" t="s">
        <v>1140</v>
      </c>
      <c r="B46" s="465"/>
      <c r="C46" s="465" t="s">
        <v>1161</v>
      </c>
    </row>
    <row r="47" spans="1:4" x14ac:dyDescent="0.2">
      <c r="A47" s="184" t="s">
        <v>1141</v>
      </c>
      <c r="B47" s="184"/>
      <c r="C47" s="464" t="s">
        <v>1137</v>
      </c>
    </row>
    <row r="48" spans="1:4" x14ac:dyDescent="0.2">
      <c r="A48" s="184" t="s">
        <v>1164</v>
      </c>
      <c r="B48" s="184"/>
      <c r="C48" s="514" t="s">
        <v>1142</v>
      </c>
      <c r="D48" s="514"/>
    </row>
    <row r="49" spans="1:3" x14ac:dyDescent="0.2">
      <c r="A49" s="184" t="s">
        <v>1165</v>
      </c>
      <c r="B49" s="184"/>
      <c r="C49" s="477" t="s">
        <v>1143</v>
      </c>
    </row>
  </sheetData>
  <mergeCells count="4">
    <mergeCell ref="A41:B41"/>
    <mergeCell ref="C41:D41"/>
    <mergeCell ref="C42:D42"/>
    <mergeCell ref="C48:D48"/>
  </mergeCells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0866141732283472" right="0.70866141732283472" top="0.74803149606299213" bottom="0.74803149606299213" header="0.31496062992125984" footer="0.31496062992125984"/>
  <pageSetup scale="8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516" t="s">
        <v>143</v>
      </c>
      <c r="B2" s="517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541" t="s">
        <v>221</v>
      </c>
      <c r="B7" s="542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516" t="s">
        <v>143</v>
      </c>
      <c r="B2" s="517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31"/>
  <sheetViews>
    <sheetView topLeftCell="A82" zoomScaleNormal="100" zoomScaleSheetLayoutView="100" workbookViewId="0">
      <selection activeCell="C93" sqref="C93"/>
    </sheetView>
  </sheetViews>
  <sheetFormatPr baseColWidth="10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13.140625" style="89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45" t="s">
        <v>40</v>
      </c>
    </row>
    <row r="3" spans="1:8" hidden="1" x14ac:dyDescent="0.2">
      <c r="A3" s="3"/>
    </row>
    <row r="4" spans="1:8" s="39" customFormat="1" ht="12.75" hidden="1" x14ac:dyDescent="0.2">
      <c r="A4" s="444" t="s">
        <v>76</v>
      </c>
    </row>
    <row r="5" spans="1:8" s="39" customFormat="1" ht="35.1" hidden="1" customHeight="1" x14ac:dyDescent="0.2">
      <c r="A5" s="544" t="s">
        <v>77</v>
      </c>
      <c r="B5" s="544"/>
      <c r="C5" s="544"/>
      <c r="D5" s="544"/>
      <c r="E5" s="544"/>
      <c r="F5" s="544"/>
      <c r="H5" s="41"/>
    </row>
    <row r="6" spans="1:8" s="39" customFormat="1" hidden="1" x14ac:dyDescent="0.2">
      <c r="A6" s="191"/>
      <c r="B6" s="191"/>
      <c r="C6" s="191"/>
      <c r="D6" s="191"/>
      <c r="H6" s="41"/>
    </row>
    <row r="7" spans="1:8" s="39" customFormat="1" ht="12.75" hidden="1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43" t="s">
        <v>79</v>
      </c>
      <c r="B9" s="41"/>
      <c r="C9" s="41"/>
      <c r="D9" s="41"/>
    </row>
    <row r="10" spans="1:8" s="39" customFormat="1" ht="12.75" x14ac:dyDescent="0.2">
      <c r="A10" s="443"/>
      <c r="B10" s="41"/>
      <c r="C10" s="41"/>
      <c r="D10" s="41"/>
    </row>
    <row r="11" spans="1:8" s="39" customFormat="1" ht="12.75" x14ac:dyDescent="0.2">
      <c r="A11" s="432">
        <v>7000</v>
      </c>
      <c r="B11" s="431" t="s">
        <v>515</v>
      </c>
      <c r="C11" s="41"/>
      <c r="D11" s="41"/>
    </row>
    <row r="12" spans="1:8" s="39" customFormat="1" ht="12.75" x14ac:dyDescent="0.2">
      <c r="A12" s="432"/>
      <c r="B12" s="431"/>
      <c r="C12" s="41"/>
      <c r="D12" s="41"/>
    </row>
    <row r="13" spans="1:8" s="39" customFormat="1" hidden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hidden="1" x14ac:dyDescent="0.2">
      <c r="A14" s="437">
        <v>7100</v>
      </c>
      <c r="B14" s="442" t="s">
        <v>514</v>
      </c>
      <c r="C14" s="439"/>
      <c r="D14" s="439"/>
      <c r="E14" s="434"/>
    </row>
    <row r="15" spans="1:8" s="39" customFormat="1" hidden="1" x14ac:dyDescent="0.2">
      <c r="A15" s="423">
        <v>7110</v>
      </c>
      <c r="B15" s="440" t="s">
        <v>513</v>
      </c>
      <c r="C15" s="439"/>
      <c r="D15" s="439"/>
      <c r="E15" s="434"/>
    </row>
    <row r="16" spans="1:8" s="39" customFormat="1" hidden="1" x14ac:dyDescent="0.2">
      <c r="A16" s="423">
        <v>7120</v>
      </c>
      <c r="B16" s="440" t="s">
        <v>512</v>
      </c>
      <c r="C16" s="439"/>
      <c r="D16" s="439"/>
      <c r="E16" s="434"/>
    </row>
    <row r="17" spans="1:5" s="39" customFormat="1" hidden="1" x14ac:dyDescent="0.2">
      <c r="A17" s="423">
        <v>7130</v>
      </c>
      <c r="B17" s="440" t="s">
        <v>511</v>
      </c>
      <c r="C17" s="439"/>
      <c r="D17" s="439"/>
      <c r="E17" s="434"/>
    </row>
    <row r="18" spans="1:5" s="39" customFormat="1" ht="22.5" hidden="1" x14ac:dyDescent="0.2">
      <c r="A18" s="423">
        <v>7140</v>
      </c>
      <c r="B18" s="440" t="s">
        <v>510</v>
      </c>
      <c r="C18" s="439"/>
      <c r="D18" s="439"/>
      <c r="E18" s="434"/>
    </row>
    <row r="19" spans="1:5" s="39" customFormat="1" ht="22.5" hidden="1" x14ac:dyDescent="0.2">
      <c r="A19" s="423">
        <v>7150</v>
      </c>
      <c r="B19" s="440" t="s">
        <v>509</v>
      </c>
      <c r="C19" s="439"/>
      <c r="D19" s="439"/>
      <c r="E19" s="434"/>
    </row>
    <row r="20" spans="1:5" s="39" customFormat="1" hidden="1" x14ac:dyDescent="0.2">
      <c r="A20" s="423">
        <v>7160</v>
      </c>
      <c r="B20" s="440" t="s">
        <v>508</v>
      </c>
      <c r="C20" s="439"/>
      <c r="D20" s="439"/>
      <c r="E20" s="434"/>
    </row>
    <row r="21" spans="1:5" s="39" customFormat="1" hidden="1" x14ac:dyDescent="0.2">
      <c r="A21" s="437">
        <v>7200</v>
      </c>
      <c r="B21" s="442" t="s">
        <v>507</v>
      </c>
      <c r="C21" s="439"/>
      <c r="D21" s="439"/>
      <c r="E21" s="434"/>
    </row>
    <row r="22" spans="1:5" s="39" customFormat="1" ht="22.5" hidden="1" x14ac:dyDescent="0.2">
      <c r="A22" s="423">
        <v>7210</v>
      </c>
      <c r="B22" s="440" t="s">
        <v>506</v>
      </c>
      <c r="C22" s="439"/>
      <c r="D22" s="439"/>
      <c r="E22" s="434"/>
    </row>
    <row r="23" spans="1:5" s="39" customFormat="1" ht="22.5" hidden="1" x14ac:dyDescent="0.2">
      <c r="A23" s="423">
        <v>7220</v>
      </c>
      <c r="B23" s="440" t="s">
        <v>505</v>
      </c>
      <c r="C23" s="439"/>
      <c r="D23" s="439"/>
      <c r="E23" s="434"/>
    </row>
    <row r="24" spans="1:5" s="39" customFormat="1" ht="12.95" hidden="1" customHeight="1" x14ac:dyDescent="0.2">
      <c r="A24" s="423">
        <v>7230</v>
      </c>
      <c r="B24" s="438" t="s">
        <v>504</v>
      </c>
      <c r="C24" s="434"/>
      <c r="D24" s="434"/>
      <c r="E24" s="434"/>
    </row>
    <row r="25" spans="1:5" s="39" customFormat="1" ht="22.5" hidden="1" x14ac:dyDescent="0.2">
      <c r="A25" s="423">
        <v>7240</v>
      </c>
      <c r="B25" s="438" t="s">
        <v>503</v>
      </c>
      <c r="C25" s="434"/>
      <c r="D25" s="434"/>
      <c r="E25" s="434"/>
    </row>
    <row r="26" spans="1:5" s="39" customFormat="1" ht="22.5" hidden="1" x14ac:dyDescent="0.2">
      <c r="A26" s="423">
        <v>7250</v>
      </c>
      <c r="B26" s="438" t="s">
        <v>502</v>
      </c>
      <c r="C26" s="434"/>
      <c r="D26" s="434"/>
      <c r="E26" s="434"/>
    </row>
    <row r="27" spans="1:5" s="39" customFormat="1" ht="22.5" hidden="1" x14ac:dyDescent="0.2">
      <c r="A27" s="423">
        <v>7260</v>
      </c>
      <c r="B27" s="438" t="s">
        <v>501</v>
      </c>
      <c r="C27" s="434"/>
      <c r="D27" s="434"/>
      <c r="E27" s="434"/>
    </row>
    <row r="28" spans="1:5" s="39" customFormat="1" hidden="1" x14ac:dyDescent="0.2">
      <c r="A28" s="437">
        <v>7300</v>
      </c>
      <c r="B28" s="441" t="s">
        <v>500</v>
      </c>
      <c r="C28" s="434"/>
      <c r="D28" s="434"/>
      <c r="E28" s="434"/>
    </row>
    <row r="29" spans="1:5" s="39" customFormat="1" hidden="1" x14ac:dyDescent="0.2">
      <c r="A29" s="423">
        <v>7310</v>
      </c>
      <c r="B29" s="438" t="s">
        <v>499</v>
      </c>
      <c r="C29" s="434"/>
      <c r="D29" s="434"/>
      <c r="E29" s="434"/>
    </row>
    <row r="30" spans="1:5" s="39" customFormat="1" hidden="1" x14ac:dyDescent="0.2">
      <c r="A30" s="423">
        <v>7320</v>
      </c>
      <c r="B30" s="438" t="s">
        <v>498</v>
      </c>
      <c r="C30" s="434"/>
      <c r="D30" s="434"/>
      <c r="E30" s="434"/>
    </row>
    <row r="31" spans="1:5" s="39" customFormat="1" hidden="1" x14ac:dyDescent="0.2">
      <c r="A31" s="423">
        <v>7330</v>
      </c>
      <c r="B31" s="438" t="s">
        <v>497</v>
      </c>
      <c r="C31" s="434"/>
      <c r="D31" s="434"/>
      <c r="E31" s="434"/>
    </row>
    <row r="32" spans="1:5" s="39" customFormat="1" hidden="1" x14ac:dyDescent="0.2">
      <c r="A32" s="423">
        <v>7340</v>
      </c>
      <c r="B32" s="438" t="s">
        <v>496</v>
      </c>
      <c r="C32" s="434"/>
      <c r="D32" s="434"/>
      <c r="E32" s="434"/>
    </row>
    <row r="33" spans="1:5" s="39" customFormat="1" hidden="1" x14ac:dyDescent="0.2">
      <c r="A33" s="423">
        <v>7350</v>
      </c>
      <c r="B33" s="438" t="s">
        <v>495</v>
      </c>
      <c r="C33" s="434"/>
      <c r="D33" s="434"/>
      <c r="E33" s="434"/>
    </row>
    <row r="34" spans="1:5" s="39" customFormat="1" hidden="1" x14ac:dyDescent="0.2">
      <c r="A34" s="423">
        <v>7360</v>
      </c>
      <c r="B34" s="438" t="s">
        <v>494</v>
      </c>
      <c r="C34" s="434"/>
      <c r="D34" s="434"/>
      <c r="E34" s="434"/>
    </row>
    <row r="35" spans="1:5" s="39" customFormat="1" hidden="1" x14ac:dyDescent="0.2">
      <c r="A35" s="437">
        <v>7400</v>
      </c>
      <c r="B35" s="441" t="s">
        <v>493</v>
      </c>
      <c r="C35" s="434"/>
      <c r="D35" s="434"/>
      <c r="E35" s="434"/>
    </row>
    <row r="36" spans="1:5" s="39" customFormat="1" hidden="1" x14ac:dyDescent="0.2">
      <c r="A36" s="423">
        <v>7410</v>
      </c>
      <c r="B36" s="438" t="s">
        <v>492</v>
      </c>
      <c r="C36" s="434"/>
      <c r="D36" s="434"/>
      <c r="E36" s="434"/>
    </row>
    <row r="37" spans="1:5" s="39" customFormat="1" hidden="1" x14ac:dyDescent="0.2">
      <c r="A37" s="423">
        <v>7420</v>
      </c>
      <c r="B37" s="438" t="s">
        <v>491</v>
      </c>
      <c r="C37" s="434"/>
      <c r="D37" s="434"/>
      <c r="E37" s="434"/>
    </row>
    <row r="38" spans="1:5" s="39" customFormat="1" ht="22.5" hidden="1" x14ac:dyDescent="0.2">
      <c r="A38" s="437">
        <v>7500</v>
      </c>
      <c r="B38" s="441" t="s">
        <v>490</v>
      </c>
      <c r="C38" s="434"/>
      <c r="D38" s="434"/>
      <c r="E38" s="434"/>
    </row>
    <row r="39" spans="1:5" s="39" customFormat="1" ht="22.5" hidden="1" x14ac:dyDescent="0.2">
      <c r="A39" s="423">
        <v>7510</v>
      </c>
      <c r="B39" s="438" t="s">
        <v>489</v>
      </c>
      <c r="C39" s="434"/>
      <c r="D39" s="434"/>
      <c r="E39" s="434"/>
    </row>
    <row r="40" spans="1:5" s="39" customFormat="1" ht="22.5" hidden="1" x14ac:dyDescent="0.2">
      <c r="A40" s="423">
        <v>7520</v>
      </c>
      <c r="B40" s="438" t="s">
        <v>488</v>
      </c>
      <c r="C40" s="434"/>
      <c r="D40" s="434"/>
      <c r="E40" s="434"/>
    </row>
    <row r="41" spans="1:5" s="39" customFormat="1" hidden="1" x14ac:dyDescent="0.2">
      <c r="A41" s="437">
        <v>7600</v>
      </c>
      <c r="B41" s="441" t="s">
        <v>487</v>
      </c>
      <c r="C41" s="434"/>
      <c r="D41" s="434"/>
      <c r="E41" s="434"/>
    </row>
    <row r="42" spans="1:5" s="39" customFormat="1" hidden="1" x14ac:dyDescent="0.2">
      <c r="A42" s="423">
        <v>7610</v>
      </c>
      <c r="B42" s="440" t="s">
        <v>486</v>
      </c>
      <c r="C42" s="439"/>
      <c r="D42" s="439"/>
      <c r="E42" s="434"/>
    </row>
    <row r="43" spans="1:5" s="39" customFormat="1" hidden="1" x14ac:dyDescent="0.2">
      <c r="A43" s="423">
        <v>7620</v>
      </c>
      <c r="B43" s="440" t="s">
        <v>485</v>
      </c>
      <c r="C43" s="439"/>
      <c r="D43" s="439"/>
      <c r="E43" s="434"/>
    </row>
    <row r="44" spans="1:5" s="39" customFormat="1" hidden="1" x14ac:dyDescent="0.2">
      <c r="A44" s="423">
        <v>7630</v>
      </c>
      <c r="B44" s="440" t="s">
        <v>484</v>
      </c>
      <c r="C44" s="439"/>
      <c r="D44" s="439"/>
      <c r="E44" s="434"/>
    </row>
    <row r="45" spans="1:5" s="39" customFormat="1" hidden="1" x14ac:dyDescent="0.2">
      <c r="A45" s="423">
        <v>7640</v>
      </c>
      <c r="B45" s="438" t="s">
        <v>483</v>
      </c>
      <c r="C45" s="434"/>
      <c r="D45" s="434"/>
      <c r="E45" s="434"/>
    </row>
    <row r="46" spans="1:5" s="39" customFormat="1" hidden="1" x14ac:dyDescent="0.2">
      <c r="A46" s="423"/>
      <c r="B46" s="438"/>
      <c r="C46" s="434"/>
      <c r="D46" s="434"/>
      <c r="E46" s="434"/>
    </row>
    <row r="47" spans="1:5" s="39" customFormat="1" hidden="1" x14ac:dyDescent="0.2">
      <c r="A47" s="437" t="s">
        <v>482</v>
      </c>
      <c r="B47" s="436" t="s">
        <v>481</v>
      </c>
      <c r="C47" s="434"/>
      <c r="D47" s="434"/>
      <c r="E47" s="434"/>
    </row>
    <row r="48" spans="1:5" s="39" customFormat="1" hidden="1" x14ac:dyDescent="0.2">
      <c r="A48" s="423" t="s">
        <v>480</v>
      </c>
      <c r="B48" s="435" t="s">
        <v>479</v>
      </c>
      <c r="C48" s="434"/>
      <c r="D48" s="434"/>
      <c r="E48" s="434"/>
    </row>
    <row r="49" spans="1:5" s="39" customFormat="1" hidden="1" x14ac:dyDescent="0.2">
      <c r="A49" s="423" t="s">
        <v>478</v>
      </c>
      <c r="B49" s="435" t="s">
        <v>477</v>
      </c>
      <c r="C49" s="434"/>
      <c r="D49" s="434"/>
      <c r="E49" s="434"/>
    </row>
    <row r="50" spans="1:5" s="39" customFormat="1" hidden="1" x14ac:dyDescent="0.2">
      <c r="A50" s="423" t="s">
        <v>476</v>
      </c>
      <c r="B50" s="435" t="s">
        <v>475</v>
      </c>
      <c r="C50" s="434"/>
      <c r="D50" s="434"/>
      <c r="E50" s="434"/>
    </row>
    <row r="51" spans="1:5" s="39" customFormat="1" hidden="1" x14ac:dyDescent="0.2">
      <c r="A51" s="423" t="s">
        <v>474</v>
      </c>
      <c r="B51" s="435" t="s">
        <v>473</v>
      </c>
      <c r="C51" s="434"/>
      <c r="D51" s="434"/>
      <c r="E51" s="434"/>
    </row>
    <row r="52" spans="1:5" s="39" customFormat="1" hidden="1" x14ac:dyDescent="0.2">
      <c r="A52" s="423" t="s">
        <v>472</v>
      </c>
      <c r="B52" s="435" t="s">
        <v>471</v>
      </c>
      <c r="C52" s="434"/>
      <c r="D52" s="434"/>
      <c r="E52" s="434"/>
    </row>
    <row r="53" spans="1:5" s="39" customFormat="1" hidden="1" x14ac:dyDescent="0.2">
      <c r="A53" s="423" t="s">
        <v>470</v>
      </c>
      <c r="B53" s="435" t="s">
        <v>469</v>
      </c>
      <c r="C53" s="434"/>
      <c r="D53" s="434"/>
      <c r="E53" s="434"/>
    </row>
    <row r="54" spans="1:5" s="39" customFormat="1" ht="12" hidden="1" x14ac:dyDescent="0.2">
      <c r="A54" s="421" t="s">
        <v>468</v>
      </c>
      <c r="B54" s="58"/>
    </row>
    <row r="55" spans="1:5" s="39" customFormat="1" ht="12.75" x14ac:dyDescent="0.2">
      <c r="A55" s="432">
        <v>7000</v>
      </c>
      <c r="B55" s="431" t="s">
        <v>515</v>
      </c>
      <c r="C55" s="41"/>
      <c r="D55" s="41"/>
    </row>
    <row r="56" spans="1:5" s="39" customFormat="1" ht="12.75" x14ac:dyDescent="0.2">
      <c r="A56" s="483" t="s">
        <v>45</v>
      </c>
      <c r="B56" s="483" t="s">
        <v>46</v>
      </c>
      <c r="C56" s="484" t="s">
        <v>47</v>
      </c>
      <c r="D56" s="485" t="s">
        <v>48</v>
      </c>
      <c r="E56" s="486" t="s">
        <v>49</v>
      </c>
    </row>
    <row r="57" spans="1:5" s="39" customFormat="1" x14ac:dyDescent="0.2">
      <c r="A57" s="487" t="s">
        <v>1166</v>
      </c>
      <c r="B57" s="488" t="s">
        <v>1167</v>
      </c>
      <c r="C57" s="489">
        <v>8535576</v>
      </c>
      <c r="D57" s="489">
        <v>4580283</v>
      </c>
      <c r="E57" s="490">
        <f t="shared" ref="E57:E70" si="0">D57-C57</f>
        <v>-3955293</v>
      </c>
    </row>
    <row r="58" spans="1:5" s="39" customFormat="1" x14ac:dyDescent="0.2">
      <c r="A58" s="487" t="s">
        <v>1168</v>
      </c>
      <c r="B58" s="488" t="s">
        <v>1169</v>
      </c>
      <c r="C58" s="489">
        <v>8535576</v>
      </c>
      <c r="D58" s="489">
        <v>4580283</v>
      </c>
      <c r="E58" s="490">
        <f t="shared" si="0"/>
        <v>-3955293</v>
      </c>
    </row>
    <row r="59" spans="1:5" s="39" customFormat="1" x14ac:dyDescent="0.2">
      <c r="A59" s="487" t="s">
        <v>1170</v>
      </c>
      <c r="B59" s="488" t="s">
        <v>1171</v>
      </c>
      <c r="C59" s="489">
        <v>25833630</v>
      </c>
      <c r="D59" s="489">
        <v>12317681</v>
      </c>
      <c r="E59" s="490">
        <f t="shared" si="0"/>
        <v>-13515949</v>
      </c>
    </row>
    <row r="60" spans="1:5" s="39" customFormat="1" x14ac:dyDescent="0.2">
      <c r="A60" s="487" t="s">
        <v>1172</v>
      </c>
      <c r="B60" s="488" t="s">
        <v>1173</v>
      </c>
      <c r="C60" s="489">
        <v>25833630</v>
      </c>
      <c r="D60" s="489">
        <v>12317681</v>
      </c>
      <c r="E60" s="490">
        <f t="shared" si="0"/>
        <v>-13515949</v>
      </c>
    </row>
    <row r="61" spans="1:5" s="39" customFormat="1" x14ac:dyDescent="0.2">
      <c r="A61" s="487" t="s">
        <v>1174</v>
      </c>
      <c r="B61" s="488" t="s">
        <v>1175</v>
      </c>
      <c r="C61" s="489">
        <v>7244325</v>
      </c>
      <c r="D61" s="489">
        <v>6509829</v>
      </c>
      <c r="E61" s="490">
        <f t="shared" si="0"/>
        <v>-734496</v>
      </c>
    </row>
    <row r="62" spans="1:5" s="39" customFormat="1" x14ac:dyDescent="0.2">
      <c r="A62" s="487" t="s">
        <v>1176</v>
      </c>
      <c r="B62" s="488" t="s">
        <v>1177</v>
      </c>
      <c r="C62" s="489">
        <v>7244325</v>
      </c>
      <c r="D62" s="489">
        <v>6509829</v>
      </c>
      <c r="E62" s="490">
        <f t="shared" si="0"/>
        <v>-734496</v>
      </c>
    </row>
    <row r="63" spans="1:5" s="39" customFormat="1" x14ac:dyDescent="0.2">
      <c r="A63" s="491" t="s">
        <v>1178</v>
      </c>
      <c r="B63" s="488" t="s">
        <v>1179</v>
      </c>
      <c r="C63" s="492">
        <v>8285483.21</v>
      </c>
      <c r="D63" s="492">
        <v>3046683</v>
      </c>
      <c r="E63" s="493">
        <f t="shared" si="0"/>
        <v>-5238800.21</v>
      </c>
    </row>
    <row r="64" spans="1:5" s="39" customFormat="1" x14ac:dyDescent="0.2">
      <c r="A64" s="494" t="s">
        <v>1180</v>
      </c>
      <c r="B64" s="495" t="s">
        <v>1179</v>
      </c>
      <c r="C64" s="489">
        <v>8285483.21</v>
      </c>
      <c r="D64" s="489">
        <v>3046683</v>
      </c>
      <c r="E64" s="496">
        <f t="shared" si="0"/>
        <v>-5238800.21</v>
      </c>
    </row>
    <row r="65" spans="1:5" s="39" customFormat="1" x14ac:dyDescent="0.2">
      <c r="A65" s="497" t="s">
        <v>1181</v>
      </c>
      <c r="B65" s="498" t="s">
        <v>1182</v>
      </c>
      <c r="C65" s="499">
        <v>6155136</v>
      </c>
      <c r="D65" s="499">
        <v>4966299</v>
      </c>
      <c r="E65" s="496">
        <f t="shared" si="0"/>
        <v>-1188837</v>
      </c>
    </row>
    <row r="66" spans="1:5" s="39" customFormat="1" x14ac:dyDescent="0.2">
      <c r="A66" s="497" t="s">
        <v>1183</v>
      </c>
      <c r="B66" s="498" t="s">
        <v>1182</v>
      </c>
      <c r="C66" s="499">
        <v>6155136</v>
      </c>
      <c r="D66" s="499">
        <v>4966299</v>
      </c>
      <c r="E66" s="496">
        <f t="shared" si="0"/>
        <v>-1188837</v>
      </c>
    </row>
    <row r="67" spans="1:5" s="39" customFormat="1" x14ac:dyDescent="0.2">
      <c r="A67" s="497" t="s">
        <v>1184</v>
      </c>
      <c r="B67" s="498" t="s">
        <v>1185</v>
      </c>
      <c r="C67" s="499">
        <v>10327127</v>
      </c>
      <c r="D67" s="499">
        <v>8561961</v>
      </c>
      <c r="E67" s="496">
        <f t="shared" si="0"/>
        <v>-1765166</v>
      </c>
    </row>
    <row r="68" spans="1:5" s="39" customFormat="1" x14ac:dyDescent="0.2">
      <c r="A68" s="497" t="s">
        <v>1186</v>
      </c>
      <c r="B68" s="498" t="s">
        <v>1185</v>
      </c>
      <c r="C68" s="499">
        <v>10327127</v>
      </c>
      <c r="D68" s="499">
        <v>8561961</v>
      </c>
      <c r="E68" s="496">
        <f t="shared" si="0"/>
        <v>-1765166</v>
      </c>
    </row>
    <row r="69" spans="1:5" s="39" customFormat="1" x14ac:dyDescent="0.2">
      <c r="A69" s="497" t="s">
        <v>1187</v>
      </c>
      <c r="B69" s="498" t="s">
        <v>1188</v>
      </c>
      <c r="C69" s="499">
        <v>1846207</v>
      </c>
      <c r="D69" s="499">
        <v>1951505</v>
      </c>
      <c r="E69" s="496">
        <f t="shared" si="0"/>
        <v>105298</v>
      </c>
    </row>
    <row r="70" spans="1:5" s="39" customFormat="1" x14ac:dyDescent="0.2">
      <c r="A70" s="497" t="s">
        <v>1189</v>
      </c>
      <c r="B70" s="498" t="s">
        <v>1188</v>
      </c>
      <c r="C70" s="499">
        <v>1846207</v>
      </c>
      <c r="D70" s="499">
        <v>1951505</v>
      </c>
      <c r="E70" s="496">
        <f t="shared" si="0"/>
        <v>105298</v>
      </c>
    </row>
    <row r="71" spans="1:5" s="39" customFormat="1" x14ac:dyDescent="0.2">
      <c r="A71" s="497" t="s">
        <v>1190</v>
      </c>
      <c r="B71" s="498" t="s">
        <v>1191</v>
      </c>
      <c r="C71" s="499">
        <v>25713253</v>
      </c>
      <c r="D71" s="499">
        <v>17611094</v>
      </c>
      <c r="E71" s="496">
        <f>D71-C71</f>
        <v>-8102159</v>
      </c>
    </row>
    <row r="72" spans="1:5" s="39" customFormat="1" x14ac:dyDescent="0.2">
      <c r="A72" s="497" t="s">
        <v>1192</v>
      </c>
      <c r="B72" s="498" t="s">
        <v>1191</v>
      </c>
      <c r="C72" s="499">
        <v>25713253</v>
      </c>
      <c r="D72" s="499">
        <v>17611094</v>
      </c>
      <c r="E72" s="496">
        <f>D72-C72</f>
        <v>-8102159</v>
      </c>
    </row>
    <row r="73" spans="1:5" s="39" customFormat="1" x14ac:dyDescent="0.2">
      <c r="A73" s="497" t="s">
        <v>1193</v>
      </c>
      <c r="B73" s="498" t="s">
        <v>1194</v>
      </c>
      <c r="C73" s="499">
        <v>0</v>
      </c>
      <c r="D73" s="499">
        <v>8883724</v>
      </c>
      <c r="E73" s="496">
        <f>D73-C73</f>
        <v>8883724</v>
      </c>
    </row>
    <row r="74" spans="1:5" s="39" customFormat="1" x14ac:dyDescent="0.2">
      <c r="A74" s="497" t="s">
        <v>1195</v>
      </c>
      <c r="B74" s="498" t="s">
        <v>1194</v>
      </c>
      <c r="C74" s="499">
        <v>0</v>
      </c>
      <c r="D74" s="499">
        <v>8883724</v>
      </c>
      <c r="E74" s="496">
        <f>D74-C74</f>
        <v>8883724</v>
      </c>
    </row>
    <row r="75" spans="1:5" s="39" customFormat="1" x14ac:dyDescent="0.2">
      <c r="A75" s="500"/>
      <c r="B75" s="501"/>
      <c r="C75" s="502"/>
      <c r="D75" s="502"/>
      <c r="E75" s="503"/>
    </row>
    <row r="76" spans="1:5" s="39" customFormat="1" x14ac:dyDescent="0.2">
      <c r="A76" s="500"/>
      <c r="B76" s="501"/>
      <c r="C76" s="502"/>
      <c r="D76" s="502"/>
      <c r="E76" s="503"/>
    </row>
    <row r="77" spans="1:5" s="39" customFormat="1" x14ac:dyDescent="0.2">
      <c r="A77" s="89" t="s">
        <v>1136</v>
      </c>
      <c r="B77" s="58"/>
      <c r="C77" s="89" t="s">
        <v>1136</v>
      </c>
      <c r="D77" s="89"/>
      <c r="E77" s="503"/>
    </row>
    <row r="78" spans="1:5" s="39" customFormat="1" x14ac:dyDescent="0.2">
      <c r="A78" s="463"/>
      <c r="B78" s="58"/>
      <c r="C78" s="463"/>
      <c r="D78" s="89"/>
      <c r="E78" s="503"/>
    </row>
    <row r="79" spans="1:5" s="39" customFormat="1" x14ac:dyDescent="0.2">
      <c r="A79" s="464" t="s">
        <v>1137</v>
      </c>
      <c r="B79" s="58"/>
      <c r="C79" s="464" t="s">
        <v>1137</v>
      </c>
      <c r="D79" s="89"/>
      <c r="E79" s="503"/>
    </row>
    <row r="80" spans="1:5" s="39" customFormat="1" x14ac:dyDescent="0.2">
      <c r="A80" s="513" t="s">
        <v>1138</v>
      </c>
      <c r="B80" s="513"/>
      <c r="C80" s="504" t="s">
        <v>1134</v>
      </c>
      <c r="D80" s="504"/>
      <c r="E80" s="503"/>
    </row>
    <row r="81" spans="1:5" s="39" customFormat="1" ht="22.5" x14ac:dyDescent="0.2">
      <c r="A81" s="513" t="s">
        <v>1139</v>
      </c>
      <c r="B81" s="513"/>
      <c r="C81" s="466" t="s">
        <v>1135</v>
      </c>
      <c r="D81" s="466"/>
      <c r="E81" s="503"/>
    </row>
    <row r="82" spans="1:5" s="39" customFormat="1" x14ac:dyDescent="0.2">
      <c r="A82" s="464"/>
      <c r="B82" s="58"/>
      <c r="E82" s="503"/>
    </row>
    <row r="83" spans="1:5" s="39" customFormat="1" x14ac:dyDescent="0.2">
      <c r="A83" s="464"/>
      <c r="B83" s="58"/>
      <c r="E83" s="503"/>
    </row>
    <row r="84" spans="1:5" s="39" customFormat="1" x14ac:dyDescent="0.2">
      <c r="A84" s="464"/>
      <c r="B84" s="58"/>
      <c r="E84" s="503"/>
    </row>
    <row r="85" spans="1:5" s="39" customFormat="1" x14ac:dyDescent="0.2">
      <c r="A85" s="464" t="s">
        <v>1140</v>
      </c>
      <c r="B85" s="58"/>
      <c r="E85" s="503"/>
    </row>
    <row r="86" spans="1:5" s="39" customFormat="1" x14ac:dyDescent="0.2">
      <c r="A86" s="464"/>
      <c r="B86" s="58"/>
      <c r="E86" s="503"/>
    </row>
    <row r="87" spans="1:5" s="39" customFormat="1" x14ac:dyDescent="0.2">
      <c r="A87" s="514" t="s">
        <v>1137</v>
      </c>
      <c r="B87" s="514"/>
      <c r="E87" s="503"/>
    </row>
    <row r="88" spans="1:5" s="39" customFormat="1" x14ac:dyDescent="0.2">
      <c r="A88" s="186" t="s">
        <v>1142</v>
      </c>
      <c r="B88" s="505"/>
      <c r="E88" s="503"/>
    </row>
    <row r="89" spans="1:5" s="39" customFormat="1" x14ac:dyDescent="0.2">
      <c r="A89" s="186" t="s">
        <v>1143</v>
      </c>
      <c r="B89" s="505"/>
      <c r="E89" s="503"/>
    </row>
    <row r="90" spans="1:5" s="39" customFormat="1" x14ac:dyDescent="0.2">
      <c r="A90" s="500"/>
      <c r="B90" s="501"/>
      <c r="C90" s="502"/>
      <c r="D90" s="502"/>
      <c r="E90" s="503"/>
    </row>
    <row r="91" spans="1:5" s="39" customFormat="1" x14ac:dyDescent="0.2">
      <c r="A91" s="500"/>
      <c r="B91" s="501"/>
      <c r="C91" s="502"/>
      <c r="D91" s="502"/>
      <c r="E91" s="503"/>
    </row>
    <row r="92" spans="1:5" s="39" customFormat="1" x14ac:dyDescent="0.2">
      <c r="A92" s="500"/>
      <c r="B92" s="501"/>
      <c r="C92" s="502"/>
      <c r="D92" s="502"/>
      <c r="E92" s="503"/>
    </row>
    <row r="93" spans="1:5" s="39" customFormat="1" x14ac:dyDescent="0.2">
      <c r="A93" s="500"/>
      <c r="B93" s="501"/>
      <c r="C93" s="502"/>
      <c r="D93" s="502"/>
      <c r="E93" s="503"/>
    </row>
    <row r="94" spans="1:5" s="39" customFormat="1" x14ac:dyDescent="0.2">
      <c r="A94" s="500"/>
      <c r="B94" s="501"/>
      <c r="C94" s="502"/>
      <c r="D94" s="502"/>
      <c r="E94" s="503"/>
    </row>
    <row r="95" spans="1:5" s="39" customFormat="1" x14ac:dyDescent="0.2">
      <c r="A95" s="500"/>
      <c r="B95" s="501"/>
      <c r="C95" s="502"/>
      <c r="D95" s="502"/>
      <c r="E95" s="503"/>
    </row>
    <row r="96" spans="1:5" s="39" customFormat="1" x14ac:dyDescent="0.2">
      <c r="A96" s="500"/>
      <c r="B96" s="501"/>
      <c r="C96" s="502"/>
      <c r="D96" s="502"/>
      <c r="E96" s="503"/>
    </row>
    <row r="97" spans="1:8" s="39" customFormat="1" x14ac:dyDescent="0.2">
      <c r="A97" s="41"/>
      <c r="B97" s="58"/>
    </row>
    <row r="98" spans="1:8" s="39" customFormat="1" ht="12.75" x14ac:dyDescent="0.2">
      <c r="A98" s="433" t="s">
        <v>467</v>
      </c>
      <c r="B98" s="58"/>
    </row>
    <row r="99" spans="1:8" s="39" customFormat="1" ht="12.75" x14ac:dyDescent="0.2">
      <c r="A99" s="433"/>
    </row>
    <row r="100" spans="1:8" s="39" customFormat="1" ht="12.75" x14ac:dyDescent="0.2">
      <c r="A100" s="432">
        <v>8000</v>
      </c>
      <c r="B100" s="431" t="s">
        <v>466</v>
      </c>
    </row>
    <row r="101" spans="1:8" s="39" customFormat="1" x14ac:dyDescent="0.2">
      <c r="B101" s="543" t="s">
        <v>93</v>
      </c>
      <c r="C101" s="543"/>
      <c r="D101" s="543"/>
      <c r="E101" s="543"/>
      <c r="H101" s="43"/>
    </row>
    <row r="102" spans="1:8" s="39" customFormat="1" x14ac:dyDescent="0.2">
      <c r="A102" s="44" t="s">
        <v>45</v>
      </c>
      <c r="B102" s="44" t="s">
        <v>46</v>
      </c>
      <c r="C102" s="45" t="s">
        <v>47</v>
      </c>
      <c r="D102" s="45" t="s">
        <v>48</v>
      </c>
      <c r="E102" s="45" t="s">
        <v>49</v>
      </c>
      <c r="H102" s="43"/>
    </row>
    <row r="103" spans="1:8" s="39" customFormat="1" x14ac:dyDescent="0.2">
      <c r="A103" s="430">
        <v>8100</v>
      </c>
      <c r="B103" s="427" t="s">
        <v>465</v>
      </c>
      <c r="C103" s="48"/>
      <c r="D103" s="45"/>
      <c r="E103" s="45"/>
      <c r="H103" s="43"/>
    </row>
    <row r="104" spans="1:8" s="39" customFormat="1" x14ac:dyDescent="0.2">
      <c r="A104" s="429">
        <v>8110</v>
      </c>
      <c r="B104" s="47" t="s">
        <v>464</v>
      </c>
      <c r="C104" s="506">
        <v>35593305.009796046</v>
      </c>
      <c r="D104" s="507">
        <v>23154439.318835996</v>
      </c>
      <c r="E104" s="507">
        <v>-12438865.69096005</v>
      </c>
      <c r="F104" s="43"/>
      <c r="H104" s="43"/>
    </row>
    <row r="105" spans="1:8" s="39" customFormat="1" x14ac:dyDescent="0.2">
      <c r="A105" s="429">
        <v>8120</v>
      </c>
      <c r="B105" s="47" t="s">
        <v>463</v>
      </c>
      <c r="C105" s="506">
        <v>-5197431.3389039636</v>
      </c>
      <c r="D105" s="507">
        <v>-7810970.3311639987</v>
      </c>
      <c r="E105" s="507">
        <v>-2613538.9922600351</v>
      </c>
      <c r="F105" s="43"/>
      <c r="H105" s="43"/>
    </row>
    <row r="106" spans="1:8" s="39" customFormat="1" x14ac:dyDescent="0.2">
      <c r="A106" s="426">
        <v>8130</v>
      </c>
      <c r="B106" s="47" t="s">
        <v>462</v>
      </c>
      <c r="C106" s="506"/>
      <c r="D106" s="507"/>
      <c r="E106" s="507"/>
      <c r="F106" s="43"/>
      <c r="H106" s="43"/>
    </row>
    <row r="107" spans="1:8" s="39" customFormat="1" x14ac:dyDescent="0.2">
      <c r="A107" s="426">
        <v>8140</v>
      </c>
      <c r="B107" s="47" t="s">
        <v>461</v>
      </c>
      <c r="C107" s="506">
        <v>40790736.348700009</v>
      </c>
      <c r="D107" s="507">
        <v>30965409.649999995</v>
      </c>
      <c r="E107" s="507">
        <v>-9825326.6987000145</v>
      </c>
      <c r="F107" s="43"/>
      <c r="H107" s="43"/>
    </row>
    <row r="108" spans="1:8" s="39" customFormat="1" x14ac:dyDescent="0.2">
      <c r="A108" s="426">
        <v>8150</v>
      </c>
      <c r="B108" s="47" t="s">
        <v>460</v>
      </c>
      <c r="C108" s="506">
        <v>40790736.348700009</v>
      </c>
      <c r="D108" s="507">
        <v>30965409.649999995</v>
      </c>
      <c r="E108" s="507">
        <v>-9825326.6987000145</v>
      </c>
      <c r="F108" s="43"/>
      <c r="H108" s="43"/>
    </row>
    <row r="109" spans="1:8" s="39" customFormat="1" x14ac:dyDescent="0.2">
      <c r="A109" s="428">
        <v>8200</v>
      </c>
      <c r="B109" s="427" t="s">
        <v>459</v>
      </c>
      <c r="C109" s="48"/>
      <c r="D109" s="45"/>
      <c r="E109" s="45"/>
      <c r="F109" s="43"/>
      <c r="G109" s="43"/>
      <c r="H109" s="43"/>
    </row>
    <row r="110" spans="1:8" s="39" customFormat="1" x14ac:dyDescent="0.2">
      <c r="A110" s="426">
        <v>8210</v>
      </c>
      <c r="B110" s="47" t="s">
        <v>458</v>
      </c>
      <c r="C110" s="506">
        <v>106957480.16</v>
      </c>
      <c r="D110" s="507">
        <v>51142923.999999993</v>
      </c>
      <c r="E110" s="507">
        <v>-55814556.160000004</v>
      </c>
      <c r="F110" s="43"/>
      <c r="G110" s="43"/>
      <c r="H110" s="43"/>
    </row>
    <row r="111" spans="1:8" s="39" customFormat="1" x14ac:dyDescent="0.2">
      <c r="A111" s="426">
        <v>8220</v>
      </c>
      <c r="B111" s="47" t="s">
        <v>457</v>
      </c>
      <c r="C111" s="506">
        <v>97238963.409999996</v>
      </c>
      <c r="D111" s="507">
        <v>39361389.549999997</v>
      </c>
      <c r="E111" s="507">
        <v>-57877573.859999999</v>
      </c>
      <c r="F111" s="43"/>
      <c r="G111" s="43"/>
      <c r="H111" s="43"/>
    </row>
    <row r="112" spans="1:8" s="39" customFormat="1" x14ac:dyDescent="0.2">
      <c r="A112" s="426">
        <v>8230</v>
      </c>
      <c r="B112" s="47" t="s">
        <v>456</v>
      </c>
      <c r="C112" s="506">
        <v>0</v>
      </c>
      <c r="D112" s="507">
        <v>0</v>
      </c>
      <c r="E112" s="507">
        <v>0</v>
      </c>
      <c r="F112" s="43"/>
      <c r="G112" s="43"/>
      <c r="H112" s="43"/>
    </row>
    <row r="113" spans="1:8" s="39" customFormat="1" x14ac:dyDescent="0.2">
      <c r="A113" s="426">
        <v>8240</v>
      </c>
      <c r="B113" s="47" t="s">
        <v>455</v>
      </c>
      <c r="C113" s="506">
        <v>9718516.75</v>
      </c>
      <c r="D113" s="507">
        <v>11781534.449999996</v>
      </c>
      <c r="E113" s="507">
        <v>2063017.6999999955</v>
      </c>
      <c r="F113" s="43"/>
      <c r="G113" s="43"/>
      <c r="H113" s="43"/>
    </row>
    <row r="114" spans="1:8" s="39" customFormat="1" x14ac:dyDescent="0.2">
      <c r="A114" s="425">
        <v>8250</v>
      </c>
      <c r="B114" s="49" t="s">
        <v>454</v>
      </c>
      <c r="C114" s="508">
        <v>14271985</v>
      </c>
      <c r="D114" s="509">
        <v>16833573.439999983</v>
      </c>
      <c r="E114" s="509">
        <v>2561588.4399999827</v>
      </c>
      <c r="F114" s="43"/>
      <c r="G114" s="43"/>
      <c r="H114" s="43"/>
    </row>
    <row r="115" spans="1:8" s="39" customFormat="1" x14ac:dyDescent="0.2">
      <c r="A115" s="424">
        <v>8260</v>
      </c>
      <c r="B115" s="51" t="s">
        <v>453</v>
      </c>
      <c r="C115" s="507">
        <v>14271985</v>
      </c>
      <c r="D115" s="507">
        <v>16833573.439999983</v>
      </c>
      <c r="E115" s="507">
        <v>2561588.4399999827</v>
      </c>
      <c r="F115" s="43"/>
      <c r="G115" s="43"/>
      <c r="H115" s="43"/>
    </row>
    <row r="116" spans="1:8" s="39" customFormat="1" x14ac:dyDescent="0.2">
      <c r="A116" s="423">
        <v>8270</v>
      </c>
      <c r="B116" s="422" t="s">
        <v>452</v>
      </c>
      <c r="C116" s="510">
        <v>14271985</v>
      </c>
      <c r="D116" s="510">
        <v>16833573.439999983</v>
      </c>
      <c r="E116" s="510">
        <v>2561588.4399999827</v>
      </c>
      <c r="F116" s="43"/>
      <c r="G116" s="43"/>
      <c r="H116" s="43"/>
    </row>
    <row r="117" spans="1:8" ht="12" x14ac:dyDescent="0.2">
      <c r="A117" s="421" t="s">
        <v>451</v>
      </c>
    </row>
    <row r="120" spans="1:8" x14ac:dyDescent="0.2">
      <c r="B120" s="89" t="s">
        <v>1136</v>
      </c>
      <c r="D120" s="89" t="s">
        <v>1136</v>
      </c>
    </row>
    <row r="121" spans="1:8" x14ac:dyDescent="0.2">
      <c r="B121" s="463"/>
      <c r="D121" s="463"/>
    </row>
    <row r="122" spans="1:8" x14ac:dyDescent="0.2">
      <c r="B122" s="464" t="s">
        <v>1137</v>
      </c>
      <c r="D122" s="464" t="s">
        <v>1137</v>
      </c>
    </row>
    <row r="123" spans="1:8" x14ac:dyDescent="0.2">
      <c r="B123" s="504" t="s">
        <v>1138</v>
      </c>
      <c r="C123" s="60"/>
      <c r="D123" s="504" t="s">
        <v>1134</v>
      </c>
      <c r="E123" s="504"/>
    </row>
    <row r="124" spans="1:8" x14ac:dyDescent="0.2">
      <c r="B124" s="504" t="s">
        <v>1139</v>
      </c>
      <c r="C124" s="60"/>
      <c r="D124" s="504" t="s">
        <v>1135</v>
      </c>
      <c r="E124" s="504"/>
    </row>
    <row r="127" spans="1:8" x14ac:dyDescent="0.2">
      <c r="B127" s="464" t="s">
        <v>1140</v>
      </c>
      <c r="D127" s="464" t="s">
        <v>1140</v>
      </c>
    </row>
    <row r="128" spans="1:8" x14ac:dyDescent="0.2">
      <c r="B128" s="464"/>
    </row>
    <row r="129" spans="2:4" x14ac:dyDescent="0.2">
      <c r="B129" s="186" t="s">
        <v>1141</v>
      </c>
      <c r="C129" s="60"/>
      <c r="D129" s="186" t="s">
        <v>1141</v>
      </c>
    </row>
    <row r="130" spans="2:4" x14ac:dyDescent="0.2">
      <c r="B130" s="186" t="s">
        <v>1196</v>
      </c>
      <c r="C130" s="60"/>
      <c r="D130" s="186" t="s">
        <v>1162</v>
      </c>
    </row>
    <row r="131" spans="2:4" x14ac:dyDescent="0.2">
      <c r="B131" s="186" t="s">
        <v>1165</v>
      </c>
      <c r="C131" s="60"/>
      <c r="D131" s="89" t="s">
        <v>1197</v>
      </c>
    </row>
  </sheetData>
  <mergeCells count="5">
    <mergeCell ref="B101:E101"/>
    <mergeCell ref="A5:F5"/>
    <mergeCell ref="A80:B80"/>
    <mergeCell ref="A81:B81"/>
    <mergeCell ref="A87:B8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544" t="s">
        <v>77</v>
      </c>
      <c r="B5" s="544"/>
      <c r="C5" s="544"/>
      <c r="D5" s="544"/>
      <c r="E5" s="544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545" t="s">
        <v>81</v>
      </c>
      <c r="C10" s="545"/>
      <c r="D10" s="545"/>
      <c r="E10" s="545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545" t="s">
        <v>85</v>
      </c>
      <c r="C12" s="545"/>
      <c r="D12" s="545"/>
      <c r="E12" s="545"/>
    </row>
    <row r="13" spans="1:8" s="39" customFormat="1" ht="26.1" customHeight="1" x14ac:dyDescent="0.2">
      <c r="A13" s="57" t="s">
        <v>86</v>
      </c>
      <c r="B13" s="545" t="s">
        <v>87</v>
      </c>
      <c r="C13" s="545"/>
      <c r="D13" s="545"/>
      <c r="E13" s="545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543" t="s">
        <v>93</v>
      </c>
      <c r="C22" s="543"/>
      <c r="D22" s="543"/>
      <c r="E22" s="543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2"/>
  <sheetViews>
    <sheetView topLeftCell="A30" zoomScaleNormal="100" zoomScaleSheetLayoutView="100" workbookViewId="0">
      <selection activeCell="A56" sqref="A56:D6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9" width="18.71093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7" t="s">
        <v>283</v>
      </c>
      <c r="B5" s="230"/>
      <c r="E5" s="267"/>
      <c r="F5" s="267"/>
      <c r="I5" s="269" t="s">
        <v>266</v>
      </c>
    </row>
    <row r="6" spans="1:10" x14ac:dyDescent="0.2">
      <c r="A6" s="268"/>
      <c r="B6" s="268"/>
      <c r="C6" s="267"/>
      <c r="D6" s="267"/>
      <c r="E6" s="267"/>
      <c r="F6" s="267"/>
    </row>
    <row r="7" spans="1:10" ht="15" customHeight="1" x14ac:dyDescent="0.2">
      <c r="A7" s="228" t="s">
        <v>45</v>
      </c>
      <c r="B7" s="227" t="s">
        <v>46</v>
      </c>
      <c r="C7" s="266" t="s">
        <v>265</v>
      </c>
      <c r="D7" s="266" t="s">
        <v>264</v>
      </c>
      <c r="E7" s="266" t="s">
        <v>263</v>
      </c>
      <c r="F7" s="266" t="s">
        <v>262</v>
      </c>
      <c r="G7" s="265" t="s">
        <v>261</v>
      </c>
      <c r="H7" s="227" t="s">
        <v>260</v>
      </c>
      <c r="I7" s="227" t="s">
        <v>259</v>
      </c>
    </row>
    <row r="8" spans="1:10" x14ac:dyDescent="0.2">
      <c r="A8" s="237" t="s">
        <v>554</v>
      </c>
      <c r="B8" s="275" t="s">
        <v>562</v>
      </c>
      <c r="C8" s="222">
        <v>1331.77</v>
      </c>
      <c r="D8" s="222">
        <v>1331.77</v>
      </c>
      <c r="E8" s="273"/>
      <c r="F8" s="273"/>
      <c r="G8" s="272"/>
      <c r="H8" s="263" t="s">
        <v>583</v>
      </c>
      <c r="I8" s="271" t="s">
        <v>587</v>
      </c>
    </row>
    <row r="9" spans="1:10" x14ac:dyDescent="0.2">
      <c r="A9" s="237" t="s">
        <v>555</v>
      </c>
      <c r="B9" s="275" t="s">
        <v>563</v>
      </c>
      <c r="C9" s="222">
        <v>188353.78</v>
      </c>
      <c r="D9" s="222">
        <v>188353.78</v>
      </c>
      <c r="E9" s="273"/>
      <c r="F9" s="273"/>
      <c r="G9" s="272"/>
      <c r="H9" s="263" t="s">
        <v>1144</v>
      </c>
      <c r="I9" s="271" t="s">
        <v>587</v>
      </c>
    </row>
    <row r="10" spans="1:10" x14ac:dyDescent="0.2">
      <c r="A10" s="237" t="s">
        <v>556</v>
      </c>
      <c r="B10" s="275" t="s">
        <v>564</v>
      </c>
      <c r="C10" s="222">
        <v>49600</v>
      </c>
      <c r="D10" s="222">
        <v>49600</v>
      </c>
      <c r="E10" s="273"/>
      <c r="F10" s="273"/>
      <c r="G10" s="272"/>
      <c r="H10" s="263" t="s">
        <v>583</v>
      </c>
      <c r="I10" s="271" t="s">
        <v>587</v>
      </c>
    </row>
    <row r="11" spans="1:10" x14ac:dyDescent="0.2">
      <c r="A11" s="237" t="s">
        <v>557</v>
      </c>
      <c r="B11" s="275" t="s">
        <v>565</v>
      </c>
      <c r="C11" s="222">
        <v>9400</v>
      </c>
      <c r="D11" s="222">
        <v>9400</v>
      </c>
      <c r="E11" s="273"/>
      <c r="F11" s="273"/>
      <c r="G11" s="272"/>
      <c r="H11" s="263" t="s">
        <v>583</v>
      </c>
      <c r="I11" s="271" t="s">
        <v>587</v>
      </c>
    </row>
    <row r="12" spans="1:10" x14ac:dyDescent="0.2">
      <c r="A12" s="237" t="s">
        <v>558</v>
      </c>
      <c r="B12" s="275" t="s">
        <v>566</v>
      </c>
      <c r="C12" s="222">
        <v>3200</v>
      </c>
      <c r="D12" s="222">
        <v>3200</v>
      </c>
      <c r="E12" s="273"/>
      <c r="F12" s="273"/>
      <c r="G12" s="272"/>
      <c r="H12" s="263" t="s">
        <v>583</v>
      </c>
      <c r="I12" s="271" t="s">
        <v>587</v>
      </c>
    </row>
    <row r="13" spans="1:10" x14ac:dyDescent="0.2">
      <c r="A13" s="237" t="s">
        <v>559</v>
      </c>
      <c r="B13" s="275" t="s">
        <v>567</v>
      </c>
      <c r="C13" s="222">
        <v>2500</v>
      </c>
      <c r="D13" s="222">
        <v>2500</v>
      </c>
      <c r="E13" s="273"/>
      <c r="F13" s="273"/>
      <c r="G13" s="272"/>
      <c r="H13" s="263" t="s">
        <v>583</v>
      </c>
      <c r="I13" s="271" t="s">
        <v>587</v>
      </c>
    </row>
    <row r="14" spans="1:10" x14ac:dyDescent="0.2">
      <c r="A14" s="237" t="s">
        <v>560</v>
      </c>
      <c r="B14" s="275" t="s">
        <v>1145</v>
      </c>
      <c r="C14" s="222">
        <v>10152</v>
      </c>
      <c r="D14" s="222">
        <v>10152</v>
      </c>
      <c r="E14" s="273"/>
      <c r="F14" s="273"/>
      <c r="G14" s="272"/>
      <c r="H14" s="263" t="s">
        <v>583</v>
      </c>
      <c r="I14" s="271" t="s">
        <v>587</v>
      </c>
    </row>
    <row r="15" spans="1:10" x14ac:dyDescent="0.2">
      <c r="A15" s="237" t="s">
        <v>561</v>
      </c>
      <c r="B15" s="275" t="s">
        <v>568</v>
      </c>
      <c r="C15" s="222">
        <v>3000</v>
      </c>
      <c r="D15" s="222">
        <v>3000</v>
      </c>
      <c r="E15" s="273"/>
      <c r="F15" s="273"/>
      <c r="G15" s="272"/>
      <c r="H15" s="263" t="s">
        <v>583</v>
      </c>
      <c r="I15" s="271" t="s">
        <v>587</v>
      </c>
    </row>
    <row r="16" spans="1:10" x14ac:dyDescent="0.2">
      <c r="A16" s="237" t="s">
        <v>569</v>
      </c>
      <c r="B16" s="275" t="s">
        <v>570</v>
      </c>
      <c r="C16" s="222">
        <v>5000.09</v>
      </c>
      <c r="D16" s="222">
        <v>5000.09</v>
      </c>
      <c r="E16" s="273"/>
      <c r="F16" s="273"/>
      <c r="G16" s="272"/>
      <c r="H16" s="263" t="s">
        <v>583</v>
      </c>
      <c r="I16" s="271" t="s">
        <v>587</v>
      </c>
    </row>
    <row r="17" spans="1:9" x14ac:dyDescent="0.2">
      <c r="A17" s="237" t="s">
        <v>571</v>
      </c>
      <c r="B17" s="275" t="s">
        <v>572</v>
      </c>
      <c r="C17" s="222">
        <v>21600</v>
      </c>
      <c r="D17" s="222">
        <v>21600</v>
      </c>
      <c r="E17" s="273"/>
      <c r="F17" s="273"/>
      <c r="G17" s="272"/>
      <c r="H17" s="263" t="s">
        <v>583</v>
      </c>
      <c r="I17" s="271" t="s">
        <v>587</v>
      </c>
    </row>
    <row r="18" spans="1:9" x14ac:dyDescent="0.2">
      <c r="A18" s="237" t="s">
        <v>573</v>
      </c>
      <c r="B18" s="275" t="s">
        <v>574</v>
      </c>
      <c r="C18" s="274">
        <v>10335</v>
      </c>
      <c r="D18" s="274">
        <v>10335</v>
      </c>
      <c r="E18" s="273"/>
      <c r="F18" s="273"/>
      <c r="G18" s="272"/>
      <c r="H18" s="263" t="s">
        <v>583</v>
      </c>
      <c r="I18" s="271" t="s">
        <v>587</v>
      </c>
    </row>
    <row r="19" spans="1:9" ht="22.5" x14ac:dyDescent="0.2">
      <c r="A19" s="237" t="s">
        <v>575</v>
      </c>
      <c r="B19" s="275" t="s">
        <v>579</v>
      </c>
      <c r="C19" s="274">
        <v>189756.35</v>
      </c>
      <c r="D19" s="273"/>
      <c r="E19" s="273"/>
      <c r="F19" s="273"/>
      <c r="G19" s="272">
        <v>189756.35</v>
      </c>
      <c r="H19" s="263" t="s">
        <v>584</v>
      </c>
      <c r="I19" s="271" t="s">
        <v>588</v>
      </c>
    </row>
    <row r="20" spans="1:9" ht="22.5" x14ac:dyDescent="0.2">
      <c r="A20" s="237" t="s">
        <v>576</v>
      </c>
      <c r="B20" s="275" t="s">
        <v>580</v>
      </c>
      <c r="C20" s="274">
        <v>150000</v>
      </c>
      <c r="D20" s="273"/>
      <c r="E20" s="273"/>
      <c r="F20" s="273">
        <v>150000</v>
      </c>
      <c r="G20" s="272"/>
      <c r="H20" s="263" t="s">
        <v>585</v>
      </c>
      <c r="I20" s="271" t="s">
        <v>587</v>
      </c>
    </row>
    <row r="21" spans="1:9" x14ac:dyDescent="0.2">
      <c r="A21" s="237" t="s">
        <v>577</v>
      </c>
      <c r="B21" s="275" t="s">
        <v>581</v>
      </c>
      <c r="C21" s="274">
        <v>1914</v>
      </c>
      <c r="D21" s="273">
        <v>1914</v>
      </c>
      <c r="E21" s="273"/>
      <c r="F21" s="273"/>
      <c r="G21" s="272"/>
      <c r="H21" s="263" t="s">
        <v>586</v>
      </c>
      <c r="I21" s="271" t="s">
        <v>587</v>
      </c>
    </row>
    <row r="22" spans="1:9" x14ac:dyDescent="0.2">
      <c r="A22" s="237" t="s">
        <v>578</v>
      </c>
      <c r="B22" s="275" t="s">
        <v>582</v>
      </c>
      <c r="C22" s="274">
        <v>4497.34</v>
      </c>
      <c r="D22" s="273">
        <v>4497.34</v>
      </c>
      <c r="E22" s="273"/>
      <c r="F22" s="273"/>
      <c r="G22" s="272"/>
      <c r="H22" s="263" t="s">
        <v>583</v>
      </c>
      <c r="I22" s="271" t="s">
        <v>587</v>
      </c>
    </row>
    <row r="23" spans="1:9" x14ac:dyDescent="0.2">
      <c r="A23" s="253"/>
      <c r="B23" s="253" t="s">
        <v>282</v>
      </c>
      <c r="C23" s="252">
        <f>SUM(C8:C22)</f>
        <v>650640.32999999996</v>
      </c>
      <c r="D23" s="252">
        <f>SUM(D8:D22)</f>
        <v>310883.98000000004</v>
      </c>
      <c r="E23" s="252">
        <f>SUM(E8:E22)</f>
        <v>0</v>
      </c>
      <c r="F23" s="252">
        <f>SUM(F8:F22)</f>
        <v>150000</v>
      </c>
      <c r="G23" s="252">
        <f>SUM(G8:G22)</f>
        <v>189756.35</v>
      </c>
      <c r="H23" s="244"/>
      <c r="I23" s="244"/>
    </row>
    <row r="24" spans="1:9" x14ac:dyDescent="0.2">
      <c r="A24" s="60"/>
      <c r="B24" s="60"/>
      <c r="C24" s="231"/>
      <c r="D24" s="231"/>
      <c r="E24" s="231"/>
      <c r="F24" s="231"/>
      <c r="G24" s="231"/>
      <c r="H24" s="60"/>
      <c r="I24" s="60"/>
    </row>
    <row r="25" spans="1:9" x14ac:dyDescent="0.2">
      <c r="A25" s="60"/>
      <c r="B25" s="60"/>
      <c r="C25" s="231"/>
      <c r="D25" s="231"/>
      <c r="E25" s="231"/>
      <c r="F25" s="231"/>
      <c r="G25" s="231"/>
      <c r="H25" s="60"/>
      <c r="I25" s="60"/>
    </row>
    <row r="26" spans="1:9" ht="11.25" customHeight="1" x14ac:dyDescent="0.2">
      <c r="A26" s="217" t="s">
        <v>281</v>
      </c>
      <c r="B26" s="230"/>
      <c r="E26" s="267"/>
      <c r="F26" s="267"/>
      <c r="I26" s="269" t="s">
        <v>266</v>
      </c>
    </row>
    <row r="27" spans="1:9" x14ac:dyDescent="0.2">
      <c r="A27" s="268"/>
      <c r="B27" s="268"/>
      <c r="C27" s="267"/>
      <c r="D27" s="267"/>
      <c r="E27" s="267"/>
      <c r="F27" s="267"/>
    </row>
    <row r="28" spans="1:9" ht="15" customHeight="1" x14ac:dyDescent="0.2">
      <c r="A28" s="228" t="s">
        <v>45</v>
      </c>
      <c r="B28" s="227" t="s">
        <v>46</v>
      </c>
      <c r="C28" s="266" t="s">
        <v>265</v>
      </c>
      <c r="D28" s="266" t="s">
        <v>264</v>
      </c>
      <c r="E28" s="266" t="s">
        <v>263</v>
      </c>
      <c r="F28" s="266" t="s">
        <v>262</v>
      </c>
      <c r="G28" s="265" t="s">
        <v>261</v>
      </c>
      <c r="H28" s="227" t="s">
        <v>260</v>
      </c>
      <c r="I28" s="227" t="s">
        <v>259</v>
      </c>
    </row>
    <row r="29" spans="1:9" ht="22.5" x14ac:dyDescent="0.2">
      <c r="A29" s="223" t="s">
        <v>589</v>
      </c>
      <c r="B29" s="223" t="s">
        <v>592</v>
      </c>
      <c r="C29" s="222">
        <v>25000</v>
      </c>
      <c r="D29" s="264"/>
      <c r="E29" s="264"/>
      <c r="F29" s="264">
        <v>25000</v>
      </c>
      <c r="G29" s="264"/>
      <c r="H29" s="263" t="s">
        <v>595</v>
      </c>
      <c r="I29" s="263" t="s">
        <v>587</v>
      </c>
    </row>
    <row r="30" spans="1:9" ht="22.5" x14ac:dyDescent="0.2">
      <c r="A30" s="223" t="s">
        <v>590</v>
      </c>
      <c r="B30" s="223" t="s">
        <v>593</v>
      </c>
      <c r="C30" s="222">
        <v>5000</v>
      </c>
      <c r="D30" s="264"/>
      <c r="E30" s="264"/>
      <c r="F30" s="264">
        <v>5000</v>
      </c>
      <c r="G30" s="264"/>
      <c r="H30" s="263" t="s">
        <v>595</v>
      </c>
      <c r="I30" s="263" t="s">
        <v>587</v>
      </c>
    </row>
    <row r="31" spans="1:9" ht="22.5" x14ac:dyDescent="0.2">
      <c r="A31" s="223" t="s">
        <v>591</v>
      </c>
      <c r="B31" s="223" t="s">
        <v>594</v>
      </c>
      <c r="C31" s="222">
        <v>2000</v>
      </c>
      <c r="D31" s="264"/>
      <c r="E31" s="264"/>
      <c r="F31" s="264">
        <v>2000</v>
      </c>
      <c r="G31" s="264"/>
      <c r="H31" s="263" t="s">
        <v>595</v>
      </c>
      <c r="I31" s="263" t="s">
        <v>587</v>
      </c>
    </row>
    <row r="32" spans="1:9" x14ac:dyDescent="0.2">
      <c r="A32" s="223"/>
      <c r="B32" s="223"/>
      <c r="C32" s="222"/>
      <c r="D32" s="264"/>
      <c r="E32" s="264"/>
      <c r="F32" s="264"/>
      <c r="G32" s="264"/>
      <c r="H32" s="263"/>
      <c r="I32" s="263"/>
    </row>
    <row r="33" spans="1:9" x14ac:dyDescent="0.2">
      <c r="A33" s="62"/>
      <c r="B33" s="62" t="s">
        <v>280</v>
      </c>
      <c r="C33" s="244">
        <f>SUM(C29:C32)</f>
        <v>32000</v>
      </c>
      <c r="D33" s="244">
        <f>SUM(D29:D32)</f>
        <v>0</v>
      </c>
      <c r="E33" s="244">
        <f>SUM(E29:E32)</f>
        <v>0</v>
      </c>
      <c r="F33" s="244">
        <f>SUM(F29:F32)</f>
        <v>32000</v>
      </c>
      <c r="G33" s="244">
        <f>SUM(G29:G32)</f>
        <v>0</v>
      </c>
      <c r="H33" s="244"/>
      <c r="I33" s="244"/>
    </row>
    <row r="35" spans="1:9" hidden="1" x14ac:dyDescent="0.2"/>
    <row r="36" spans="1:9" hidden="1" x14ac:dyDescent="0.2">
      <c r="A36" s="217" t="s">
        <v>279</v>
      </c>
      <c r="B36" s="230"/>
      <c r="E36" s="267"/>
      <c r="F36" s="267"/>
      <c r="I36" s="269" t="s">
        <v>266</v>
      </c>
    </row>
    <row r="37" spans="1:9" hidden="1" x14ac:dyDescent="0.2">
      <c r="A37" s="268"/>
      <c r="B37" s="268"/>
      <c r="C37" s="267"/>
      <c r="D37" s="267"/>
      <c r="E37" s="267"/>
      <c r="F37" s="267"/>
    </row>
    <row r="38" spans="1:9" hidden="1" x14ac:dyDescent="0.2">
      <c r="A38" s="228" t="s">
        <v>45</v>
      </c>
      <c r="B38" s="227" t="s">
        <v>46</v>
      </c>
      <c r="C38" s="266" t="s">
        <v>265</v>
      </c>
      <c r="D38" s="266" t="s">
        <v>264</v>
      </c>
      <c r="E38" s="266" t="s">
        <v>263</v>
      </c>
      <c r="F38" s="266" t="s">
        <v>262</v>
      </c>
      <c r="G38" s="265" t="s">
        <v>261</v>
      </c>
      <c r="H38" s="227" t="s">
        <v>260</v>
      </c>
      <c r="I38" s="227" t="s">
        <v>259</v>
      </c>
    </row>
    <row r="39" spans="1:9" hidden="1" x14ac:dyDescent="0.2">
      <c r="A39" s="223"/>
      <c r="B39" s="223" t="s">
        <v>602</v>
      </c>
      <c r="C39" s="222"/>
      <c r="D39" s="264"/>
      <c r="E39" s="264"/>
      <c r="F39" s="264"/>
      <c r="G39" s="264"/>
      <c r="H39" s="263"/>
      <c r="I39" s="263"/>
    </row>
    <row r="40" spans="1:9" hidden="1" x14ac:dyDescent="0.2">
      <c r="A40" s="223"/>
      <c r="B40" s="223"/>
      <c r="C40" s="222"/>
      <c r="D40" s="264"/>
      <c r="E40" s="264"/>
      <c r="F40" s="264"/>
      <c r="G40" s="264"/>
      <c r="H40" s="263"/>
      <c r="I40" s="263"/>
    </row>
    <row r="41" spans="1:9" hidden="1" x14ac:dyDescent="0.2">
      <c r="A41" s="223"/>
      <c r="B41" s="223"/>
      <c r="C41" s="222"/>
      <c r="D41" s="264"/>
      <c r="E41" s="264"/>
      <c r="F41" s="264"/>
      <c r="G41" s="264"/>
      <c r="H41" s="263"/>
      <c r="I41" s="263"/>
    </row>
    <row r="42" spans="1:9" hidden="1" x14ac:dyDescent="0.2">
      <c r="A42" s="223"/>
      <c r="B42" s="223"/>
      <c r="C42" s="222"/>
      <c r="D42" s="264"/>
      <c r="E42" s="264"/>
      <c r="F42" s="264"/>
      <c r="G42" s="264"/>
      <c r="H42" s="263"/>
      <c r="I42" s="263"/>
    </row>
    <row r="43" spans="1:9" hidden="1" x14ac:dyDescent="0.2">
      <c r="A43" s="62"/>
      <c r="B43" s="62" t="s">
        <v>278</v>
      </c>
      <c r="C43" s="244">
        <f>SUM(C39:C42)</f>
        <v>0</v>
      </c>
      <c r="D43" s="244">
        <f>SUM(D39:D42)</f>
        <v>0</v>
      </c>
      <c r="E43" s="244">
        <f>SUM(E39:E42)</f>
        <v>0</v>
      </c>
      <c r="F43" s="244">
        <f>SUM(F39:F42)</f>
        <v>0</v>
      </c>
      <c r="G43" s="244">
        <f>SUM(G39:G42)</f>
        <v>0</v>
      </c>
      <c r="H43" s="244"/>
      <c r="I43" s="244"/>
    </row>
    <row r="44" spans="1:9" hidden="1" x14ac:dyDescent="0.2"/>
    <row r="46" spans="1:9" x14ac:dyDescent="0.2">
      <c r="A46" s="217" t="s">
        <v>277</v>
      </c>
      <c r="B46" s="230"/>
      <c r="E46" s="267"/>
      <c r="F46" s="267"/>
      <c r="I46" s="269" t="s">
        <v>266</v>
      </c>
    </row>
    <row r="47" spans="1:9" x14ac:dyDescent="0.2">
      <c r="A47" s="268"/>
      <c r="B47" s="268"/>
      <c r="C47" s="267"/>
      <c r="D47" s="267"/>
      <c r="E47" s="267"/>
      <c r="F47" s="267"/>
    </row>
    <row r="48" spans="1:9" x14ac:dyDescent="0.2">
      <c r="A48" s="228" t="s">
        <v>45</v>
      </c>
      <c r="B48" s="227" t="s">
        <v>46</v>
      </c>
      <c r="C48" s="266" t="s">
        <v>265</v>
      </c>
      <c r="D48" s="266" t="s">
        <v>264</v>
      </c>
      <c r="E48" s="266" t="s">
        <v>263</v>
      </c>
      <c r="F48" s="266" t="s">
        <v>262</v>
      </c>
      <c r="G48" s="265" t="s">
        <v>261</v>
      </c>
      <c r="H48" s="227" t="s">
        <v>260</v>
      </c>
      <c r="I48" s="227" t="s">
        <v>259</v>
      </c>
    </row>
    <row r="49" spans="1:9" x14ac:dyDescent="0.2">
      <c r="A49" s="223" t="s">
        <v>596</v>
      </c>
      <c r="B49" s="223" t="s">
        <v>599</v>
      </c>
      <c r="C49" s="222">
        <v>16320167.59</v>
      </c>
      <c r="D49" s="264">
        <v>16320167.59</v>
      </c>
      <c r="E49" s="264"/>
      <c r="F49" s="264"/>
      <c r="G49" s="264"/>
      <c r="H49" s="263"/>
      <c r="I49" s="263"/>
    </row>
    <row r="50" spans="1:9" x14ac:dyDescent="0.2">
      <c r="A50" s="223" t="s">
        <v>597</v>
      </c>
      <c r="B50" s="223" t="s">
        <v>600</v>
      </c>
      <c r="C50" s="222">
        <v>255853.74</v>
      </c>
      <c r="D50" s="264">
        <v>255853.74</v>
      </c>
      <c r="E50" s="264"/>
      <c r="F50" s="264"/>
      <c r="G50" s="264"/>
      <c r="H50" s="263"/>
      <c r="I50" s="263"/>
    </row>
    <row r="51" spans="1:9" x14ac:dyDescent="0.2">
      <c r="A51" s="223" t="s">
        <v>598</v>
      </c>
      <c r="B51" s="223" t="s">
        <v>601</v>
      </c>
      <c r="C51" s="222">
        <v>5637300.8600000003</v>
      </c>
      <c r="D51" s="264">
        <v>5637300.8600000003</v>
      </c>
      <c r="E51" s="264"/>
      <c r="F51" s="264"/>
      <c r="G51" s="264"/>
      <c r="H51" s="263"/>
      <c r="I51" s="263"/>
    </row>
    <row r="52" spans="1:9" x14ac:dyDescent="0.2">
      <c r="A52" s="223"/>
      <c r="B52" s="223"/>
      <c r="C52" s="222"/>
      <c r="D52" s="264"/>
      <c r="E52" s="264"/>
      <c r="F52" s="264"/>
      <c r="G52" s="264"/>
      <c r="H52" s="263"/>
      <c r="I52" s="263"/>
    </row>
    <row r="53" spans="1:9" x14ac:dyDescent="0.2">
      <c r="A53" s="62"/>
      <c r="B53" s="62" t="s">
        <v>276</v>
      </c>
      <c r="C53" s="244">
        <f>SUM(C49:C52)</f>
        <v>22213322.190000001</v>
      </c>
      <c r="D53" s="244">
        <f>SUM(D49:D52)</f>
        <v>22213322.190000001</v>
      </c>
      <c r="E53" s="244">
        <f>SUM(E49:E52)</f>
        <v>0</v>
      </c>
      <c r="F53" s="244">
        <f>SUM(F49:F52)</f>
        <v>0</v>
      </c>
      <c r="G53" s="244">
        <f>SUM(G49:G52)</f>
        <v>0</v>
      </c>
      <c r="H53" s="244"/>
      <c r="I53" s="244"/>
    </row>
    <row r="56" spans="1:9" x14ac:dyDescent="0.2">
      <c r="A56" s="89" t="s">
        <v>1136</v>
      </c>
      <c r="B56" s="462"/>
      <c r="C56" s="89" t="s">
        <v>1136</v>
      </c>
      <c r="D56" s="89"/>
    </row>
    <row r="57" spans="1:9" x14ac:dyDescent="0.2">
      <c r="A57" s="463"/>
      <c r="B57" s="462"/>
      <c r="C57" s="463"/>
      <c r="D57" s="89"/>
    </row>
    <row r="58" spans="1:9" x14ac:dyDescent="0.2">
      <c r="A58" s="464" t="s">
        <v>1137</v>
      </c>
      <c r="B58" s="465"/>
      <c r="C58" s="464" t="s">
        <v>1137</v>
      </c>
      <c r="D58" s="89"/>
    </row>
    <row r="59" spans="1:9" x14ac:dyDescent="0.2">
      <c r="A59" s="513" t="s">
        <v>1138</v>
      </c>
      <c r="B59" s="513"/>
      <c r="C59" s="513" t="s">
        <v>1134</v>
      </c>
      <c r="D59" s="513"/>
    </row>
    <row r="60" spans="1:9" x14ac:dyDescent="0.2">
      <c r="A60" s="466" t="s">
        <v>1139</v>
      </c>
      <c r="C60" s="513" t="s">
        <v>1135</v>
      </c>
      <c r="D60" s="513"/>
    </row>
    <row r="61" spans="1:9" x14ac:dyDescent="0.2">
      <c r="A61" s="464"/>
      <c r="B61" s="8"/>
      <c r="C61" s="467"/>
      <c r="D61" s="89"/>
    </row>
    <row r="62" spans="1:9" x14ac:dyDescent="0.2">
      <c r="A62" s="464"/>
      <c r="B62" s="8"/>
      <c r="C62" s="467"/>
      <c r="D62" s="89"/>
    </row>
    <row r="63" spans="1:9" x14ac:dyDescent="0.2">
      <c r="A63" s="464"/>
      <c r="B63" s="8"/>
      <c r="C63" s="467"/>
      <c r="D63" s="89"/>
    </row>
    <row r="64" spans="1:9" x14ac:dyDescent="0.2">
      <c r="A64" s="464" t="s">
        <v>1140</v>
      </c>
      <c r="B64" s="8"/>
      <c r="C64" s="464"/>
      <c r="D64" s="89"/>
    </row>
    <row r="65" spans="1:4" x14ac:dyDescent="0.2">
      <c r="A65" s="464"/>
      <c r="B65" s="8"/>
      <c r="C65" s="464"/>
      <c r="D65" s="89"/>
    </row>
    <row r="66" spans="1:4" x14ac:dyDescent="0.2">
      <c r="A66" s="184" t="s">
        <v>1141</v>
      </c>
      <c r="B66" s="8"/>
      <c r="C66" s="514"/>
      <c r="D66" s="514"/>
    </row>
    <row r="67" spans="1:4" x14ac:dyDescent="0.2">
      <c r="A67" s="184" t="s">
        <v>1142</v>
      </c>
      <c r="B67" s="8"/>
      <c r="C67" s="184"/>
      <c r="D67" s="89"/>
    </row>
    <row r="68" spans="1:4" ht="15" x14ac:dyDescent="0.2">
      <c r="A68" s="514" t="s">
        <v>1143</v>
      </c>
      <c r="B68" s="515"/>
      <c r="C68" s="514"/>
      <c r="D68" s="514"/>
    </row>
    <row r="89" spans="1:9" x14ac:dyDescent="0.2">
      <c r="A89" s="217" t="s">
        <v>275</v>
      </c>
      <c r="B89" s="230"/>
      <c r="C89" s="267"/>
      <c r="D89" s="267"/>
      <c r="E89" s="267"/>
      <c r="F89" s="267"/>
    </row>
    <row r="90" spans="1:9" x14ac:dyDescent="0.2">
      <c r="A90" s="268"/>
      <c r="B90" s="268"/>
      <c r="C90" s="267"/>
      <c r="D90" s="267"/>
      <c r="E90" s="267"/>
      <c r="F90" s="267"/>
    </row>
    <row r="91" spans="1:9" x14ac:dyDescent="0.2">
      <c r="A91" s="228" t="s">
        <v>45</v>
      </c>
      <c r="B91" s="227" t="s">
        <v>46</v>
      </c>
      <c r="C91" s="266" t="s">
        <v>265</v>
      </c>
      <c r="D91" s="266" t="s">
        <v>264</v>
      </c>
      <c r="E91" s="266" t="s">
        <v>263</v>
      </c>
      <c r="F91" s="266" t="s">
        <v>262</v>
      </c>
      <c r="G91" s="265" t="s">
        <v>261</v>
      </c>
      <c r="H91" s="227" t="s">
        <v>260</v>
      </c>
      <c r="I91" s="227" t="s">
        <v>259</v>
      </c>
    </row>
    <row r="92" spans="1:9" x14ac:dyDescent="0.2">
      <c r="A92" s="223"/>
      <c r="B92" s="223" t="s">
        <v>602</v>
      </c>
      <c r="C92" s="222"/>
      <c r="D92" s="264"/>
      <c r="E92" s="264"/>
      <c r="F92" s="264"/>
      <c r="G92" s="264"/>
      <c r="H92" s="263"/>
      <c r="I92" s="263"/>
    </row>
    <row r="93" spans="1:9" x14ac:dyDescent="0.2">
      <c r="A93" s="223"/>
      <c r="B93" s="223"/>
      <c r="C93" s="222"/>
      <c r="D93" s="264"/>
      <c r="E93" s="264"/>
      <c r="F93" s="264"/>
      <c r="G93" s="264"/>
      <c r="H93" s="263"/>
      <c r="I93" s="263"/>
    </row>
    <row r="94" spans="1:9" x14ac:dyDescent="0.2">
      <c r="A94" s="223"/>
      <c r="B94" s="223"/>
      <c r="C94" s="222"/>
      <c r="D94" s="264"/>
      <c r="E94" s="264"/>
      <c r="F94" s="264"/>
      <c r="G94" s="264"/>
      <c r="H94" s="263"/>
      <c r="I94" s="263"/>
    </row>
    <row r="95" spans="1:9" x14ac:dyDescent="0.2">
      <c r="A95" s="223"/>
      <c r="B95" s="223"/>
      <c r="C95" s="222"/>
      <c r="D95" s="264"/>
      <c r="E95" s="264"/>
      <c r="F95" s="264"/>
      <c r="G95" s="264"/>
      <c r="H95" s="263"/>
      <c r="I95" s="263"/>
    </row>
    <row r="96" spans="1:9" x14ac:dyDescent="0.2">
      <c r="A96" s="223"/>
      <c r="B96" s="223"/>
      <c r="C96" s="222"/>
      <c r="D96" s="264"/>
      <c r="E96" s="264"/>
      <c r="F96" s="264"/>
      <c r="G96" s="264"/>
      <c r="H96" s="263"/>
      <c r="I96" s="263"/>
    </row>
    <row r="97" spans="1:9" x14ac:dyDescent="0.2">
      <c r="A97" s="223"/>
      <c r="B97" s="223"/>
      <c r="C97" s="222"/>
      <c r="D97" s="264"/>
      <c r="E97" s="264"/>
      <c r="F97" s="264"/>
      <c r="G97" s="264"/>
      <c r="H97" s="263"/>
      <c r="I97" s="263"/>
    </row>
    <row r="98" spans="1:9" x14ac:dyDescent="0.2">
      <c r="A98" s="223"/>
      <c r="B98" s="223"/>
      <c r="C98" s="222"/>
      <c r="D98" s="264"/>
      <c r="E98" s="264"/>
      <c r="F98" s="264"/>
      <c r="G98" s="264"/>
      <c r="H98" s="263"/>
      <c r="I98" s="263"/>
    </row>
    <row r="99" spans="1:9" x14ac:dyDescent="0.2">
      <c r="A99" s="223"/>
      <c r="B99" s="223"/>
      <c r="C99" s="222"/>
      <c r="D99" s="264"/>
      <c r="E99" s="264"/>
      <c r="F99" s="264"/>
      <c r="G99" s="264"/>
      <c r="H99" s="263"/>
      <c r="I99" s="263"/>
    </row>
    <row r="100" spans="1:9" x14ac:dyDescent="0.2">
      <c r="A100" s="223"/>
      <c r="B100" s="223"/>
      <c r="C100" s="222"/>
      <c r="D100" s="264"/>
      <c r="E100" s="264"/>
      <c r="F100" s="264"/>
      <c r="G100" s="264"/>
      <c r="H100" s="263"/>
      <c r="I100" s="263"/>
    </row>
    <row r="101" spans="1:9" x14ac:dyDescent="0.2">
      <c r="A101" s="223"/>
      <c r="B101" s="223"/>
      <c r="C101" s="222"/>
      <c r="D101" s="264"/>
      <c r="E101" s="264"/>
      <c r="F101" s="264"/>
      <c r="G101" s="264"/>
      <c r="H101" s="263"/>
      <c r="I101" s="263"/>
    </row>
    <row r="102" spans="1:9" x14ac:dyDescent="0.2">
      <c r="A102" s="223"/>
      <c r="B102" s="223"/>
      <c r="C102" s="222"/>
      <c r="D102" s="264"/>
      <c r="E102" s="264"/>
      <c r="F102" s="264"/>
      <c r="G102" s="264"/>
      <c r="H102" s="263"/>
      <c r="I102" s="263"/>
    </row>
    <row r="103" spans="1:9" x14ac:dyDescent="0.2">
      <c r="A103" s="223"/>
      <c r="B103" s="223"/>
      <c r="C103" s="222"/>
      <c r="D103" s="264"/>
      <c r="E103" s="264"/>
      <c r="F103" s="264"/>
      <c r="G103" s="264"/>
      <c r="H103" s="263"/>
      <c r="I103" s="263"/>
    </row>
    <row r="104" spans="1:9" x14ac:dyDescent="0.2">
      <c r="A104" s="223"/>
      <c r="B104" s="223"/>
      <c r="C104" s="222"/>
      <c r="D104" s="264"/>
      <c r="E104" s="264"/>
      <c r="F104" s="264"/>
      <c r="G104" s="264"/>
      <c r="H104" s="263"/>
      <c r="I104" s="263"/>
    </row>
    <row r="105" spans="1:9" x14ac:dyDescent="0.2">
      <c r="A105" s="223"/>
      <c r="B105" s="223"/>
      <c r="C105" s="222"/>
      <c r="D105" s="264"/>
      <c r="E105" s="264"/>
      <c r="F105" s="264"/>
      <c r="G105" s="264"/>
      <c r="H105" s="263"/>
      <c r="I105" s="263"/>
    </row>
    <row r="106" spans="1:9" x14ac:dyDescent="0.2">
      <c r="A106" s="223"/>
      <c r="B106" s="223"/>
      <c r="C106" s="222"/>
      <c r="D106" s="264"/>
      <c r="E106" s="264"/>
      <c r="F106" s="264"/>
      <c r="G106" s="264"/>
      <c r="H106" s="263"/>
      <c r="I106" s="263"/>
    </row>
    <row r="107" spans="1:9" x14ac:dyDescent="0.2">
      <c r="A107" s="223"/>
      <c r="B107" s="223"/>
      <c r="C107" s="222"/>
      <c r="D107" s="264"/>
      <c r="E107" s="264"/>
      <c r="F107" s="264"/>
      <c r="G107" s="264"/>
      <c r="H107" s="263"/>
      <c r="I107" s="263"/>
    </row>
    <row r="108" spans="1:9" x14ac:dyDescent="0.2">
      <c r="A108" s="223"/>
      <c r="B108" s="223"/>
      <c r="C108" s="222"/>
      <c r="D108" s="264"/>
      <c r="E108" s="264"/>
      <c r="F108" s="264"/>
      <c r="G108" s="264"/>
      <c r="H108" s="263"/>
      <c r="I108" s="263"/>
    </row>
    <row r="109" spans="1:9" x14ac:dyDescent="0.2">
      <c r="A109" s="223"/>
      <c r="B109" s="223"/>
      <c r="C109" s="222"/>
      <c r="D109" s="264"/>
      <c r="E109" s="264"/>
      <c r="F109" s="264"/>
      <c r="G109" s="264"/>
      <c r="H109" s="263"/>
      <c r="I109" s="263"/>
    </row>
    <row r="110" spans="1:9" x14ac:dyDescent="0.2">
      <c r="A110" s="223"/>
      <c r="B110" s="223"/>
      <c r="C110" s="222"/>
      <c r="D110" s="264"/>
      <c r="E110" s="264"/>
      <c r="F110" s="264"/>
      <c r="G110" s="264"/>
      <c r="H110" s="263"/>
      <c r="I110" s="263"/>
    </row>
    <row r="111" spans="1:9" x14ac:dyDescent="0.2">
      <c r="A111" s="223"/>
      <c r="B111" s="223"/>
      <c r="C111" s="222"/>
      <c r="D111" s="264"/>
      <c r="E111" s="264"/>
      <c r="F111" s="264"/>
      <c r="G111" s="264"/>
      <c r="H111" s="263"/>
      <c r="I111" s="263"/>
    </row>
    <row r="112" spans="1:9" x14ac:dyDescent="0.2">
      <c r="A112" s="223"/>
      <c r="B112" s="223"/>
      <c r="C112" s="222"/>
      <c r="D112" s="264"/>
      <c r="E112" s="264"/>
      <c r="F112" s="264"/>
      <c r="G112" s="264"/>
      <c r="H112" s="263"/>
      <c r="I112" s="263"/>
    </row>
    <row r="113" spans="1:11" x14ac:dyDescent="0.2">
      <c r="A113" s="223"/>
      <c r="B113" s="223"/>
      <c r="C113" s="222"/>
      <c r="D113" s="264"/>
      <c r="E113" s="264"/>
      <c r="F113" s="264"/>
      <c r="G113" s="264"/>
      <c r="H113" s="263"/>
      <c r="I113" s="263"/>
    </row>
    <row r="114" spans="1:11" x14ac:dyDescent="0.2">
      <c r="A114" s="223"/>
      <c r="B114" s="223"/>
      <c r="C114" s="222"/>
      <c r="D114" s="264"/>
      <c r="E114" s="264"/>
      <c r="F114" s="264"/>
      <c r="G114" s="264"/>
      <c r="H114" s="263"/>
      <c r="I114" s="263"/>
    </row>
    <row r="115" spans="1:11" x14ac:dyDescent="0.2">
      <c r="A115" s="223"/>
      <c r="B115" s="223"/>
      <c r="C115" s="222"/>
      <c r="D115" s="264"/>
      <c r="E115" s="264"/>
      <c r="F115" s="264"/>
      <c r="G115" s="264"/>
      <c r="H115" s="263"/>
      <c r="I115" s="263"/>
    </row>
    <row r="116" spans="1:11" x14ac:dyDescent="0.2">
      <c r="A116" s="62"/>
      <c r="B116" s="62" t="s">
        <v>274</v>
      </c>
      <c r="C116" s="244">
        <f>SUM(C92:C115)</f>
        <v>0</v>
      </c>
      <c r="D116" s="244">
        <f>SUM(D92:D115)</f>
        <v>0</v>
      </c>
      <c r="E116" s="244">
        <f>SUM(E92:E115)</f>
        <v>0</v>
      </c>
      <c r="F116" s="244">
        <f>SUM(F92:F115)</f>
        <v>0</v>
      </c>
      <c r="G116" s="244">
        <f>SUM(G92:G115)</f>
        <v>0</v>
      </c>
      <c r="H116" s="244"/>
      <c r="I116" s="244"/>
    </row>
    <row r="119" spans="1:11" x14ac:dyDescent="0.2">
      <c r="A119" s="217" t="s">
        <v>273</v>
      </c>
      <c r="B119" s="230"/>
      <c r="C119" s="270"/>
      <c r="E119" s="267"/>
      <c r="F119" s="267"/>
      <c r="I119" s="269" t="s">
        <v>266</v>
      </c>
    </row>
    <row r="120" spans="1:11" x14ac:dyDescent="0.2">
      <c r="A120" s="268"/>
      <c r="B120" s="268"/>
      <c r="C120" s="267"/>
      <c r="D120" s="267"/>
      <c r="E120" s="267"/>
      <c r="F120" s="267"/>
    </row>
    <row r="121" spans="1:11" x14ac:dyDescent="0.2">
      <c r="A121" s="228" t="s">
        <v>45</v>
      </c>
      <c r="B121" s="227" t="s">
        <v>46</v>
      </c>
      <c r="C121" s="266" t="s">
        <v>265</v>
      </c>
      <c r="D121" s="266" t="s">
        <v>264</v>
      </c>
      <c r="E121" s="266" t="s">
        <v>263</v>
      </c>
      <c r="F121" s="266" t="s">
        <v>262</v>
      </c>
      <c r="G121" s="265" t="s">
        <v>261</v>
      </c>
      <c r="H121" s="227" t="s">
        <v>260</v>
      </c>
      <c r="I121" s="227" t="s">
        <v>259</v>
      </c>
    </row>
    <row r="122" spans="1:11" x14ac:dyDescent="0.2">
      <c r="A122" s="223"/>
      <c r="B122" s="223" t="s">
        <v>602</v>
      </c>
      <c r="C122" s="222"/>
      <c r="D122" s="264"/>
      <c r="E122" s="264"/>
      <c r="F122" s="264"/>
      <c r="G122" s="264"/>
      <c r="H122" s="263"/>
      <c r="I122" s="263"/>
    </row>
    <row r="123" spans="1:11" x14ac:dyDescent="0.2">
      <c r="A123" s="223"/>
      <c r="B123" s="223"/>
      <c r="C123" s="222"/>
      <c r="D123" s="264"/>
      <c r="E123" s="264"/>
      <c r="F123" s="264"/>
      <c r="G123" s="264"/>
      <c r="H123" s="263"/>
      <c r="I123" s="263"/>
    </row>
    <row r="124" spans="1:11" x14ac:dyDescent="0.2">
      <c r="A124" s="223"/>
      <c r="B124" s="223"/>
      <c r="C124" s="222"/>
      <c r="D124" s="264"/>
      <c r="E124" s="264"/>
      <c r="F124" s="264"/>
      <c r="G124" s="264"/>
      <c r="H124" s="263"/>
      <c r="I124" s="263"/>
      <c r="K124" s="7"/>
    </row>
    <row r="125" spans="1:11" x14ac:dyDescent="0.2">
      <c r="A125" s="223"/>
      <c r="B125" s="223"/>
      <c r="C125" s="222"/>
      <c r="D125" s="264"/>
      <c r="E125" s="264"/>
      <c r="F125" s="264"/>
      <c r="G125" s="264"/>
      <c r="H125" s="263"/>
      <c r="I125" s="263"/>
      <c r="K125" s="7"/>
    </row>
    <row r="126" spans="1:11" x14ac:dyDescent="0.2">
      <c r="A126" s="62"/>
      <c r="B126" s="62" t="s">
        <v>272</v>
      </c>
      <c r="C126" s="244">
        <f>SUM(C122:C125)</f>
        <v>0</v>
      </c>
      <c r="D126" s="244">
        <f>SUM(D122:D125)</f>
        <v>0</v>
      </c>
      <c r="E126" s="244">
        <f>SUM(E122:E125)</f>
        <v>0</v>
      </c>
      <c r="F126" s="244">
        <f>SUM(F122:F125)</f>
        <v>0</v>
      </c>
      <c r="G126" s="244">
        <f>SUM(G122:G125)</f>
        <v>0</v>
      </c>
      <c r="H126" s="244"/>
      <c r="I126" s="244"/>
      <c r="K126" s="7"/>
    </row>
    <row r="129" spans="1:11" x14ac:dyDescent="0.2">
      <c r="A129" s="217" t="s">
        <v>271</v>
      </c>
      <c r="B129" s="230"/>
      <c r="E129" s="267"/>
      <c r="F129" s="267"/>
      <c r="I129" s="269" t="s">
        <v>266</v>
      </c>
    </row>
    <row r="130" spans="1:11" x14ac:dyDescent="0.2">
      <c r="A130" s="268"/>
      <c r="B130" s="268"/>
      <c r="C130" s="267"/>
      <c r="D130" s="267"/>
      <c r="E130" s="267"/>
      <c r="F130" s="267"/>
    </row>
    <row r="131" spans="1:11" x14ac:dyDescent="0.2">
      <c r="A131" s="228" t="s">
        <v>45</v>
      </c>
      <c r="B131" s="227" t="s">
        <v>46</v>
      </c>
      <c r="C131" s="266" t="s">
        <v>265</v>
      </c>
      <c r="D131" s="266" t="s">
        <v>264</v>
      </c>
      <c r="E131" s="266" t="s">
        <v>263</v>
      </c>
      <c r="F131" s="266" t="s">
        <v>262</v>
      </c>
      <c r="G131" s="265" t="s">
        <v>261</v>
      </c>
      <c r="H131" s="227" t="s">
        <v>260</v>
      </c>
      <c r="I131" s="227" t="s">
        <v>259</v>
      </c>
    </row>
    <row r="132" spans="1:11" x14ac:dyDescent="0.2">
      <c r="A132" s="223"/>
      <c r="B132" s="223" t="s">
        <v>602</v>
      </c>
      <c r="C132" s="222"/>
      <c r="D132" s="264"/>
      <c r="E132" s="264"/>
      <c r="F132" s="264"/>
      <c r="G132" s="264"/>
      <c r="H132" s="263"/>
      <c r="I132" s="263"/>
    </row>
    <row r="133" spans="1:11" x14ac:dyDescent="0.2">
      <c r="A133" s="223"/>
      <c r="B133" s="223"/>
      <c r="C133" s="222"/>
      <c r="D133" s="264"/>
      <c r="E133" s="264"/>
      <c r="F133" s="264"/>
      <c r="G133" s="264"/>
      <c r="H133" s="263"/>
      <c r="I133" s="263"/>
    </row>
    <row r="134" spans="1:11" x14ac:dyDescent="0.2">
      <c r="A134" s="223"/>
      <c r="B134" s="223"/>
      <c r="C134" s="222"/>
      <c r="D134" s="264"/>
      <c r="E134" s="264"/>
      <c r="F134" s="264"/>
      <c r="G134" s="264"/>
      <c r="H134" s="263"/>
      <c r="I134" s="263"/>
    </row>
    <row r="135" spans="1:11" x14ac:dyDescent="0.2">
      <c r="A135" s="223"/>
      <c r="B135" s="223"/>
      <c r="C135" s="222"/>
      <c r="D135" s="264"/>
      <c r="E135" s="264"/>
      <c r="F135" s="264"/>
      <c r="G135" s="264"/>
      <c r="H135" s="263"/>
      <c r="I135" s="263"/>
    </row>
    <row r="136" spans="1:11" x14ac:dyDescent="0.2">
      <c r="A136" s="62"/>
      <c r="B136" s="62" t="s">
        <v>270</v>
      </c>
      <c r="C136" s="244">
        <f>SUM(C132:C135)</f>
        <v>0</v>
      </c>
      <c r="D136" s="244">
        <f>SUM(D132:D135)</f>
        <v>0</v>
      </c>
      <c r="E136" s="244">
        <f>SUM(E132:E135)</f>
        <v>0</v>
      </c>
      <c r="F136" s="244">
        <f>SUM(F132:F135)</f>
        <v>0</v>
      </c>
      <c r="G136" s="244">
        <f>SUM(G132:G135)</f>
        <v>0</v>
      </c>
      <c r="H136" s="244"/>
      <c r="I136" s="244"/>
    </row>
    <row r="139" spans="1:11" x14ac:dyDescent="0.2">
      <c r="A139" s="217" t="s">
        <v>269</v>
      </c>
      <c r="B139" s="230"/>
      <c r="E139" s="267"/>
      <c r="F139" s="267"/>
      <c r="I139" s="269" t="s">
        <v>266</v>
      </c>
    </row>
    <row r="140" spans="1:11" x14ac:dyDescent="0.2">
      <c r="A140" s="268"/>
      <c r="B140" s="268"/>
      <c r="C140" s="267"/>
      <c r="D140" s="267"/>
      <c r="E140" s="267"/>
      <c r="F140" s="267"/>
    </row>
    <row r="141" spans="1:11" x14ac:dyDescent="0.2">
      <c r="A141" s="228" t="s">
        <v>45</v>
      </c>
      <c r="B141" s="227" t="s">
        <v>46</v>
      </c>
      <c r="C141" s="266" t="s">
        <v>265</v>
      </c>
      <c r="D141" s="266" t="s">
        <v>264</v>
      </c>
      <c r="E141" s="266" t="s">
        <v>263</v>
      </c>
      <c r="F141" s="266" t="s">
        <v>262</v>
      </c>
      <c r="G141" s="265" t="s">
        <v>261</v>
      </c>
      <c r="H141" s="227" t="s">
        <v>260</v>
      </c>
      <c r="I141" s="227" t="s">
        <v>259</v>
      </c>
    </row>
    <row r="142" spans="1:11" x14ac:dyDescent="0.2">
      <c r="A142" s="223"/>
      <c r="B142" s="223" t="s">
        <v>602</v>
      </c>
      <c r="C142" s="222"/>
      <c r="D142" s="264"/>
      <c r="E142" s="264"/>
      <c r="F142" s="264"/>
      <c r="G142" s="264"/>
      <c r="H142" s="263"/>
      <c r="I142" s="263"/>
      <c r="K142" s="7"/>
    </row>
    <row r="143" spans="1:11" x14ac:dyDescent="0.2">
      <c r="A143" s="223"/>
      <c r="B143" s="223"/>
      <c r="C143" s="222"/>
      <c r="D143" s="264"/>
      <c r="E143" s="264"/>
      <c r="F143" s="264"/>
      <c r="G143" s="264"/>
      <c r="H143" s="263"/>
      <c r="I143" s="263"/>
      <c r="K143" s="7"/>
    </row>
    <row r="144" spans="1:11" x14ac:dyDescent="0.2">
      <c r="A144" s="223"/>
      <c r="B144" s="223"/>
      <c r="C144" s="222"/>
      <c r="D144" s="264"/>
      <c r="E144" s="264"/>
      <c r="F144" s="264"/>
      <c r="G144" s="264"/>
      <c r="H144" s="263"/>
      <c r="I144" s="263"/>
    </row>
    <row r="145" spans="1:9" x14ac:dyDescent="0.2">
      <c r="A145" s="223"/>
      <c r="B145" s="223"/>
      <c r="C145" s="222"/>
      <c r="D145" s="264"/>
      <c r="E145" s="264"/>
      <c r="F145" s="264"/>
      <c r="G145" s="264"/>
      <c r="H145" s="263"/>
      <c r="I145" s="263"/>
    </row>
    <row r="146" spans="1:9" x14ac:dyDescent="0.2">
      <c r="A146" s="62"/>
      <c r="B146" s="62" t="s">
        <v>268</v>
      </c>
      <c r="C146" s="244">
        <f>SUM(C142:C145)</f>
        <v>0</v>
      </c>
      <c r="D146" s="244">
        <f>SUM(D142:D145)</f>
        <v>0</v>
      </c>
      <c r="E146" s="244">
        <f>SUM(E142:E145)</f>
        <v>0</v>
      </c>
      <c r="F146" s="244">
        <f>SUM(F142:F145)</f>
        <v>0</v>
      </c>
      <c r="G146" s="244">
        <f>SUM(G142:G145)</f>
        <v>0</v>
      </c>
      <c r="H146" s="244"/>
      <c r="I146" s="244"/>
    </row>
    <row r="149" spans="1:9" x14ac:dyDescent="0.2">
      <c r="A149" s="217" t="s">
        <v>267</v>
      </c>
      <c r="B149" s="230"/>
      <c r="E149" s="267"/>
      <c r="F149" s="267"/>
      <c r="I149" s="269" t="s">
        <v>266</v>
      </c>
    </row>
    <row r="150" spans="1:9" x14ac:dyDescent="0.2">
      <c r="A150" s="268"/>
      <c r="B150" s="268"/>
      <c r="C150" s="267"/>
      <c r="D150" s="267"/>
      <c r="E150" s="267"/>
      <c r="F150" s="267"/>
    </row>
    <row r="151" spans="1:9" x14ac:dyDescent="0.2">
      <c r="A151" s="228" t="s">
        <v>45</v>
      </c>
      <c r="B151" s="227" t="s">
        <v>46</v>
      </c>
      <c r="C151" s="266" t="s">
        <v>265</v>
      </c>
      <c r="D151" s="266" t="s">
        <v>264</v>
      </c>
      <c r="E151" s="266" t="s">
        <v>263</v>
      </c>
      <c r="F151" s="266" t="s">
        <v>262</v>
      </c>
      <c r="G151" s="265" t="s">
        <v>261</v>
      </c>
      <c r="H151" s="227" t="s">
        <v>260</v>
      </c>
      <c r="I151" s="227" t="s">
        <v>259</v>
      </c>
    </row>
    <row r="152" spans="1:9" x14ac:dyDescent="0.2">
      <c r="A152" s="223"/>
      <c r="B152" s="223" t="s">
        <v>602</v>
      </c>
      <c r="C152" s="222"/>
      <c r="D152" s="264"/>
      <c r="E152" s="264"/>
      <c r="F152" s="264"/>
      <c r="G152" s="264"/>
      <c r="H152" s="263"/>
      <c r="I152" s="263"/>
    </row>
    <row r="153" spans="1:9" x14ac:dyDescent="0.2">
      <c r="A153" s="223"/>
      <c r="B153" s="223"/>
      <c r="C153" s="222"/>
      <c r="D153" s="264"/>
      <c r="E153" s="264"/>
      <c r="F153" s="264"/>
      <c r="G153" s="264"/>
      <c r="H153" s="263"/>
      <c r="I153" s="263"/>
    </row>
    <row r="154" spans="1:9" x14ac:dyDescent="0.2">
      <c r="A154" s="223"/>
      <c r="B154" s="223"/>
      <c r="C154" s="222"/>
      <c r="D154" s="264"/>
      <c r="E154" s="264"/>
      <c r="F154" s="264"/>
      <c r="G154" s="264"/>
      <c r="H154" s="263"/>
      <c r="I154" s="263"/>
    </row>
    <row r="155" spans="1:9" x14ac:dyDescent="0.2">
      <c r="A155" s="223"/>
      <c r="B155" s="223"/>
      <c r="C155" s="222"/>
      <c r="D155" s="264"/>
      <c r="E155" s="264"/>
      <c r="F155" s="264"/>
      <c r="G155" s="264"/>
      <c r="H155" s="263"/>
      <c r="I155" s="263"/>
    </row>
    <row r="156" spans="1:9" x14ac:dyDescent="0.2">
      <c r="A156" s="62"/>
      <c r="B156" s="62" t="s">
        <v>258</v>
      </c>
      <c r="C156" s="244">
        <f>SUM(C152:C155)</f>
        <v>0</v>
      </c>
      <c r="D156" s="244">
        <f>SUM(D152:D155)</f>
        <v>0</v>
      </c>
      <c r="E156" s="244">
        <f>SUM(E152:E155)</f>
        <v>0</v>
      </c>
      <c r="F156" s="244">
        <f>SUM(F152:F155)</f>
        <v>0</v>
      </c>
      <c r="G156" s="244">
        <f>SUM(G152:G155)</f>
        <v>0</v>
      </c>
      <c r="H156" s="244"/>
      <c r="I156" s="244"/>
    </row>
    <row r="237" spans="1:8" x14ac:dyDescent="0.2">
      <c r="A237" s="12"/>
      <c r="B237" s="12"/>
      <c r="C237" s="13"/>
      <c r="D237" s="13"/>
      <c r="E237" s="13"/>
      <c r="F237" s="13"/>
      <c r="G237" s="13"/>
      <c r="H237" s="12"/>
    </row>
    <row r="238" spans="1:8" x14ac:dyDescent="0.2">
      <c r="A238" s="84"/>
      <c r="B238" s="85"/>
    </row>
    <row r="239" spans="1:8" x14ac:dyDescent="0.2">
      <c r="A239" s="84"/>
      <c r="B239" s="85"/>
    </row>
    <row r="240" spans="1:8" x14ac:dyDescent="0.2">
      <c r="A240" s="84"/>
      <c r="B240" s="85"/>
    </row>
    <row r="241" spans="1:2" x14ac:dyDescent="0.2">
      <c r="A241" s="84"/>
      <c r="B241" s="85"/>
    </row>
    <row r="242" spans="1:2" x14ac:dyDescent="0.2">
      <c r="A242" s="84"/>
      <c r="B242" s="85"/>
    </row>
  </sheetData>
  <mergeCells count="6">
    <mergeCell ref="A59:B59"/>
    <mergeCell ref="C59:D59"/>
    <mergeCell ref="C60:D60"/>
    <mergeCell ref="C66:D66"/>
    <mergeCell ref="A68:B68"/>
    <mergeCell ref="C68:D68"/>
  </mergeCells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8 C38 C48 C91 C121 C131 C141 C151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8 A38 A48 A91 A121 A131 A141 A151"/>
    <dataValidation allowBlank="1" showInputMessage="1" showErrorMessage="1" prompt="Corresponde al nombre o descripción de la cuenta de acuerdo al Plan de Cuentas emitido por el CONAC." sqref="B7 B28 B91 B121 B131 B141 B151 B38 B48"/>
    <dataValidation allowBlank="1" showInputMessage="1" showErrorMessage="1" prompt="Importe de la cuentas por cobrar con fecha de vencimiento de 1 a 90 días." sqref="D7 D28 D91 D121 D131 D141 D151 D38 D48"/>
    <dataValidation allowBlank="1" showInputMessage="1" showErrorMessage="1" prompt="Importe de la cuentas por cobrar con fecha de vencimiento de 91 a 180 días." sqref="E7 E28 E91 E121 E131 E141 E151 E38 E48"/>
    <dataValidation allowBlank="1" showInputMessage="1" showErrorMessage="1" prompt="Importe de la cuentas por cobrar con fecha de vencimiento de 181 a 365 días." sqref="F7 F28 F91 F121 F131 F141 F151 F38 F48"/>
    <dataValidation allowBlank="1" showInputMessage="1" showErrorMessage="1" prompt="Importe de la cuentas por cobrar con vencimiento mayor a 365 días." sqref="G7 G28 G91 G121 G131 G141 G151 G38 G48"/>
    <dataValidation allowBlank="1" showInputMessage="1" showErrorMessage="1" prompt="Informar sobre caraterísticas cualitativas de la cuenta, ejemplo: acciones implementadas para su recuperación, causas de la demora en su recuperación." sqref="H7 H28 H91 H121 H131 H141 H151 H38 H48"/>
    <dataValidation allowBlank="1" showInputMessage="1" showErrorMessage="1" prompt="Indicar si el deudor ya sobrepasó el plazo estipulado para pago, 90, 180 o 365 días." sqref="I7 I28 I91 I121 I131 I141 I151 I38 I48"/>
  </dataValidations>
  <pageMargins left="0.7" right="0.7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11" sqref="A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516" t="s">
        <v>143</v>
      </c>
      <c r="B2" s="517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520" t="s">
        <v>235</v>
      </c>
      <c r="B4" s="521"/>
      <c r="C4" s="521"/>
      <c r="D4" s="521"/>
      <c r="E4" s="521"/>
      <c r="F4" s="521"/>
      <c r="G4" s="521"/>
      <c r="H4" s="522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523" t="s">
        <v>151</v>
      </c>
      <c r="B6" s="524"/>
      <c r="C6" s="524"/>
      <c r="D6" s="524"/>
      <c r="E6" s="524"/>
      <c r="F6" s="524"/>
      <c r="G6" s="524"/>
      <c r="H6" s="525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286</v>
      </c>
      <c r="B5" s="20"/>
      <c r="C5" s="20"/>
      <c r="D5" s="20"/>
      <c r="E5" s="20"/>
      <c r="F5" s="17"/>
      <c r="G5" s="17"/>
      <c r="H5" s="190" t="s">
        <v>285</v>
      </c>
    </row>
    <row r="6" spans="1:17" x14ac:dyDescent="0.2">
      <c r="J6" s="526"/>
      <c r="K6" s="526"/>
      <c r="L6" s="526"/>
      <c r="M6" s="526"/>
      <c r="N6" s="526"/>
      <c r="O6" s="526"/>
      <c r="P6" s="526"/>
      <c r="Q6" s="526"/>
    </row>
    <row r="7" spans="1:17" x14ac:dyDescent="0.2">
      <c r="A7" s="3" t="s">
        <v>52</v>
      </c>
    </row>
    <row r="8" spans="1:17" ht="52.5" customHeight="1" x14ac:dyDescent="0.2">
      <c r="A8" s="527" t="s">
        <v>284</v>
      </c>
      <c r="B8" s="527"/>
      <c r="C8" s="527"/>
      <c r="D8" s="527"/>
      <c r="E8" s="527"/>
      <c r="F8" s="527"/>
      <c r="G8" s="527"/>
      <c r="H8" s="52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zoomScaleNormal="100" zoomScaleSheetLayoutView="100" workbookViewId="0">
      <selection activeCell="A44" sqref="A1:D4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8" customFormat="1" ht="11.25" hidden="1" customHeight="1" x14ac:dyDescent="0.2">
      <c r="A5" s="261" t="s">
        <v>292</v>
      </c>
      <c r="B5" s="89"/>
      <c r="C5" s="282"/>
      <c r="D5" s="281" t="s">
        <v>289</v>
      </c>
    </row>
    <row r="6" spans="1:4" hidden="1" x14ac:dyDescent="0.2">
      <c r="A6" s="280"/>
      <c r="B6" s="280"/>
      <c r="C6" s="279"/>
      <c r="D6" s="278"/>
    </row>
    <row r="7" spans="1:4" ht="15" hidden="1" customHeight="1" x14ac:dyDescent="0.2">
      <c r="A7" s="228" t="s">
        <v>45</v>
      </c>
      <c r="B7" s="227" t="s">
        <v>46</v>
      </c>
      <c r="C7" s="225" t="s">
        <v>242</v>
      </c>
      <c r="D7" s="277" t="s">
        <v>288</v>
      </c>
    </row>
    <row r="8" spans="1:4" hidden="1" x14ac:dyDescent="0.2">
      <c r="A8" s="223"/>
      <c r="B8" s="263" t="s">
        <v>602</v>
      </c>
      <c r="C8" s="264"/>
      <c r="D8" s="263"/>
    </row>
    <row r="9" spans="1:4" hidden="1" x14ac:dyDescent="0.2">
      <c r="A9" s="223"/>
      <c r="B9" s="263"/>
      <c r="C9" s="264"/>
      <c r="D9" s="263"/>
    </row>
    <row r="10" spans="1:4" hidden="1" x14ac:dyDescent="0.2">
      <c r="A10" s="223"/>
      <c r="B10" s="263"/>
      <c r="C10" s="264"/>
      <c r="D10" s="263"/>
    </row>
    <row r="11" spans="1:4" hidden="1" x14ac:dyDescent="0.2">
      <c r="A11" s="223"/>
      <c r="B11" s="263"/>
      <c r="C11" s="264"/>
      <c r="D11" s="263"/>
    </row>
    <row r="12" spans="1:4" hidden="1" x14ac:dyDescent="0.2">
      <c r="A12" s="223"/>
      <c r="B12" s="263"/>
      <c r="C12" s="264"/>
      <c r="D12" s="263"/>
    </row>
    <row r="13" spans="1:4" hidden="1" x14ac:dyDescent="0.2">
      <c r="A13" s="223"/>
      <c r="B13" s="263"/>
      <c r="C13" s="264"/>
      <c r="D13" s="263"/>
    </row>
    <row r="14" spans="1:4" hidden="1" x14ac:dyDescent="0.2">
      <c r="A14" s="223"/>
      <c r="B14" s="263"/>
      <c r="C14" s="264"/>
      <c r="D14" s="263"/>
    </row>
    <row r="15" spans="1:4" hidden="1" x14ac:dyDescent="0.2">
      <c r="A15" s="223"/>
      <c r="B15" s="263"/>
      <c r="C15" s="264"/>
      <c r="D15" s="263"/>
    </row>
    <row r="16" spans="1:4" hidden="1" x14ac:dyDescent="0.2">
      <c r="A16" s="283"/>
      <c r="B16" s="283" t="s">
        <v>291</v>
      </c>
      <c r="C16" s="219">
        <f>SUM(C8:C15)</f>
        <v>0</v>
      </c>
      <c r="D16" s="276"/>
    </row>
    <row r="17" spans="1:4" hidden="1" x14ac:dyDescent="0.2">
      <c r="A17" s="60"/>
      <c r="B17" s="60"/>
      <c r="C17" s="231"/>
      <c r="D17" s="60"/>
    </row>
    <row r="18" spans="1:4" x14ac:dyDescent="0.2">
      <c r="A18" s="60"/>
      <c r="B18" s="60"/>
      <c r="C18" s="231"/>
      <c r="D18" s="60"/>
    </row>
    <row r="19" spans="1:4" s="258" customFormat="1" ht="11.25" customHeight="1" x14ac:dyDescent="0.2">
      <c r="A19" s="261" t="s">
        <v>290</v>
      </c>
      <c r="B19" s="60"/>
      <c r="C19" s="282"/>
      <c r="D19" s="281" t="s">
        <v>289</v>
      </c>
    </row>
    <row r="20" spans="1:4" x14ac:dyDescent="0.2">
      <c r="A20" s="280"/>
      <c r="B20" s="280"/>
      <c r="C20" s="279"/>
      <c r="D20" s="278"/>
    </row>
    <row r="21" spans="1:4" ht="15" customHeight="1" x14ac:dyDescent="0.2">
      <c r="A21" s="228" t="s">
        <v>45</v>
      </c>
      <c r="B21" s="227" t="s">
        <v>46</v>
      </c>
      <c r="C21" s="225" t="s">
        <v>242</v>
      </c>
      <c r="D21" s="277" t="s">
        <v>288</v>
      </c>
    </row>
    <row r="22" spans="1:4" x14ac:dyDescent="0.2">
      <c r="A22" s="237" t="s">
        <v>603</v>
      </c>
      <c r="B22" s="275" t="s">
        <v>612</v>
      </c>
      <c r="C22" s="264">
        <v>154681.71</v>
      </c>
      <c r="D22" s="263"/>
    </row>
    <row r="23" spans="1:4" x14ac:dyDescent="0.2">
      <c r="A23" s="237" t="s">
        <v>604</v>
      </c>
      <c r="B23" s="275" t="s">
        <v>608</v>
      </c>
      <c r="C23" s="264">
        <v>14702173.99</v>
      </c>
      <c r="D23" s="263"/>
    </row>
    <row r="24" spans="1:4" x14ac:dyDescent="0.2">
      <c r="A24" s="237" t="s">
        <v>605</v>
      </c>
      <c r="B24" s="275" t="s">
        <v>609</v>
      </c>
      <c r="C24" s="264">
        <v>12304.29</v>
      </c>
      <c r="D24" s="263"/>
    </row>
    <row r="25" spans="1:4" x14ac:dyDescent="0.2">
      <c r="A25" s="237" t="s">
        <v>606</v>
      </c>
      <c r="B25" s="275" t="s">
        <v>610</v>
      </c>
      <c r="C25" s="264">
        <v>1353.35</v>
      </c>
      <c r="D25" s="263"/>
    </row>
    <row r="26" spans="1:4" x14ac:dyDescent="0.2">
      <c r="A26" s="237" t="s">
        <v>607</v>
      </c>
      <c r="B26" s="275" t="s">
        <v>611</v>
      </c>
      <c r="C26" s="264">
        <v>-167000</v>
      </c>
      <c r="D26" s="263"/>
    </row>
    <row r="27" spans="1:4" x14ac:dyDescent="0.2">
      <c r="A27" s="237"/>
      <c r="B27" s="275"/>
      <c r="C27" s="264"/>
      <c r="D27" s="263"/>
    </row>
    <row r="28" spans="1:4" x14ac:dyDescent="0.2">
      <c r="A28" s="237"/>
      <c r="B28" s="275"/>
      <c r="C28" s="264"/>
      <c r="D28" s="263"/>
    </row>
    <row r="29" spans="1:4" x14ac:dyDescent="0.2">
      <c r="A29" s="253"/>
      <c r="B29" s="253" t="s">
        <v>287</v>
      </c>
      <c r="C29" s="233">
        <f>SUM(C22:C28)</f>
        <v>14703513.34</v>
      </c>
      <c r="D29" s="276"/>
    </row>
    <row r="31" spans="1:4" x14ac:dyDescent="0.2">
      <c r="B31" s="89" t="str">
        <f>+UPPER(B17)</f>
        <v/>
      </c>
    </row>
    <row r="32" spans="1:4" x14ac:dyDescent="0.2">
      <c r="A32" s="89" t="s">
        <v>1136</v>
      </c>
      <c r="B32" s="462"/>
      <c r="C32" s="89" t="s">
        <v>1136</v>
      </c>
    </row>
    <row r="33" spans="1:4" x14ac:dyDescent="0.2">
      <c r="A33" s="463"/>
      <c r="B33" s="462"/>
      <c r="C33" s="463"/>
    </row>
    <row r="34" spans="1:4" x14ac:dyDescent="0.2">
      <c r="A34" s="464" t="s">
        <v>1137</v>
      </c>
      <c r="B34" s="465"/>
      <c r="C34" s="464" t="s">
        <v>1137</v>
      </c>
    </row>
    <row r="35" spans="1:4" x14ac:dyDescent="0.2">
      <c r="A35" s="513" t="s">
        <v>1138</v>
      </c>
      <c r="B35" s="513"/>
      <c r="C35" s="513" t="s">
        <v>1134</v>
      </c>
      <c r="D35" s="513"/>
    </row>
    <row r="36" spans="1:4" x14ac:dyDescent="0.2">
      <c r="A36" s="466" t="s">
        <v>1139</v>
      </c>
      <c r="C36" s="513" t="s">
        <v>1135</v>
      </c>
      <c r="D36" s="513"/>
    </row>
    <row r="37" spans="1:4" x14ac:dyDescent="0.2">
      <c r="A37" s="464"/>
      <c r="B37" s="8"/>
      <c r="C37" s="467"/>
    </row>
    <row r="38" spans="1:4" x14ac:dyDescent="0.2">
      <c r="A38" s="464"/>
      <c r="B38" s="8"/>
      <c r="C38" s="467"/>
    </row>
    <row r="39" spans="1:4" x14ac:dyDescent="0.2">
      <c r="A39" s="464"/>
      <c r="B39" s="8"/>
      <c r="C39" s="467"/>
    </row>
    <row r="40" spans="1:4" x14ac:dyDescent="0.2">
      <c r="A40" s="464" t="s">
        <v>1140</v>
      </c>
      <c r="B40" s="8"/>
      <c r="C40" s="464"/>
    </row>
    <row r="41" spans="1:4" x14ac:dyDescent="0.2">
      <c r="A41" s="464"/>
      <c r="B41" s="8"/>
      <c r="C41" s="464"/>
    </row>
    <row r="42" spans="1:4" x14ac:dyDescent="0.2">
      <c r="A42" s="184" t="s">
        <v>1141</v>
      </c>
      <c r="B42" s="8"/>
      <c r="C42" s="514"/>
      <c r="D42" s="514"/>
    </row>
    <row r="43" spans="1:4" x14ac:dyDescent="0.2">
      <c r="A43" s="184" t="s">
        <v>1142</v>
      </c>
      <c r="B43" s="8"/>
      <c r="C43" s="184"/>
    </row>
    <row r="44" spans="1:4" ht="15" x14ac:dyDescent="0.2">
      <c r="A44" s="514" t="s">
        <v>1143</v>
      </c>
      <c r="B44" s="515"/>
      <c r="C44" s="514"/>
      <c r="D44" s="514"/>
    </row>
  </sheetData>
  <mergeCells count="6">
    <mergeCell ref="A35:B35"/>
    <mergeCell ref="C35:D35"/>
    <mergeCell ref="C36:D36"/>
    <mergeCell ref="C42:D42"/>
    <mergeCell ref="A44:B44"/>
    <mergeCell ref="C44:D44"/>
  </mergeCells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33</vt:i4>
      </vt:variant>
    </vt:vector>
  </HeadingPairs>
  <TitlesOfParts>
    <vt:vector size="84" baseType="lpstr">
      <vt:lpstr>Notas a los Edos Financieros</vt:lpstr>
      <vt:lpstr>ESF-01</vt:lpstr>
      <vt:lpstr>ESF-01 (I)</vt:lpstr>
      <vt:lpstr>ESF-02 </vt:lpstr>
      <vt:lpstr>ESF-02 (I)</vt:lpstr>
      <vt:lpstr>ESF-03</vt:lpstr>
      <vt:lpstr>ESF-03 (I)</vt:lpstr>
      <vt:lpstr>ESF-04</vt:lpstr>
      <vt:lpstr>ESF-05</vt:lpstr>
      <vt:lpstr>ESF-05 (I)</vt:lpstr>
      <vt:lpstr>ESF-06 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 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  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Conciliacion_Eg!Área_de_impresión</vt:lpstr>
      <vt:lpstr>Conciliacion_Ig!Área_de_impresión</vt:lpstr>
      <vt:lpstr>'Conciliacion_Ig (I)'!Área_de_impresión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'ESF-03 (I)'!Área_de_impresión</vt:lpstr>
      <vt:lpstr>'ESF-04'!Área_de_impresión</vt:lpstr>
      <vt:lpstr>'ESF-05'!Área_de_impresión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'Notas a los Edos Financieros'!Área_de_impresión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  <vt:lpstr>'EFE-02'!Títulos_a_imprimir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2017-04-19T20:30:15Z</cp:lastPrinted>
  <dcterms:created xsi:type="dcterms:W3CDTF">2012-12-11T20:36:24Z</dcterms:created>
  <dcterms:modified xsi:type="dcterms:W3CDTF">2017-04-19T20:31:18Z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