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05" windowWidth="15240" windowHeight="7695" tabRatio="923"/>
  </bookViews>
  <sheets>
    <sheet name="Notas a los Edos Financieros" sheetId="1" r:id="rId1"/>
    <sheet name="ESF-01" sheetId="30" r:id="rId2"/>
    <sheet name="ESF-01 (I)" sheetId="2" r:id="rId3"/>
    <sheet name="ESF-02 " sheetId="31" r:id="rId4"/>
    <sheet name="ESF-02 (I)" sheetId="3" r:id="rId5"/>
    <sheet name="ESF-03" sheetId="32" r:id="rId6"/>
    <sheet name="ESF-03 (I)" sheetId="4" r:id="rId7"/>
    <sheet name="ESF-04" sheetId="33" r:id="rId8"/>
    <sheet name="ESF-05" sheetId="34" r:id="rId9"/>
    <sheet name="ESF-05 (I)" sheetId="5" r:id="rId10"/>
    <sheet name="ESF-06 " sheetId="35" r:id="rId11"/>
    <sheet name="ESF-06 (I)" sheetId="6" r:id="rId12"/>
    <sheet name="ESF-07" sheetId="36" r:id="rId13"/>
    <sheet name="ESF-07 (I)" sheetId="7" r:id="rId14"/>
    <sheet name="ESF-08" sheetId="37" r:id="rId15"/>
    <sheet name="ESF-08 (I)" sheetId="8" r:id="rId16"/>
    <sheet name="ESF-09" sheetId="38" r:id="rId17"/>
    <sheet name="ESF-09 (I)" sheetId="9" r:id="rId18"/>
    <sheet name="ESF-10" sheetId="39" r:id="rId19"/>
    <sheet name="ESF-10 (I)" sheetId="10" r:id="rId20"/>
    <sheet name="ESF-11" sheetId="40" r:id="rId21"/>
    <sheet name="ESF-11 (I)" sheetId="11" r:id="rId22"/>
    <sheet name="ESF-12 " sheetId="41" r:id="rId23"/>
    <sheet name="ESF-12 (I)" sheetId="12" r:id="rId24"/>
    <sheet name="ESF-13" sheetId="42" r:id="rId25"/>
    <sheet name="ESF-13 (I)" sheetId="13" r:id="rId26"/>
    <sheet name="ESF-14" sheetId="43" r:id="rId27"/>
    <sheet name="ESF-14 (I)" sheetId="14" r:id="rId28"/>
    <sheet name="ESF-15" sheetId="28" r:id="rId29"/>
    <sheet name="ESF-15 (I)" sheetId="27" r:id="rId30"/>
    <sheet name="EA-01" sheetId="44" r:id="rId31"/>
    <sheet name="EA-01 (I)" sheetId="16" r:id="rId32"/>
    <sheet name="EA-02" sheetId="45" r:id="rId33"/>
    <sheet name="EA-02 (I)" sheetId="17" r:id="rId34"/>
    <sheet name="EA-03" sheetId="46" r:id="rId35"/>
    <sheet name="EA-03 (I)" sheetId="18" r:id="rId36"/>
    <sheet name="VHP-01" sheetId="47" r:id="rId37"/>
    <sheet name="VHP-01 (I)" sheetId="19" r:id="rId38"/>
    <sheet name="VHP-02" sheetId="48" r:id="rId39"/>
    <sheet name="VHP-02 (I)" sheetId="20" r:id="rId40"/>
    <sheet name="EFE-01  " sheetId="49" r:id="rId41"/>
    <sheet name="EFE-01 (I)" sheetId="21" r:id="rId42"/>
    <sheet name="EFE-02 " sheetId="60" r:id="rId43"/>
    <sheet name="EFE-02 (I)" sheetId="22" r:id="rId44"/>
    <sheet name="EFE-03" sheetId="51" r:id="rId45"/>
    <sheet name="Conciliacion_Ig " sheetId="56" r:id="rId46"/>
    <sheet name="Conciliacion_Ig (I)" sheetId="26" r:id="rId47"/>
    <sheet name="Conciliacion_Eg" sheetId="57" r:id="rId48"/>
    <sheet name="Conciliacion_Eg (I)" sheetId="25" r:id="rId49"/>
    <sheet name="Memoria " sheetId="58" r:id="rId50"/>
    <sheet name="Memoria (I)" sheetId="23" r:id="rId51"/>
    <sheet name="Hoja1" sheetId="59" r:id="rId52"/>
  </sheets>
  <definedNames>
    <definedName name="_xlnm._FilterDatabase" localSheetId="42" hidden="1">'EFE-02 '!$A$7:$D$99</definedName>
    <definedName name="_xlnm._FilterDatabase" localSheetId="5" hidden="1">'ESF-03'!$A$7:$K$148</definedName>
    <definedName name="_xlnm._FilterDatabase" localSheetId="14" hidden="1">'ESF-08'!$A$7:$H$59</definedName>
    <definedName name="_xlnm.Print_Area" localSheetId="47">Conciliacion_Eg!$A$1:$D$49</definedName>
    <definedName name="_xlnm.Print_Area" localSheetId="45">'Conciliacion_Ig '!$A$1:$D$33</definedName>
    <definedName name="_xlnm.Print_Area" localSheetId="46">'Conciliacion_Ig (I)'!$A$1:$D$11</definedName>
    <definedName name="_xlnm.Print_Area" localSheetId="30">'EA-01'!$A$1:$D$38</definedName>
    <definedName name="_xlnm.Print_Area" localSheetId="32">'EA-02'!$A$1:$E$26</definedName>
    <definedName name="_xlnm.Print_Area" localSheetId="34">'EA-03'!$A$1:$E$54</definedName>
    <definedName name="_xlnm.Print_Area" localSheetId="40">'EFE-01  '!$A$1:$E$103</definedName>
    <definedName name="_xlnm.Print_Area" localSheetId="42">'EFE-02 '!$A$1:$D$161</definedName>
    <definedName name="_xlnm.Print_Area" localSheetId="44">'EFE-03'!$A$1:$E$57</definedName>
    <definedName name="_xlnm.Print_Area" localSheetId="1">'ESF-01'!$A$1:$E$36</definedName>
    <definedName name="_xlnm.Print_Area" localSheetId="3">'ESF-02 '!$A$1:$I$39</definedName>
    <definedName name="_xlnm.Print_Area" localSheetId="5">'ESF-03'!$A$1:$I$67</definedName>
    <definedName name="_xlnm.Print_Area" localSheetId="6">'ESF-03 (I)'!$A$1:$H$14</definedName>
    <definedName name="_xlnm.Print_Area" localSheetId="7">'ESF-04'!$A$1:$H$8</definedName>
    <definedName name="_xlnm.Print_Area" localSheetId="8">'ESF-05'!$A$1:$D$44</definedName>
    <definedName name="_xlnm.Print_Area" localSheetId="10">'ESF-06 '!$A$1:$G$18</definedName>
    <definedName name="_xlnm.Print_Area" localSheetId="12">'ESF-07'!$A$1:$E$18</definedName>
    <definedName name="_xlnm.Print_Area" localSheetId="14">'ESF-08'!$A$1:$H$72</definedName>
    <definedName name="_xlnm.Print_Area" localSheetId="16">'ESF-09'!$A$1:$F$41</definedName>
    <definedName name="_xlnm.Print_Area" localSheetId="18">'ESF-10'!$A$1:$H$8</definedName>
    <definedName name="_xlnm.Print_Area" localSheetId="20">'ESF-11'!$A$1:$D$13</definedName>
    <definedName name="_xlnm.Print_Area" localSheetId="22">'ESF-12 '!$A$1:$H$87</definedName>
    <definedName name="_xlnm.Print_Area" localSheetId="24">'ESF-13'!$A$1:$E$12</definedName>
    <definedName name="_xlnm.Print_Area" localSheetId="26">'ESF-14'!$A$1:$E$20</definedName>
    <definedName name="_xlnm.Print_Area" localSheetId="28">'ESF-15'!$A$1:$AA$20</definedName>
    <definedName name="_xlnm.Print_Area" localSheetId="49">'Memoria '!$A$98:$E$132</definedName>
    <definedName name="_xlnm.Print_Area" localSheetId="0">'Notas a los Edos Financieros'!$A$1:$B$45</definedName>
    <definedName name="_xlnm.Print_Area" localSheetId="36">'VHP-01'!$A$1:$G$27</definedName>
    <definedName name="_xlnm.Print_Area" localSheetId="38">'VHP-02'!$A$1:$F$49</definedName>
    <definedName name="_xlnm.Print_Titles" localSheetId="30">'EA-01'!$1:$7</definedName>
    <definedName name="_xlnm.Print_Titles" localSheetId="34">'EA-03'!$1:$7</definedName>
    <definedName name="_xlnm.Print_Titles" localSheetId="40">'EFE-01  '!$1:$6</definedName>
    <definedName name="_xlnm.Print_Titles" localSheetId="42">'EFE-02 '!$5:$7</definedName>
  </definedNames>
  <calcPr calcId="145621"/>
</workbook>
</file>

<file path=xl/calcChain.xml><?xml version="1.0" encoding="utf-8"?>
<calcChain xmlns="http://schemas.openxmlformats.org/spreadsheetml/2006/main">
  <c r="C19" i="57" l="1"/>
  <c r="C17" i="57"/>
  <c r="C15" i="57"/>
  <c r="C13" i="57"/>
  <c r="C12" i="57"/>
  <c r="C10" i="57"/>
  <c r="E10" i="47" l="1"/>
  <c r="C24" i="60" l="1"/>
  <c r="C103" i="60"/>
  <c r="C48" i="60"/>
  <c r="C76" i="60"/>
  <c r="C54" i="60"/>
  <c r="C123" i="60"/>
  <c r="C85" i="60"/>
  <c r="C95" i="60"/>
  <c r="C102" i="60"/>
  <c r="C78" i="60"/>
  <c r="C56" i="60"/>
  <c r="C104" i="60"/>
  <c r="C105" i="60"/>
  <c r="C122" i="60"/>
  <c r="C46" i="60"/>
  <c r="C91" i="60"/>
  <c r="C35" i="60"/>
  <c r="C26" i="60"/>
  <c r="C58" i="60"/>
  <c r="C98" i="60"/>
  <c r="C88" i="60"/>
  <c r="C25" i="60"/>
  <c r="C127" i="60"/>
  <c r="C129" i="60"/>
  <c r="C130" i="60"/>
  <c r="C96" i="60"/>
  <c r="C107" i="60"/>
  <c r="C81" i="60"/>
  <c r="C53" i="60"/>
  <c r="C126" i="60"/>
  <c r="C80" i="60"/>
  <c r="C49" i="60"/>
  <c r="C59" i="60"/>
  <c r="C128" i="60"/>
  <c r="C30" i="60"/>
  <c r="C19" i="60"/>
  <c r="D69" i="49"/>
  <c r="E62" i="49"/>
  <c r="E63" i="49"/>
  <c r="E64" i="49"/>
  <c r="E65" i="49"/>
  <c r="E66" i="49"/>
  <c r="E67" i="49"/>
  <c r="D61" i="41" l="1"/>
  <c r="C61" i="41"/>
  <c r="D8" i="41"/>
  <c r="C8" i="41"/>
  <c r="C149" i="60" l="1"/>
  <c r="C140" i="60"/>
  <c r="C125" i="60"/>
  <c r="C124" i="60"/>
  <c r="C121" i="60"/>
  <c r="C120" i="60"/>
  <c r="C119" i="60"/>
  <c r="C118" i="60"/>
  <c r="C117" i="60"/>
  <c r="C114" i="60"/>
  <c r="C113" i="60"/>
  <c r="C112" i="60"/>
  <c r="C111" i="60"/>
  <c r="C110" i="60"/>
  <c r="C109" i="60"/>
  <c r="C108" i="60"/>
  <c r="C101" i="60"/>
  <c r="C99" i="60"/>
  <c r="C97" i="60"/>
  <c r="C94" i="60"/>
  <c r="C93" i="60"/>
  <c r="C92" i="60"/>
  <c r="C90" i="60"/>
  <c r="C89" i="60"/>
  <c r="C87" i="60"/>
  <c r="C86" i="60"/>
  <c r="C83" i="60"/>
  <c r="C79" i="60"/>
  <c r="C77" i="60"/>
  <c r="C75" i="60"/>
  <c r="C74" i="60"/>
  <c r="C73" i="60"/>
  <c r="C72" i="60"/>
  <c r="C71" i="60"/>
  <c r="C70" i="60"/>
  <c r="C69" i="60"/>
  <c r="C68" i="60"/>
  <c r="C67" i="60"/>
  <c r="C66" i="60"/>
  <c r="C65" i="60"/>
  <c r="C64" i="60"/>
  <c r="C62" i="60"/>
  <c r="C61" i="60"/>
  <c r="C60" i="60"/>
  <c r="C57" i="60"/>
  <c r="C55" i="60"/>
  <c r="C52" i="60"/>
  <c r="C51" i="60"/>
  <c r="C50" i="60"/>
  <c r="C47" i="60"/>
  <c r="C44" i="60"/>
  <c r="C41" i="60"/>
  <c r="C40" i="60"/>
  <c r="C39" i="60"/>
  <c r="C38" i="60"/>
  <c r="C36" i="60"/>
  <c r="C33" i="60"/>
  <c r="C32" i="60"/>
  <c r="C31" i="60"/>
  <c r="C28" i="60"/>
  <c r="C27" i="60"/>
  <c r="C18" i="60"/>
  <c r="C12" i="60"/>
  <c r="C11" i="60"/>
  <c r="C10" i="60"/>
  <c r="C134" i="60" l="1"/>
  <c r="C11" i="57"/>
  <c r="C9" i="57"/>
  <c r="E61" i="49"/>
  <c r="E60" i="49"/>
  <c r="E59" i="49"/>
  <c r="D14" i="37"/>
  <c r="C29" i="34"/>
  <c r="C19" i="32"/>
  <c r="E74" i="58"/>
  <c r="E73" i="58"/>
  <c r="E72" i="58"/>
  <c r="E71" i="58"/>
  <c r="E70" i="58"/>
  <c r="E69" i="58"/>
  <c r="E68" i="58"/>
  <c r="E67" i="58"/>
  <c r="E66" i="58"/>
  <c r="E65" i="58"/>
  <c r="E64" i="58"/>
  <c r="E63" i="58"/>
  <c r="E62" i="58"/>
  <c r="E61" i="58"/>
  <c r="E60" i="58"/>
  <c r="E59" i="58"/>
  <c r="E58" i="58"/>
  <c r="E57" i="58"/>
  <c r="C27" i="57"/>
  <c r="C15" i="56"/>
  <c r="C39" i="46"/>
  <c r="D10" i="46" s="1"/>
  <c r="C14" i="44"/>
  <c r="D9" i="51"/>
  <c r="E75" i="49"/>
  <c r="D75" i="49"/>
  <c r="C75" i="49"/>
  <c r="E58" i="49"/>
  <c r="E57" i="49"/>
  <c r="C49" i="41"/>
  <c r="D53" i="41"/>
  <c r="C53" i="41"/>
  <c r="D41" i="51"/>
  <c r="C41" i="51"/>
  <c r="C9" i="51"/>
  <c r="E78" i="49"/>
  <c r="E89" i="49" s="1"/>
  <c r="E79" i="49"/>
  <c r="E80" i="49"/>
  <c r="E81" i="49"/>
  <c r="E82" i="49"/>
  <c r="E83" i="49"/>
  <c r="E84" i="49"/>
  <c r="E85" i="49"/>
  <c r="E86" i="49"/>
  <c r="E87" i="49"/>
  <c r="E88" i="49"/>
  <c r="E77" i="49"/>
  <c r="D89" i="49"/>
  <c r="C89" i="49"/>
  <c r="E26" i="49"/>
  <c r="E27" i="49"/>
  <c r="E28" i="49"/>
  <c r="E29" i="49"/>
  <c r="E30" i="49"/>
  <c r="E31" i="49"/>
  <c r="E32" i="49"/>
  <c r="E33" i="49"/>
  <c r="E34" i="49"/>
  <c r="E35" i="49"/>
  <c r="E36" i="49"/>
  <c r="E37" i="49"/>
  <c r="E38" i="49"/>
  <c r="E39" i="49"/>
  <c r="E40" i="49"/>
  <c r="E41" i="49"/>
  <c r="E42" i="49"/>
  <c r="E43" i="49"/>
  <c r="E44" i="49"/>
  <c r="E45" i="49"/>
  <c r="E46" i="49"/>
  <c r="E47" i="49"/>
  <c r="E48" i="49"/>
  <c r="E49" i="49"/>
  <c r="E50" i="49"/>
  <c r="E51" i="49"/>
  <c r="E52" i="49"/>
  <c r="E53" i="49"/>
  <c r="E54" i="49"/>
  <c r="E55" i="49"/>
  <c r="E56" i="49"/>
  <c r="E25" i="49"/>
  <c r="C69" i="49"/>
  <c r="D23" i="49"/>
  <c r="C23" i="49"/>
  <c r="C91" i="49" s="1"/>
  <c r="E8" i="49"/>
  <c r="E9" i="49"/>
  <c r="E10" i="49"/>
  <c r="E11" i="49"/>
  <c r="E12" i="49"/>
  <c r="E13" i="49"/>
  <c r="E14" i="49"/>
  <c r="E15" i="49"/>
  <c r="E16" i="49"/>
  <c r="E17" i="49"/>
  <c r="E18" i="49"/>
  <c r="E19" i="49"/>
  <c r="E20" i="49"/>
  <c r="E21" i="49"/>
  <c r="E22" i="49"/>
  <c r="E7" i="49"/>
  <c r="E23" i="49" s="1"/>
  <c r="E9" i="48"/>
  <c r="E10" i="48"/>
  <c r="E11" i="48"/>
  <c r="E12" i="48"/>
  <c r="E13" i="48"/>
  <c r="E14" i="48"/>
  <c r="E15" i="48"/>
  <c r="E16" i="48"/>
  <c r="E17" i="48"/>
  <c r="E18" i="48"/>
  <c r="E19" i="48"/>
  <c r="E20" i="48"/>
  <c r="E21" i="48"/>
  <c r="E22" i="48"/>
  <c r="E23" i="48"/>
  <c r="E24" i="48"/>
  <c r="E25" i="48"/>
  <c r="E26" i="48"/>
  <c r="E27" i="48"/>
  <c r="E28" i="48"/>
  <c r="E29" i="48"/>
  <c r="E30" i="48"/>
  <c r="E31" i="48"/>
  <c r="E32" i="48"/>
  <c r="E33" i="48"/>
  <c r="E8" i="48"/>
  <c r="E9" i="47"/>
  <c r="E8" i="47"/>
  <c r="D49" i="41"/>
  <c r="D46" i="41"/>
  <c r="C46" i="41"/>
  <c r="E24" i="38"/>
  <c r="E26" i="38" s="1"/>
  <c r="E16" i="38"/>
  <c r="E8" i="38"/>
  <c r="E10" i="38" s="1"/>
  <c r="E47" i="37"/>
  <c r="E49" i="37" s="1"/>
  <c r="E39" i="37"/>
  <c r="E41" i="37" s="1"/>
  <c r="E31" i="37"/>
  <c r="E21" i="37"/>
  <c r="E22" i="37"/>
  <c r="E20" i="37"/>
  <c r="E23" i="37"/>
  <c r="E24" i="37"/>
  <c r="E9" i="37"/>
  <c r="E10" i="37"/>
  <c r="E11" i="37"/>
  <c r="E13" i="37"/>
  <c r="E8" i="37"/>
  <c r="E14" i="37" s="1"/>
  <c r="C34" i="48"/>
  <c r="D34" i="48"/>
  <c r="C12" i="47"/>
  <c r="D12" i="47"/>
  <c r="C11" i="45"/>
  <c r="C23" i="44"/>
  <c r="C10" i="43"/>
  <c r="C18" i="43"/>
  <c r="C26" i="43"/>
  <c r="C10" i="42"/>
  <c r="C18" i="42"/>
  <c r="E73" i="41"/>
  <c r="F73" i="41"/>
  <c r="G73" i="41"/>
  <c r="C117" i="41"/>
  <c r="D117" i="41"/>
  <c r="E117" i="41"/>
  <c r="F117" i="41"/>
  <c r="G117" i="41"/>
  <c r="C11" i="40"/>
  <c r="C20" i="40"/>
  <c r="C10" i="38"/>
  <c r="D10" i="38"/>
  <c r="C18" i="38"/>
  <c r="D18" i="38"/>
  <c r="E18" i="38"/>
  <c r="C26" i="38"/>
  <c r="D26" i="38"/>
  <c r="C14" i="37"/>
  <c r="C25" i="37"/>
  <c r="D25" i="37"/>
  <c r="C33" i="37"/>
  <c r="D33" i="37"/>
  <c r="E33" i="37"/>
  <c r="C41" i="37"/>
  <c r="D41" i="37"/>
  <c r="C49" i="37"/>
  <c r="D49" i="37"/>
  <c r="C59" i="37"/>
  <c r="D59" i="37"/>
  <c r="E59" i="37"/>
  <c r="C16" i="36"/>
  <c r="C16" i="35"/>
  <c r="C16" i="34"/>
  <c r="B31" i="34"/>
  <c r="D19" i="32"/>
  <c r="E19" i="32"/>
  <c r="F19" i="32"/>
  <c r="G19" i="32"/>
  <c r="C30" i="32"/>
  <c r="D30" i="32"/>
  <c r="E30" i="32"/>
  <c r="F30" i="32"/>
  <c r="G30" i="32"/>
  <c r="C40" i="32"/>
  <c r="D40" i="32"/>
  <c r="E40" i="32"/>
  <c r="F40" i="32"/>
  <c r="G40" i="32"/>
  <c r="C50" i="32"/>
  <c r="D50" i="32"/>
  <c r="E50" i="32"/>
  <c r="F50" i="32"/>
  <c r="G50" i="32"/>
  <c r="C113" i="32"/>
  <c r="D113" i="32"/>
  <c r="E113" i="32"/>
  <c r="F113" i="32"/>
  <c r="G113" i="32"/>
  <c r="C123" i="32"/>
  <c r="D123" i="32"/>
  <c r="E123" i="32"/>
  <c r="F123" i="32"/>
  <c r="G123" i="32"/>
  <c r="C133" i="32"/>
  <c r="D133" i="32"/>
  <c r="E133" i="32"/>
  <c r="F133" i="32"/>
  <c r="G133" i="32"/>
  <c r="C143" i="32"/>
  <c r="D143" i="32"/>
  <c r="E143" i="32"/>
  <c r="F143" i="32"/>
  <c r="G143" i="32"/>
  <c r="C153" i="32"/>
  <c r="D153" i="32"/>
  <c r="E153" i="32"/>
  <c r="F153" i="32"/>
  <c r="G153" i="32"/>
  <c r="C12" i="31"/>
  <c r="D12" i="31"/>
  <c r="E12" i="31"/>
  <c r="F12" i="31"/>
  <c r="G12" i="31"/>
  <c r="H12" i="31"/>
  <c r="C22" i="31"/>
  <c r="D22" i="31"/>
  <c r="E22" i="31"/>
  <c r="F22" i="31"/>
  <c r="G22" i="31"/>
  <c r="H22" i="31"/>
  <c r="C21" i="30"/>
  <c r="C67" i="30"/>
  <c r="C80" i="30"/>
  <c r="C93" i="30"/>
  <c r="F18" i="28"/>
  <c r="G18" i="28"/>
  <c r="H18" i="28"/>
  <c r="I18" i="28"/>
  <c r="K18" i="28"/>
  <c r="L18" i="28"/>
  <c r="M18" i="28"/>
  <c r="N18" i="28"/>
  <c r="O18" i="28"/>
  <c r="D27" i="46"/>
  <c r="D16" i="46"/>
  <c r="D33" i="46"/>
  <c r="D17" i="46"/>
  <c r="D34" i="46"/>
  <c r="D35" i="46"/>
  <c r="D38" i="46"/>
  <c r="D21" i="46"/>
  <c r="D37" i="46"/>
  <c r="D20" i="46"/>
  <c r="D32" i="46"/>
  <c r="D19" i="46"/>
  <c r="D11" i="46"/>
  <c r="D30" i="46"/>
  <c r="D14" i="46"/>
  <c r="C9" i="56"/>
  <c r="C20" i="56" s="1"/>
  <c r="E34" i="48" l="1"/>
  <c r="E12" i="47"/>
  <c r="E25" i="37"/>
  <c r="C35" i="57"/>
  <c r="D91" i="49"/>
  <c r="E69" i="49"/>
  <c r="E91" i="49" s="1"/>
  <c r="D22" i="46"/>
  <c r="D8" i="46"/>
  <c r="D15" i="46"/>
  <c r="D23" i="46"/>
  <c r="D12" i="46"/>
  <c r="D28" i="46"/>
  <c r="D13" i="46"/>
  <c r="D29" i="46"/>
  <c r="D26" i="46"/>
  <c r="D18" i="46"/>
  <c r="D25" i="46"/>
  <c r="D9" i="46"/>
  <c r="D24" i="46"/>
  <c r="D36" i="46"/>
  <c r="C73" i="41"/>
  <c r="D73" i="41"/>
  <c r="D39" i="46" l="1"/>
</calcChain>
</file>

<file path=xl/comments1.xml><?xml version="1.0" encoding="utf-8"?>
<comments xmlns="http://schemas.openxmlformats.org/spreadsheetml/2006/main">
  <authors>
    <author>Dulce Maria Martinez Leyva</author>
  </authors>
  <commentList>
    <comment ref="C8" authorId="0">
      <text>
        <r>
          <rPr>
            <b/>
            <sz val="9"/>
            <color indexed="81"/>
            <rFont val="Tahoma"/>
            <family val="2"/>
          </rPr>
          <t>Dulce Maria Martinez Leyva:</t>
        </r>
        <r>
          <rPr>
            <sz val="9"/>
            <color indexed="81"/>
            <rFont val="Tahoma"/>
            <family val="2"/>
          </rPr>
          <t xml:space="preserve">
devengado E IR SUMANDO LO QUE DULCE ME DA CADA MES</t>
        </r>
      </text>
    </comment>
  </commentList>
</comments>
</file>

<file path=xl/comments2.xml><?xml version="1.0" encoding="utf-8"?>
<comments xmlns="http://schemas.openxmlformats.org/spreadsheetml/2006/main">
  <authors>
    <author>Marisol Muñoz Vega</author>
  </authors>
  <commentList>
    <comment ref="C56" authorId="0">
      <text>
        <r>
          <rPr>
            <b/>
            <sz val="9"/>
            <color indexed="81"/>
            <rFont val="Tahoma"/>
            <family val="2"/>
          </rPr>
          <t>Marisol Muñoz Vega:</t>
        </r>
        <r>
          <rPr>
            <sz val="9"/>
            <color indexed="81"/>
            <rFont val="Tahoma"/>
            <family val="2"/>
          </rPr>
          <t xml:space="preserve">
saldo final del 2do trim 2017 al 30 junio</t>
        </r>
      </text>
    </comment>
  </commentList>
</comments>
</file>

<file path=xl/sharedStrings.xml><?xml version="1.0" encoding="utf-8"?>
<sst xmlns="http://schemas.openxmlformats.org/spreadsheetml/2006/main" count="1854" uniqueCount="1289">
  <si>
    <t>INFORMACION CONTABLE</t>
  </si>
  <si>
    <t>ESF-01</t>
  </si>
  <si>
    <t>FONDOS CON AFECTACIÓN ESPECÍFICA E INVERSIONES FINANCIERAS</t>
  </si>
  <si>
    <t>ESF-02</t>
  </si>
  <si>
    <t>CONTRIBUCIONES POR RECUPERAR</t>
  </si>
  <si>
    <t>ESF-03</t>
  </si>
  <si>
    <t>CONTRIBUCIONES POR RECUPERAR CORTO PLAZO</t>
  </si>
  <si>
    <t>ESF-05</t>
  </si>
  <si>
    <t>INVENTARIO Y ALMACENES</t>
  </si>
  <si>
    <t>ESF-06</t>
  </si>
  <si>
    <t>FIDEICOMISOS</t>
  </si>
  <si>
    <t>ESF-07</t>
  </si>
  <si>
    <t>PARTICIPACIONES Y APORTACIONES DE CAPITAL</t>
  </si>
  <si>
    <t>ESF-08</t>
  </si>
  <si>
    <t>BIENES MUEBLES E INMUEBLES</t>
  </si>
  <si>
    <t>ESF-09</t>
  </si>
  <si>
    <t>INTANGIBLES Y DIFERIDOS</t>
  </si>
  <si>
    <t>ESF-10</t>
  </si>
  <si>
    <t>ESTIMACIONES Y DETERIOROS</t>
  </si>
  <si>
    <t>ESF-11</t>
  </si>
  <si>
    <t>OTROS ACTIVOS NO CIRCULANTES</t>
  </si>
  <si>
    <t>ESF-12</t>
  </si>
  <si>
    <t>CUENTAS Y DOCUMENTOS POR PAGAR</t>
  </si>
  <si>
    <t>ESF-13</t>
  </si>
  <si>
    <t>DIFERIDOS Y OTROS PASIVOS</t>
  </si>
  <si>
    <t>ESF-14</t>
  </si>
  <si>
    <t>OTROS PASIVOS CIRCULANTES</t>
  </si>
  <si>
    <t>ESF-15</t>
  </si>
  <si>
    <t>DEUDA PÚBLICA A LARGO PLAZO</t>
  </si>
  <si>
    <t>INGRESOS</t>
  </si>
  <si>
    <t>OTROS INGRESOS</t>
  </si>
  <si>
    <t>GASTOS</t>
  </si>
  <si>
    <t>VHP-01</t>
  </si>
  <si>
    <t>PATRIMONIO CONTRIBUIDO</t>
  </si>
  <si>
    <t>VHP-02</t>
  </si>
  <si>
    <t>PATRIMONIO GENERADO</t>
  </si>
  <si>
    <t>EFE-01</t>
  </si>
  <si>
    <t>FLUJO DE EFECTIVO</t>
  </si>
  <si>
    <t>EFE-02</t>
  </si>
  <si>
    <t>ADQ. BIENES MUEBLES E INMUEBLES</t>
  </si>
  <si>
    <t xml:space="preserve">II. DE MEMORIA (DE ORDEN): </t>
  </si>
  <si>
    <t>CONTABLES</t>
  </si>
  <si>
    <t>PRESUPUESTALES</t>
  </si>
  <si>
    <t>DE DESGLOSE</t>
  </si>
  <si>
    <t>Cta0113</t>
  </si>
  <si>
    <t>CUENTA</t>
  </si>
  <si>
    <t>NOMBRE DE LA CUENTA</t>
  </si>
  <si>
    <t>SALDO INICIAL</t>
  </si>
  <si>
    <t>SALDO FINAL</t>
  </si>
  <si>
    <t>FLUJO</t>
  </si>
  <si>
    <t>NOTA:        ESF-10</t>
  </si>
  <si>
    <t>1280        ESTIMACIONES Y DETERIOROS</t>
  </si>
  <si>
    <t>TEXTO LIBRE</t>
  </si>
  <si>
    <t>Informar los criterios utilizados para la determinación de las estimaciones; por ejemplo: estimación de cuentas incobrables, estimación de inventarios, deterioro de activos biológicos  y cualquier otra que aplique.</t>
  </si>
  <si>
    <t>NOTA:   ESF-15</t>
  </si>
  <si>
    <t>Estado Analítico de la Deuda y Otros Pasivos</t>
  </si>
  <si>
    <t>Destino del Crédito</t>
  </si>
  <si>
    <t>Acreedor</t>
  </si>
  <si>
    <t>Tasa de  Interés</t>
  </si>
  <si>
    <t>Capital Pagado</t>
  </si>
  <si>
    <t>Fecha de Contratación</t>
  </si>
  <si>
    <t>Fecha de Vencimiento</t>
  </si>
  <si>
    <t>Registro Estatal</t>
  </si>
  <si>
    <t>Período de Gracia</t>
  </si>
  <si>
    <t>Aval</t>
  </si>
  <si>
    <t>Garantía</t>
  </si>
  <si>
    <t>Fuente de Financiamiento</t>
  </si>
  <si>
    <t>Fecha del Acuerdo de cada ente</t>
  </si>
  <si>
    <t>Observaciones</t>
  </si>
  <si>
    <t>En UDIS</t>
  </si>
  <si>
    <t>En Pesos</t>
  </si>
  <si>
    <t>C01</t>
  </si>
  <si>
    <t>C02</t>
  </si>
  <si>
    <t>C03</t>
  </si>
  <si>
    <t>C04</t>
  </si>
  <si>
    <t>TOTAL CREDITOS</t>
  </si>
  <si>
    <t>DE MEMORIA</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</si>
  <si>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</si>
  <si>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r>
      <t xml:space="preserve">Las cuentas que se manejan para efectos de este documento son las siguientes:
</t>
    </r>
    <r>
      <rPr>
        <sz val="8"/>
        <color indexed="8"/>
        <rFont val="Arial"/>
        <family val="2"/>
      </rPr>
      <t xml:space="preserve">
</t>
    </r>
    <r>
      <rPr>
        <b/>
        <sz val="10"/>
        <rFont val="Arial"/>
        <family val="2"/>
      </rPr>
      <t/>
    </r>
  </si>
  <si>
    <t>A) Contables:</t>
  </si>
  <si>
    <t>Valores</t>
  </si>
  <si>
    <t>Los valores en custodia de instrumentos prestados a formadores de mercado e instrumentos de crédito recibidos en garantía de los formadores de mercado u otros.</t>
  </si>
  <si>
    <t>Emisión de obligaciones</t>
  </si>
  <si>
    <t>Por tipo de emisión de instrumento: monto, tasa y vencimiento.</t>
  </si>
  <si>
    <t>Avales y garantías</t>
  </si>
  <si>
    <t>No obstante, las cuentas de Avales y Garantías y la de Juicios que se encuentran clasificadas como cuentas de orden se pueden reconocer como pasivos contingentes dada la naturaleza de las operaciones que realizan los entes públicos.</t>
  </si>
  <si>
    <t>Juicios</t>
  </si>
  <si>
    <t>Como ejemplos de juicios se tienen de forma enunciativa y no limitativa: civiles, penales, fiscales, agrarios, administrativos, ambientales, laborales, mercantiles y procedimientos arbitrales.</t>
  </si>
  <si>
    <t>Contratos para Inversión Mediante Proyectos para Prestación de Servicios (PPS) y similares</t>
  </si>
  <si>
    <t>Los contratos firmados de construcciones por tipo de contrato.</t>
  </si>
  <si>
    <t>Bienes concesionados o en comodato</t>
  </si>
  <si>
    <t>Se informará, de manera agrupada, en las notas a los Estados Financieros las cuentas de orden contables y cuentas de orden presupuestario.</t>
  </si>
  <si>
    <t>B) Presupuestales:</t>
  </si>
  <si>
    <t>NOTAS DE MEMORIA</t>
  </si>
  <si>
    <t>8110-00-0000-00-0000-0000</t>
  </si>
  <si>
    <t>LEY DE INGRESOS ESTIMADA</t>
  </si>
  <si>
    <t>8120-00-0000-00-0000-0000</t>
  </si>
  <si>
    <t>LEY DE INGRESOS POR EJECUTAR</t>
  </si>
  <si>
    <t>8130-00-0000-00-0000-0000</t>
  </si>
  <si>
    <t>LEY DE INGRESOS MODIFICADA</t>
  </si>
  <si>
    <t>8140-00-0000-00-0000-0000</t>
  </si>
  <si>
    <t>LEY DE INGRESOS DEVENGADA</t>
  </si>
  <si>
    <t>8150-00-0000-00-0000-0000</t>
  </si>
  <si>
    <t>LEY DE INGRESOS RECAUDADA</t>
  </si>
  <si>
    <t>8210-00-0000-00-0000-0000</t>
  </si>
  <si>
    <t>PRESUPUESTO DE EGRESOS APROBADO</t>
  </si>
  <si>
    <t>8220-00-0000-00-0000-0000</t>
  </si>
  <si>
    <t>PRESUPUESTO DE EGRESOS POR EJERCER</t>
  </si>
  <si>
    <t>8230-00-0000-00-0000-0000</t>
  </si>
  <si>
    <t>PRESUPUESTO DE EGRESOS MODIFICADO</t>
  </si>
  <si>
    <t>8240-00-0000-00-0000-0000</t>
  </si>
  <si>
    <t>PRESUPUESTO COMPROMETIDO</t>
  </si>
  <si>
    <t>8250-00-0000-00-0000-0000</t>
  </si>
  <si>
    <t>PRESUPUESTO DEVENGADO</t>
  </si>
  <si>
    <t>8260-00-0000-00-0000-0000</t>
  </si>
  <si>
    <t>PRESUPUESTO DE EGRESOS EJERCIDO</t>
  </si>
  <si>
    <t>8270-00-0000-00-0000-0000</t>
  </si>
  <si>
    <t>PRESUPUESTO DE EGRESOS PAGADO</t>
  </si>
  <si>
    <t>…</t>
  </si>
  <si>
    <t xml:space="preserve"> TOTAL </t>
  </si>
  <si>
    <t>Financiamiento Contratado</t>
  </si>
  <si>
    <t>Capital Amortizado</t>
  </si>
  <si>
    <t>Intereses Pagados Acumulado</t>
  </si>
  <si>
    <t>Intereses Pagados en el Ejercicio</t>
  </si>
  <si>
    <t>Núm. de Decreto del Congreso / Autorización</t>
  </si>
  <si>
    <t>Índice</t>
  </si>
  <si>
    <t>Clase del Título</t>
  </si>
  <si>
    <t>Saldo en Pesos</t>
  </si>
  <si>
    <t>Núm. Total de Pagos</t>
  </si>
  <si>
    <t>Núm. de pagos del periodo</t>
  </si>
  <si>
    <t>2130  Y  2230   DEUDA PUBLICA</t>
  </si>
  <si>
    <t>NOTAS</t>
  </si>
  <si>
    <t>DESCRIPCIÓN</t>
  </si>
  <si>
    <t>NOTAS A LOS ESTADOS FINANCIEROS</t>
  </si>
  <si>
    <t>Núm. Contrato de Crédito</t>
  </si>
  <si>
    <t>CONCILIACIÓN ENTRE LOS INGRESOS PRESUPUESTARIOS Y CONTABLES</t>
  </si>
  <si>
    <t>CONCILIACIÓN ENTRE LOS EGRESOS PRESUPUESTARIOS Y LOS GASTOS CONTABLES</t>
  </si>
  <si>
    <t>I. NOTAS DE DESGLOSE:</t>
  </si>
  <si>
    <t>II. DE MEMORIA (DE ORDEN):</t>
  </si>
  <si>
    <t>INFORMACIÓN CONTABLE</t>
  </si>
  <si>
    <t>Memoria</t>
  </si>
  <si>
    <t>Conciliacion_Ig</t>
  </si>
  <si>
    <t>Conciliacion_Eg</t>
  </si>
  <si>
    <t>Instructivo</t>
  </si>
  <si>
    <r>
      <rPr>
        <b/>
        <sz val="8"/>
        <color indexed="8"/>
        <rFont val="Arial"/>
        <family val="2"/>
      </rPr>
      <t xml:space="preserve">NOMBRE DE LA CUENTA: </t>
    </r>
    <r>
      <rPr>
        <sz val="8"/>
        <color indexed="8"/>
        <rFont val="Arial"/>
        <family val="2"/>
      </rPr>
      <t>Corresponde al nombre o descripción de la cuenta de acuerdo al Plan de Cuentas emitido por el CONAC.</t>
    </r>
  </si>
  <si>
    <r>
      <rPr>
        <b/>
        <sz val="8"/>
        <color indexed="8"/>
        <rFont val="Arial"/>
        <family val="2"/>
      </rPr>
      <t xml:space="preserve">TIPO: </t>
    </r>
    <r>
      <rPr>
        <sz val="8"/>
        <color indexed="8"/>
        <rFont val="Arial"/>
        <family val="2"/>
      </rPr>
      <t>Especificar el tipo de instrumento de inversión: Bondes, Petrobonos, Cetes, Mesa de dinero, etc.</t>
    </r>
  </si>
  <si>
    <r>
      <rPr>
        <b/>
        <sz val="8"/>
        <color indexed="8"/>
        <rFont val="Arial"/>
        <family val="2"/>
      </rPr>
      <t xml:space="preserve">MONTO PARCIAL: </t>
    </r>
    <r>
      <rPr>
        <sz val="8"/>
        <color indexed="8"/>
        <rFont val="Arial"/>
        <family val="2"/>
      </rPr>
      <t>En los casos en que la inversión se localice en dos o mas tipos de instrumentos, se detallará cada una de ellas y el importe invertido.</t>
    </r>
  </si>
  <si>
    <r>
      <rPr>
        <b/>
        <sz val="8"/>
        <color indexed="8"/>
        <rFont val="Arial"/>
        <family val="2"/>
      </rPr>
      <t xml:space="preserve">MONTO: </t>
    </r>
    <r>
      <rPr>
        <sz val="8"/>
        <color indexed="8"/>
        <rFont val="Arial"/>
        <family val="2"/>
      </rPr>
      <t>Saldo final de la Cuenta Pública presentada (mensual:  enero, febrero, marzo, etc.; trimestral: 1er, 2do, 3ro. o 4to.).</t>
    </r>
  </si>
  <si>
    <r>
      <rPr>
        <b/>
        <sz val="8"/>
        <color indexed="8"/>
        <rFont val="Arial"/>
        <family val="2"/>
      </rPr>
      <t xml:space="preserve">2012: </t>
    </r>
    <r>
      <rPr>
        <sz val="8"/>
        <color indexed="8"/>
        <rFont val="Arial"/>
        <family val="2"/>
      </rPr>
      <t>Saldo final al 31 de diciembre de 2012.</t>
    </r>
  </si>
  <si>
    <r>
      <rPr>
        <b/>
        <sz val="8"/>
        <color indexed="8"/>
        <rFont val="Arial"/>
        <family val="2"/>
      </rPr>
      <t xml:space="preserve">2013: </t>
    </r>
    <r>
      <rPr>
        <sz val="8"/>
        <color indexed="8"/>
        <rFont val="Arial"/>
        <family val="2"/>
      </rPr>
      <t>Saldo final al 31 de diciembre de 2013.</t>
    </r>
  </si>
  <si>
    <r>
      <rPr>
        <b/>
        <sz val="8"/>
        <color indexed="8"/>
        <rFont val="Arial"/>
        <family val="2"/>
      </rPr>
      <t xml:space="preserve">2014: </t>
    </r>
    <r>
      <rPr>
        <sz val="8"/>
        <color indexed="8"/>
        <rFont val="Arial"/>
        <family val="2"/>
      </rPr>
      <t>Saldo final al 31 de diciembre de 2014.</t>
    </r>
  </si>
  <si>
    <r>
      <rPr>
        <b/>
        <sz val="8"/>
        <color indexed="8"/>
        <rFont val="Arial"/>
        <family val="2"/>
      </rPr>
      <t xml:space="preserve">IMPORTE: </t>
    </r>
    <r>
      <rPr>
        <sz val="8"/>
        <color indexed="8"/>
        <rFont val="Arial"/>
        <family val="2"/>
      </rPr>
      <t>Saldo final del periodo de la cuenta pública presentada, el cual debe coincidir con la suma de las columnas de 90, 180, 365 y más de 365 días (mensual:  enero, febrero, marzo, etc.; trimestral: 1er, 2do, 3ro. o 4to.).</t>
    </r>
  </si>
  <si>
    <r>
      <rPr>
        <b/>
        <sz val="8"/>
        <rFont val="Arial"/>
        <family val="2"/>
      </rPr>
      <t xml:space="preserve">A 90 días: </t>
    </r>
    <r>
      <rPr>
        <sz val="8"/>
        <rFont val="Arial"/>
        <family val="2"/>
      </rPr>
      <t>Importe de la cuentas por cobrar con fecha de vencimiento de 1 a 90 días.</t>
    </r>
  </si>
  <si>
    <r>
      <rPr>
        <b/>
        <sz val="8"/>
        <rFont val="Arial"/>
        <family val="2"/>
      </rPr>
      <t xml:space="preserve">A 180 días: </t>
    </r>
    <r>
      <rPr>
        <sz val="8"/>
        <rFont val="Arial"/>
        <family val="2"/>
      </rPr>
      <t>Importe de la cuentas por cobrar con fecha de vencimiento de 91 a 180 días.</t>
    </r>
  </si>
  <si>
    <r>
      <rPr>
        <b/>
        <sz val="8"/>
        <rFont val="Arial"/>
        <family val="2"/>
      </rPr>
      <t xml:space="preserve">A 365 días: </t>
    </r>
    <r>
      <rPr>
        <sz val="8"/>
        <rFont val="Arial"/>
        <family val="2"/>
      </rPr>
      <t>Importe de la cuentas por cobrar con fecha de vencimiento de 181 a 365 días.</t>
    </r>
  </si>
  <si>
    <r>
      <rPr>
        <b/>
        <sz val="8"/>
        <color indexed="8"/>
        <rFont val="Arial"/>
        <family val="2"/>
      </rPr>
      <t xml:space="preserve">Más de 365 días: </t>
    </r>
    <r>
      <rPr>
        <sz val="8"/>
        <color indexed="8"/>
        <rFont val="Arial"/>
        <family val="2"/>
      </rPr>
      <t>Importe de la cuentas por cobrar con vencimiento mayor a 365 días.</t>
    </r>
  </si>
  <si>
    <r>
      <rPr>
        <b/>
        <sz val="8"/>
        <color indexed="8"/>
        <rFont val="Arial"/>
        <family val="2"/>
      </rPr>
      <t xml:space="preserve">CARACTERISTICAS: </t>
    </r>
    <r>
      <rPr>
        <sz val="8"/>
        <color indexed="8"/>
        <rFont val="Arial"/>
        <family val="2"/>
      </rPr>
      <t>Informar sobre caraterísticas cualitativas de la cuenta, ejemplo: acciones implementadas para su recuperación, causas de la demora en su recuperación.</t>
    </r>
  </si>
  <si>
    <r>
      <rPr>
        <b/>
        <sz val="8"/>
        <color indexed="8"/>
        <rFont val="Arial"/>
        <family val="2"/>
      </rPr>
      <t xml:space="preserve">ESTATUS DEL ADEUDO: </t>
    </r>
    <r>
      <rPr>
        <sz val="8"/>
        <color indexed="8"/>
        <rFont val="Arial"/>
        <family val="2"/>
      </rPr>
      <t>Indicar si el deudor ya sobrepasó el plazo estipulado para pago, 90, 180 o 365 días.</t>
    </r>
  </si>
  <si>
    <r>
      <rPr>
        <b/>
        <sz val="8"/>
        <color indexed="8"/>
        <rFont val="Arial"/>
        <family val="2"/>
      </rPr>
      <t xml:space="preserve">MONTO: </t>
    </r>
    <r>
      <rPr>
        <sz val="8"/>
        <color indexed="8"/>
        <rFont val="Arial"/>
        <family val="2"/>
      </rPr>
      <t>Saldo final del periodo que corresponde a la cuenta pública presentada (mensual:  enero, febrero, marzo, etc.; trimestral: 1er, 2do, 3ro. o 4to.).</t>
    </r>
  </si>
  <si>
    <r>
      <rPr>
        <b/>
        <sz val="8"/>
        <color indexed="8"/>
        <rFont val="Arial"/>
        <family val="2"/>
      </rPr>
      <t xml:space="preserve">MÉTODO: </t>
    </r>
    <r>
      <rPr>
        <sz val="8"/>
        <color indexed="8"/>
        <rFont val="Arial"/>
        <family val="2"/>
      </rPr>
      <t xml:space="preserve">Sistema de costeo y método de valuación aplicados a los inventarios </t>
    </r>
    <r>
      <rPr>
        <b/>
        <sz val="8"/>
        <color indexed="8"/>
        <rFont val="Arial"/>
        <family val="2"/>
      </rPr>
      <t>(UEPS, PROMEDIO, etc.)</t>
    </r>
  </si>
  <si>
    <r>
      <rPr>
        <b/>
        <sz val="8"/>
        <color indexed="8"/>
        <rFont val="Arial"/>
        <family val="2"/>
      </rPr>
      <t xml:space="preserve">MONTO: </t>
    </r>
    <r>
      <rPr>
        <sz val="8"/>
        <color indexed="8"/>
        <rFont val="Arial"/>
        <family val="2"/>
      </rPr>
      <t>Saldo final del importe fideicomitido del ente público del periodo que corresponde la cuenta pública presentada (mensual:  enero, febrero, marzo, etc.; trimestral: 1er, 2do, 3ro. o 4to.).</t>
    </r>
  </si>
  <si>
    <r>
      <rPr>
        <b/>
        <sz val="8"/>
        <color indexed="8"/>
        <rFont val="Arial"/>
        <family val="2"/>
      </rPr>
      <t xml:space="preserve">TIPO: </t>
    </r>
    <r>
      <rPr>
        <sz val="8"/>
        <color indexed="8"/>
        <rFont val="Arial"/>
        <family val="2"/>
      </rPr>
      <t>Tipo de fideicomiso(s) que tiene la entidad derivado de los recursos asignados (Art. 32 LGCG.). Puede ser de: Administración, Inversión.</t>
    </r>
  </si>
  <si>
    <r>
      <rPr>
        <b/>
        <sz val="8"/>
        <color indexed="8"/>
        <rFont val="Arial"/>
        <family val="2"/>
      </rPr>
      <t xml:space="preserve">CARACTERISTICAS: </t>
    </r>
    <r>
      <rPr>
        <sz val="8"/>
        <color indexed="8"/>
        <rFont val="Arial"/>
        <family val="2"/>
      </rPr>
      <t>Caracterisiticas relevantes que tengan impacto financiero o situación de riesgo. Ejemplo: Becas a fondo perdido.</t>
    </r>
  </si>
  <si>
    <r>
      <rPr>
        <b/>
        <sz val="8"/>
        <color indexed="8"/>
        <rFont val="Arial"/>
        <family val="2"/>
      </rPr>
      <t xml:space="preserve">NOMBRE DEL FIDEICOMISO: </t>
    </r>
    <r>
      <rPr>
        <sz val="8"/>
        <color indexed="8"/>
        <rFont val="Arial"/>
        <family val="2"/>
      </rPr>
      <t>Nombre con el que se identifica el fideicomiso.</t>
    </r>
  </si>
  <si>
    <r>
      <t xml:space="preserve">OBJETO DEL FIDEICOMISO: </t>
    </r>
    <r>
      <rPr>
        <sz val="8"/>
        <color indexed="8"/>
        <rFont val="Arial"/>
        <family val="2"/>
      </rPr>
      <t>Razón de existencia/fin del fideicomiso.</t>
    </r>
  </si>
  <si>
    <r>
      <rPr>
        <b/>
        <sz val="8"/>
        <color indexed="8"/>
        <rFont val="Arial"/>
        <family val="2"/>
      </rPr>
      <t xml:space="preserve">MONTO: </t>
    </r>
    <r>
      <rPr>
        <sz val="8"/>
        <color indexed="8"/>
        <rFont val="Arial"/>
        <family val="2"/>
      </rPr>
      <t>Saldo final del periodo que corresponde la Cuenta Pública presentada (mensual:  enero, febrero, marzo, etc.; trimestral: 1er, 2do, 3ro. o 4to.).</t>
    </r>
  </si>
  <si>
    <r>
      <rPr>
        <b/>
        <sz val="8"/>
        <color indexed="8"/>
        <rFont val="Arial"/>
        <family val="2"/>
      </rPr>
      <t xml:space="preserve">TIPO: </t>
    </r>
    <r>
      <rPr>
        <sz val="8"/>
        <color indexed="8"/>
        <rFont val="Arial"/>
        <family val="2"/>
      </rPr>
      <t>Tipo de Participaciones y Aportaciones de capital que tiene la entidad. Ejemplo: ordinarias, preferentes, serie A, B, C.</t>
    </r>
  </si>
  <si>
    <r>
      <rPr>
        <b/>
        <sz val="8"/>
        <color indexed="8"/>
        <rFont val="Arial"/>
        <family val="2"/>
      </rPr>
      <t xml:space="preserve">EMPRESA/OPDes: </t>
    </r>
    <r>
      <rPr>
        <sz val="8"/>
        <color indexed="8"/>
        <rFont val="Arial"/>
        <family val="2"/>
      </rPr>
      <t>Especificar el nombre de la Empresa u Organismo Público Descentralizado al que se realizó la aportación. (organismo público descentralizados).</t>
    </r>
  </si>
  <si>
    <r>
      <rPr>
        <b/>
        <sz val="8"/>
        <color indexed="8"/>
        <rFont val="Arial"/>
        <family val="2"/>
      </rPr>
      <t xml:space="preserve">SALDO INICIAL: </t>
    </r>
    <r>
      <rPr>
        <sz val="8"/>
        <color indexed="8"/>
        <rFont val="Arial"/>
        <family val="2"/>
      </rPr>
      <t>Saldo al 31 de diciembre del año anterior a la cuenta pública que se presenta.</t>
    </r>
  </si>
  <si>
    <r>
      <rPr>
        <b/>
        <sz val="8"/>
        <color indexed="8"/>
        <rFont val="Arial"/>
        <family val="2"/>
      </rPr>
      <t xml:space="preserve">SALDO FINAL: </t>
    </r>
    <r>
      <rPr>
        <sz val="8"/>
        <color indexed="8"/>
        <rFont val="Arial"/>
        <family val="2"/>
      </rPr>
      <t>Importe final del periodo que corresponde la cuenta pública presentada (mensual:  enero, febrero, marzo, etc.; trimestral: 1er, 2do, 3ro. o 4to.).</t>
    </r>
  </si>
  <si>
    <r>
      <rPr>
        <b/>
        <sz val="8"/>
        <color indexed="8"/>
        <rFont val="Arial"/>
        <family val="2"/>
      </rPr>
      <t xml:space="preserve">FLUJO:  </t>
    </r>
    <r>
      <rPr>
        <sz val="8"/>
        <color indexed="8"/>
        <rFont val="Arial"/>
        <family val="2"/>
      </rPr>
      <t>Diferencia entre el saldo final y el inicial presentados.</t>
    </r>
  </si>
  <si>
    <r>
      <rPr>
        <b/>
        <sz val="8"/>
        <color indexed="8"/>
        <rFont val="Arial"/>
        <family val="2"/>
      </rPr>
      <t xml:space="preserve">CRITERIO: </t>
    </r>
    <r>
      <rPr>
        <sz val="8"/>
        <color indexed="8"/>
        <rFont val="Arial"/>
        <family val="2"/>
      </rPr>
      <t>Criterio para la aplicación de depreciación: anual, mensual, trimestral, etc.</t>
    </r>
  </si>
  <si>
    <r>
      <rPr>
        <b/>
        <sz val="8"/>
        <color indexed="8"/>
        <rFont val="Arial"/>
        <family val="2"/>
      </rPr>
      <t xml:space="preserve">CRITERIO: </t>
    </r>
    <r>
      <rPr>
        <sz val="8"/>
        <color indexed="8"/>
        <rFont val="Arial"/>
        <family val="2"/>
      </rPr>
      <t>Indicar el medio como se está amortizando el intangible, por tiempo, por uso.</t>
    </r>
  </si>
  <si>
    <r>
      <rPr>
        <b/>
        <sz val="8"/>
        <color indexed="8"/>
        <rFont val="Arial"/>
        <family val="2"/>
      </rPr>
      <t xml:space="preserve">MONTO: </t>
    </r>
    <r>
      <rPr>
        <sz val="8"/>
        <color indexed="8"/>
        <rFont val="Arial"/>
        <family val="2"/>
      </rPr>
      <t>Saldo final del periodo que corresponde la cuenta pública presentada (mensual:  enero, febrero, marzo, etc.; trimestral: 1er, 2do, 3ro. o 4to.).</t>
    </r>
  </si>
  <si>
    <r>
      <rPr>
        <b/>
        <sz val="8"/>
        <color indexed="8"/>
        <rFont val="Arial"/>
        <family val="2"/>
      </rPr>
      <t xml:space="preserve">CARACTERÍSTICAS: </t>
    </r>
    <r>
      <rPr>
        <sz val="8"/>
        <color indexed="8"/>
        <rFont val="Arial"/>
        <family val="2"/>
      </rPr>
      <t>Características cualitativas significativas que les impacten financieramente.</t>
    </r>
  </si>
  <si>
    <r>
      <rPr>
        <b/>
        <sz val="8"/>
        <rFont val="Arial"/>
        <family val="2"/>
      </rPr>
      <t>A 90 días:</t>
    </r>
    <r>
      <rPr>
        <sz val="8"/>
        <rFont val="Arial"/>
        <family val="2"/>
      </rPr>
      <t xml:space="preserve"> Importe de la cuentas por pagar con fecha de vencimiento de 1 a 90 días.</t>
    </r>
  </si>
  <si>
    <r>
      <rPr>
        <b/>
        <sz val="8"/>
        <rFont val="Arial"/>
        <family val="2"/>
      </rPr>
      <t xml:space="preserve">A 180 días: </t>
    </r>
    <r>
      <rPr>
        <sz val="8"/>
        <rFont val="Arial"/>
        <family val="2"/>
      </rPr>
      <t>Importe de la cuentas por pagar con fecha de vencimiento de 91 a 180 días.</t>
    </r>
  </si>
  <si>
    <r>
      <rPr>
        <b/>
        <sz val="8"/>
        <rFont val="Arial"/>
        <family val="2"/>
      </rPr>
      <t xml:space="preserve">A 365 días: </t>
    </r>
    <r>
      <rPr>
        <sz val="8"/>
        <rFont val="Arial"/>
        <family val="2"/>
      </rPr>
      <t>Importe de la cuentas por pagar con fecha de vencimiento de 181 a 365 días.</t>
    </r>
  </si>
  <si>
    <r>
      <rPr>
        <b/>
        <sz val="8"/>
        <rFont val="Arial"/>
        <family val="2"/>
      </rPr>
      <t xml:space="preserve">Más de 365 días: </t>
    </r>
    <r>
      <rPr>
        <sz val="8"/>
        <rFont val="Arial"/>
        <family val="2"/>
      </rPr>
      <t>Importe de la cuentas por pagar con fecha de vencimiento mayor a 365 días.</t>
    </r>
  </si>
  <si>
    <r>
      <rPr>
        <b/>
        <sz val="8"/>
        <rFont val="Arial"/>
        <family val="2"/>
      </rPr>
      <t xml:space="preserve">CARACTERISTICAS: </t>
    </r>
    <r>
      <rPr>
        <sz val="8"/>
        <rFont val="Arial"/>
        <family val="2"/>
      </rPr>
      <t>Informar sobre la factibilidad de pago.</t>
    </r>
  </si>
  <si>
    <r>
      <rPr>
        <b/>
        <sz val="8"/>
        <color indexed="8"/>
        <rFont val="Arial"/>
        <family val="2"/>
      </rPr>
      <t xml:space="preserve">NATURALEZA: </t>
    </r>
    <r>
      <rPr>
        <sz val="8"/>
        <color indexed="8"/>
        <rFont val="Arial"/>
        <family val="2"/>
      </rPr>
      <t>Especificar origen de dicho recurso: Federal, Estatal, Municipal, Particulares.</t>
    </r>
  </si>
  <si>
    <r>
      <t xml:space="preserve">Índice: </t>
    </r>
    <r>
      <rPr>
        <sz val="8"/>
        <rFont val="Arial"/>
        <family val="2"/>
      </rPr>
      <t>Corresponde al número consecutivo que la entidad le asigne para enumerar las deudas.</t>
    </r>
  </si>
  <si>
    <r>
      <t xml:space="preserve">Destino del Crédito: </t>
    </r>
    <r>
      <rPr>
        <sz val="8"/>
        <rFont val="Arial"/>
        <family val="2"/>
      </rPr>
      <t>Obra, bien o servicio por el cual se contrató el crédito.</t>
    </r>
  </si>
  <si>
    <r>
      <t xml:space="preserve">Acreedor: </t>
    </r>
    <r>
      <rPr>
        <sz val="8"/>
        <rFont val="Arial"/>
        <family val="2"/>
      </rPr>
      <t>Entidad Financiera que otorga el crédito o financiamiento al Municipio, Ejecutivo Estatal, etc.</t>
    </r>
  </si>
  <si>
    <r>
      <t xml:space="preserve">Núm. Contrato de Crédito: </t>
    </r>
    <r>
      <rPr>
        <sz val="8"/>
        <rFont val="Arial"/>
        <family val="2"/>
      </rPr>
      <t>El registro numérico con que el ACREEDOR registra el contrato.</t>
    </r>
  </si>
  <si>
    <r>
      <t xml:space="preserve">Clase del Título: </t>
    </r>
    <r>
      <rPr>
        <sz val="8"/>
        <rFont val="Arial"/>
        <family val="2"/>
      </rPr>
      <t>Instrumento financiero, mediante el cual se contrata y se obliga el pago del crédito: Emisión de bonos, pagarés, cetes, etc.</t>
    </r>
  </si>
  <si>
    <r>
      <t>Financiamiento Contratado:</t>
    </r>
    <r>
      <rPr>
        <sz val="8"/>
        <rFont val="Arial"/>
        <family val="2"/>
      </rPr>
      <t xml:space="preserve"> Monto del Capital (PRÉSTAMO O FINANCIAMIENTO) contratado.</t>
    </r>
    <r>
      <rPr>
        <b/>
        <sz val="8"/>
        <rFont val="Arial"/>
        <family val="2"/>
      </rPr>
      <t xml:space="preserve"> </t>
    </r>
  </si>
  <si>
    <r>
      <t xml:space="preserve">En UDIS, en Pesos: </t>
    </r>
    <r>
      <rPr>
        <sz val="8"/>
        <rFont val="Arial"/>
        <family val="2"/>
      </rPr>
      <t>Modalidad utilizada por las instituciones bancarias.</t>
    </r>
  </si>
  <si>
    <r>
      <t xml:space="preserve">Financiamiento Dispuesto: </t>
    </r>
    <r>
      <rPr>
        <sz val="8"/>
        <rFont val="Arial"/>
        <family val="2"/>
      </rPr>
      <t>Monto del financiamiento que efectivamente se ha utilizado.</t>
    </r>
  </si>
  <si>
    <r>
      <t xml:space="preserve">Saldo en Pesos: </t>
    </r>
    <r>
      <rPr>
        <sz val="8"/>
        <rFont val="Arial"/>
        <family val="2"/>
      </rPr>
      <t>Saldo por pagar actualizado.</t>
    </r>
  </si>
  <si>
    <r>
      <t xml:space="preserve">Tasa de Interés: </t>
    </r>
    <r>
      <rPr>
        <sz val="8"/>
        <rFont val="Arial"/>
        <family val="2"/>
      </rPr>
      <t>Intereses pactados durante la vigencia del contrato.</t>
    </r>
  </si>
  <si>
    <r>
      <t xml:space="preserve">Capital Amortizado: </t>
    </r>
    <r>
      <rPr>
        <sz val="8"/>
        <rFont val="Arial"/>
        <family val="2"/>
      </rPr>
      <t>Monto del Capital (PRÉSTAMO O FINANCIAMIENTO) pagado, desde la fecha de su contratación hasta la fecha del reporte (acumulado), sin intereses.</t>
    </r>
  </si>
  <si>
    <r>
      <t>En UDIS, en Pesos:</t>
    </r>
    <r>
      <rPr>
        <sz val="8"/>
        <rFont val="Arial"/>
        <family val="2"/>
      </rPr>
      <t xml:space="preserve"> Modalidad utilizada por las instituciones bancarias.</t>
    </r>
  </si>
  <si>
    <r>
      <t xml:space="preserve">Intereses Pagados Acumulados: </t>
    </r>
    <r>
      <rPr>
        <sz val="8"/>
        <rFont val="Arial"/>
        <family val="2"/>
      </rPr>
      <t>Costo financiero del pago desde la fecha de su contratación hasta la fecha del reporte.</t>
    </r>
  </si>
  <si>
    <r>
      <t xml:space="preserve">Núm. Total de Pagos: </t>
    </r>
    <r>
      <rPr>
        <sz val="8"/>
        <rFont val="Arial"/>
        <family val="2"/>
      </rPr>
      <t xml:space="preserve">Número de amortización respecto del total pactado, contados desde la fecha de su contratación hasta la fecha del reporte. Ej. 26/180 </t>
    </r>
    <r>
      <rPr>
        <b/>
        <sz val="8"/>
        <rFont val="Arial"/>
        <family val="2"/>
      </rPr>
      <t xml:space="preserve">(reflejar por renglón cada uno de los pagos efectuados en el periodo de cada crédito). </t>
    </r>
  </si>
  <si>
    <r>
      <t xml:space="preserve">Núm. de pagos del periodo: </t>
    </r>
    <r>
      <rPr>
        <sz val="8"/>
        <rFont val="Arial"/>
        <family val="2"/>
      </rPr>
      <t>Número de pagos efectuados durante el periodo que se está reportando.</t>
    </r>
  </si>
  <si>
    <r>
      <t xml:space="preserve">Fecha de Contratación: </t>
    </r>
    <r>
      <rPr>
        <sz val="8"/>
        <rFont val="Arial"/>
        <family val="2"/>
      </rPr>
      <t>Fecha al momento del otorgamiento del crédito y se plasma en el contrato.</t>
    </r>
  </si>
  <si>
    <r>
      <t xml:space="preserve">Fecha de Vencimiento: </t>
    </r>
    <r>
      <rPr>
        <sz val="8"/>
        <rFont val="Arial"/>
        <family val="2"/>
      </rPr>
      <t>Fecha originalmente pactada en el contrato, en la que se presume debe quedar cubierto el pago total del crédito otorgado.</t>
    </r>
  </si>
  <si>
    <r>
      <t xml:space="preserve">Registro Estatal: </t>
    </r>
    <r>
      <rPr>
        <sz val="8"/>
        <rFont val="Arial"/>
        <family val="2"/>
      </rPr>
      <t>De acuerdo a la Ley de Deuda Pública; la Deuda debe ser registrada en el "Registro Estatal de Deuda Pública".</t>
    </r>
  </si>
  <si>
    <r>
      <t xml:space="preserve">Periodo de Gracia: </t>
    </r>
    <r>
      <rPr>
        <sz val="8"/>
        <rFont val="Arial"/>
        <family val="2"/>
      </rPr>
      <t>Ampliación en su caso, de la "FECHA DE VENCIMIENTO".</t>
    </r>
  </si>
  <si>
    <r>
      <t xml:space="preserve">Aval: </t>
    </r>
    <r>
      <rPr>
        <sz val="8"/>
        <rFont val="Arial"/>
        <family val="2"/>
      </rPr>
      <t>Por lo regular el Gobierno del Estado, es el Aval de los Municipios.</t>
    </r>
  </si>
  <si>
    <r>
      <t xml:space="preserve">Garantía: </t>
    </r>
    <r>
      <rPr>
        <sz val="8"/>
        <rFont val="Arial"/>
        <family val="2"/>
      </rPr>
      <t>Documento que garantiza el compromiso de pagar la obligación. Ej. Participaciones, etc.</t>
    </r>
  </si>
  <si>
    <r>
      <t xml:space="preserve">Fuente de Financiamiento: </t>
    </r>
    <r>
      <rPr>
        <sz val="8"/>
        <rFont val="Arial"/>
        <family val="2"/>
      </rPr>
      <t>Especificar la fuente del ingreso con el que se cubrirá el financiamiento.</t>
    </r>
  </si>
  <si>
    <r>
      <t xml:space="preserve">Núm. de Decreto del Congreso / Autorización: </t>
    </r>
    <r>
      <rPr>
        <sz val="8"/>
        <rFont val="Arial"/>
        <family val="2"/>
      </rPr>
      <t>Documento donde el Congreso Estatal autoriza al ENTE PÚBLICO A CONTRAER DEUDA.</t>
    </r>
  </si>
  <si>
    <r>
      <t xml:space="preserve">Observaciones: </t>
    </r>
    <r>
      <rPr>
        <sz val="8"/>
        <rFont val="Arial"/>
        <family val="2"/>
      </rPr>
      <t>Indicar si se trata de un "Contrato Nuevo", "Contrato Existente" o "Reestructuración".</t>
    </r>
  </si>
  <si>
    <r>
      <rPr>
        <b/>
        <sz val="8"/>
        <color indexed="8"/>
        <rFont val="Arial"/>
        <family val="2"/>
      </rPr>
      <t xml:space="preserve">NATURALEZA: </t>
    </r>
    <r>
      <rPr>
        <sz val="8"/>
        <color indexed="8"/>
        <rFont val="Arial"/>
        <family val="2"/>
      </rPr>
      <t>Procedencia de los otros ingresos: Productos financieros, bonificaciones y descuentos obtenidas, diferencias por tipo de cambio a favor, utilidades por participacion patrimonial, etc.</t>
    </r>
  </si>
  <si>
    <r>
      <rPr>
        <b/>
        <sz val="8"/>
        <color indexed="8"/>
        <rFont val="Arial"/>
        <family val="2"/>
      </rPr>
      <t xml:space="preserve">%  GASTO: </t>
    </r>
    <r>
      <rPr>
        <sz val="8"/>
        <color indexed="8"/>
        <rFont val="Arial"/>
        <family val="2"/>
      </rPr>
      <t>Porcentaje que representa el gasto con respecto del total ejercido.</t>
    </r>
  </si>
  <si>
    <r>
      <rPr>
        <b/>
        <sz val="8"/>
        <color indexed="8"/>
        <rFont val="Arial"/>
        <family val="2"/>
      </rPr>
      <t>EXPLICACIÓN:</t>
    </r>
    <r>
      <rPr>
        <sz val="8"/>
        <color indexed="8"/>
        <rFont val="Arial"/>
        <family val="2"/>
      </rPr>
      <t xml:space="preserve"> Justificar</t>
    </r>
    <r>
      <rPr>
        <sz val="8"/>
        <color indexed="8"/>
        <rFont val="Arial"/>
        <family val="2"/>
      </rPr>
      <t xml:space="preserve"> aquellas cuentas de gastos que en lo individual representen el 10% o más del total de los gastos.</t>
    </r>
  </si>
  <si>
    <r>
      <t xml:space="preserve">SALDO INICIAL: </t>
    </r>
    <r>
      <rPr>
        <sz val="8"/>
        <color indexed="8"/>
        <rFont val="Arial"/>
        <family val="2"/>
      </rPr>
      <t>Saldo al 31 de diciembre del año anterior a la cuenta pública que se presenta.</t>
    </r>
  </si>
  <si>
    <r>
      <rPr>
        <b/>
        <sz val="8"/>
        <color indexed="8"/>
        <rFont val="Arial"/>
        <family val="2"/>
      </rPr>
      <t xml:space="preserve">MODIFICACIÓN: </t>
    </r>
    <r>
      <rPr>
        <sz val="8"/>
        <color indexed="8"/>
        <rFont val="Arial"/>
        <family val="2"/>
      </rPr>
      <t>Variación (aumento o disminución) del patrimonio en el periodo, (diferencia entre saldo final y el saldo inicial).</t>
    </r>
  </si>
  <si>
    <r>
      <rPr>
        <b/>
        <sz val="8"/>
        <color indexed="8"/>
        <rFont val="Arial"/>
        <family val="2"/>
      </rPr>
      <t xml:space="preserve">TIPO: </t>
    </r>
    <r>
      <rPr>
        <sz val="8"/>
        <color indexed="8"/>
        <rFont val="Arial"/>
        <family val="2"/>
      </rPr>
      <t>Tipo de patrimonio clasificado de acuerdo al Plan de Cuentas emitido por el CONAC: Aportaciones, Donaciones de Capital y/o Actualización de la Hacienda Pública/Patrimonio.</t>
    </r>
  </si>
  <si>
    <r>
      <rPr>
        <b/>
        <sz val="8"/>
        <color indexed="8"/>
        <rFont val="Arial"/>
        <family val="2"/>
      </rPr>
      <t>NATURALEZA: P</t>
    </r>
    <r>
      <rPr>
        <sz val="8"/>
        <color indexed="8"/>
        <rFont val="Arial"/>
        <family val="2"/>
      </rPr>
      <t>rocedencia de los recursos: Estatal o Municipal.</t>
    </r>
  </si>
  <si>
    <r>
      <rPr>
        <b/>
        <sz val="8"/>
        <color indexed="8"/>
        <rFont val="Arial"/>
        <family val="2"/>
      </rPr>
      <t xml:space="preserve">NATURALEZA: </t>
    </r>
    <r>
      <rPr>
        <sz val="8"/>
        <color indexed="8"/>
        <rFont val="Arial"/>
        <family val="2"/>
      </rPr>
      <t>Procedencia de los recursos que modifican al patrimonio generado: Estatal o Municipal.</t>
    </r>
  </si>
  <si>
    <r>
      <rPr>
        <b/>
        <sz val="8"/>
        <color indexed="8"/>
        <rFont val="Arial"/>
        <family val="2"/>
      </rPr>
      <t xml:space="preserve">FLUJO: </t>
    </r>
    <r>
      <rPr>
        <sz val="8"/>
        <color indexed="8"/>
        <rFont val="Arial"/>
        <family val="2"/>
      </rPr>
      <t>Importe (saldo final) de las adquisiciones de bienes muebles e inmuebles efectuadas en el periodo al que corresponde la cuenta pública presentada.</t>
    </r>
  </si>
  <si>
    <r>
      <rPr>
        <b/>
        <sz val="8"/>
        <color indexed="8"/>
        <rFont val="Arial"/>
        <family val="2"/>
      </rPr>
      <t xml:space="preserve">% SUB: </t>
    </r>
    <r>
      <rPr>
        <sz val="8"/>
        <color indexed="8"/>
        <rFont val="Arial"/>
        <family val="2"/>
      </rPr>
      <t>Detallar el porcentaje de estas adquisiciones que fueron realizadas mediante subsidios de capital del sector central (subsidiados por la federación, estado o municipio).</t>
    </r>
  </si>
  <si>
    <r>
      <t>Fecha del Acuerdo de cada ente:</t>
    </r>
    <r>
      <rPr>
        <sz val="8"/>
        <rFont val="Arial"/>
        <family val="2"/>
      </rPr>
      <t xml:space="preserve"> Fecha en que el Congreso Estatal autoriza al ENTE PÚBLICO A CONTRAER DEUDA.</t>
    </r>
  </si>
  <si>
    <t>Precisiones al formato de conciliación de ingresos</t>
  </si>
  <si>
    <t>a) Ingresos presupuestarios. Importe total de los ingresos devengados en el estado analítico de ingresos (presupuestario).</t>
  </si>
  <si>
    <t xml:space="preserve">b) Ingresos contables no presupuestarios. Representa el importe total de los ingresos contables que no tienen efectos presupuestarios. </t>
  </si>
  <si>
    <t>c) Ingresos presupuestarios no contables. Representa el importe total de los ingresos presupuestarios que no tienen efectos en los ingresos contables.</t>
  </si>
  <si>
    <t>d) Ingresos contables. Importe total de los ingresos reflejados en el estado de actividades.</t>
  </si>
  <si>
    <t>Precisiones al formato de conciliación de egresos – gastos</t>
  </si>
  <si>
    <t>a) Egresos presupuestarios. Importe total de los egresos devengados en el estado analítico de egresos (presupuestario).</t>
  </si>
  <si>
    <t>b) Gastos contables no presupuestarios. Representa el importe total de los gastos contables que no tienen efectos presupuestarios.</t>
  </si>
  <si>
    <t>c) Egresos presupuestarios no contables. Representa el importe total de los egresos presupuestarios que no tienen efectos en los gastos contables.</t>
  </si>
  <si>
    <t>d) Gastos contables. Importe total de los gastos reflejados en el estado de actividades.</t>
  </si>
  <si>
    <t>EFE-03</t>
  </si>
  <si>
    <t>CONCILIACIÓN DEL FLUJO DE EFECTIVO</t>
  </si>
  <si>
    <r>
      <rPr>
        <b/>
        <sz val="8"/>
        <color indexed="8"/>
        <rFont val="Arial"/>
        <family val="2"/>
      </rPr>
      <t xml:space="preserve">MONTO: </t>
    </r>
    <r>
      <rPr>
        <sz val="8"/>
        <color indexed="8"/>
        <rFont val="Arial"/>
        <family val="2"/>
      </rPr>
      <t>Saldo final de la Cuenta Pública presentada y en su caso, el importe debe corresponder a la suma de la columna de monto parcial (trimestral: 1er, 2do, 3ro. o 4to.).</t>
    </r>
  </si>
  <si>
    <t>EA-01</t>
  </si>
  <si>
    <t>EA-02</t>
  </si>
  <si>
    <t>EA-03</t>
  </si>
  <si>
    <r>
      <t xml:space="preserve">Capital Pagado: </t>
    </r>
    <r>
      <rPr>
        <sz val="8"/>
        <rFont val="Arial"/>
        <family val="2"/>
      </rPr>
      <t>Monto del Capital (PRÉSTAMO O FINANCIAMIENTO) pagado en el periodo, sin intereses. (EN: Amortización)</t>
    </r>
  </si>
  <si>
    <r>
      <t xml:space="preserve">Intereses Pagados en el Ejercicio: </t>
    </r>
    <r>
      <rPr>
        <sz val="8"/>
        <rFont val="Arial"/>
        <family val="2"/>
      </rPr>
      <t>Costo financiero del pago correspondiente al periodo que se está reportando. (ID: Devengado / Agado)</t>
    </r>
  </si>
  <si>
    <r>
      <rPr>
        <b/>
        <sz val="8"/>
        <color indexed="8"/>
        <rFont val="Arial"/>
        <family val="2"/>
      </rPr>
      <t xml:space="preserve">CUENTA: </t>
    </r>
    <r>
      <rPr>
        <sz val="8"/>
        <color indexed="8"/>
        <rFont val="Arial"/>
        <family val="2"/>
      </rPr>
      <t>Corresponde al número de la cuenta de acuerdo al Plan de Cuentas emitido por el CONAC.</t>
    </r>
  </si>
  <si>
    <r>
      <rPr>
        <b/>
        <sz val="8"/>
        <color indexed="8"/>
        <rFont val="Arial"/>
        <family val="2"/>
      </rPr>
      <t xml:space="preserve">CUENTA: </t>
    </r>
    <r>
      <rPr>
        <sz val="8"/>
        <color indexed="8"/>
        <rFont val="Arial"/>
        <family val="2"/>
      </rPr>
      <t xml:space="preserve">Corresponde al número de la cuenta de acuerdo al Plan de Cuentas emitido por el CONAC. </t>
    </r>
    <r>
      <rPr>
        <b/>
        <sz val="8"/>
        <color indexed="8"/>
        <rFont val="Arial"/>
        <family val="2"/>
      </rPr>
      <t>Excepto cuentas por cobrar de contribuciones o fideicomisos que se encuentran dentro de inversiones financieras, participaciones y aportaciones de capital.</t>
    </r>
  </si>
  <si>
    <t>Bajo protesta de decir verdad declaramos que los Estados Financieros y sus notas, son razonablemente correctos y son responsabilidad del emisor.</t>
  </si>
  <si>
    <t>Finan. Dispuesto</t>
  </si>
  <si>
    <t>TOTAL_1211</t>
  </si>
  <si>
    <t>MONTO PARCIAL</t>
  </si>
  <si>
    <t>TIPO</t>
  </si>
  <si>
    <t>MONTO</t>
  </si>
  <si>
    <t>NOTA:   ESF-01</t>
  </si>
  <si>
    <t>1211    INVERSIONES A LARGO PLAZO</t>
  </si>
  <si>
    <t>TOTAL_1121</t>
  </si>
  <si>
    <t>1121    INVERSIONES FINANCIERAS DE CORTO PLAZO</t>
  </si>
  <si>
    <t>TOTAL_1115</t>
  </si>
  <si>
    <t>1115    FONDOS CON AFECTACIÓN ESPECÍFICA</t>
  </si>
  <si>
    <t>TOTAL_1114</t>
  </si>
  <si>
    <t>TOTAL_1124</t>
  </si>
  <si>
    <t>2012</t>
  </si>
  <si>
    <t>2013</t>
  </si>
  <si>
    <t>2014</t>
  </si>
  <si>
    <t>NOTA:   ESF-02</t>
  </si>
  <si>
    <t>1124    INGRESOS POR RECUPERAR A CORTO PLAZO</t>
  </si>
  <si>
    <t>TOTAL_1122</t>
  </si>
  <si>
    <t>1122    CUENTAS POR COBRAR A CORTO PLAZO</t>
  </si>
  <si>
    <t>TOTAL_1229</t>
  </si>
  <si>
    <t>ESTATUS DEL ADEUDO</t>
  </si>
  <si>
    <t>CARACTERÍSTICAS</t>
  </si>
  <si>
    <t>+ 365 días</t>
  </si>
  <si>
    <t>A 365 días</t>
  </si>
  <si>
    <t>A 180 días</t>
  </si>
  <si>
    <t>A 90 días</t>
  </si>
  <si>
    <t>IMPORTE</t>
  </si>
  <si>
    <t>NOTA:   ESF-03</t>
  </si>
  <si>
    <t>1229    OTROS DERECHOS A RECIBIR EFECTIVO O EQUIVALENTES A LARGO PLAZO</t>
  </si>
  <si>
    <t>TOTAL_1224</t>
  </si>
  <si>
    <t>1224    PRÉSTAMOS OTORGADOS A LARGO PLAZO</t>
  </si>
  <si>
    <t>TOTAL_1222</t>
  </si>
  <si>
    <t>1222    DEUDORES DIVERSOS A LARGO PLAZO</t>
  </si>
  <si>
    <t>TOTAL_1221</t>
  </si>
  <si>
    <t>1221    DOCUMENTOS POR COBRAR A LARGO PLAZO</t>
  </si>
  <si>
    <t>TOTAL_1130</t>
  </si>
  <si>
    <t>1130    DERECHOS A RECIBIR BIENES O SERVICIOS</t>
  </si>
  <si>
    <t>TOTAL_1129</t>
  </si>
  <si>
    <t>1129    OTROS DERECHOS A RECIBIR EFECTIVO O EQUIVALENTES A CORTO PLAZO</t>
  </si>
  <si>
    <t>TOTAL_1126</t>
  </si>
  <si>
    <t>1126    PRÉSTAMOS OTORGADOS A CORTO PLAZO</t>
  </si>
  <si>
    <t>TOTAL_1125</t>
  </si>
  <si>
    <t>1125    DEUDORES POR ANTICIPOS DE TESORERÍA A CORTO PLAZO</t>
  </si>
  <si>
    <t>TOTAL_1123</t>
  </si>
  <si>
    <t>1123    DEUDORES DIVERSOS POR COBRAR A CORTO PLAZO</t>
  </si>
  <si>
    <t>Esta nota aplica para aquellos entes públicos que realicen algún proceso de transformación y/o elaboración de bienes.</t>
  </si>
  <si>
    <t>NOTA:        ESF-04</t>
  </si>
  <si>
    <t xml:space="preserve">        BIENES DISPONIBLES PARA SU TRANSFORMACIÓN ESTIMACIONES Y DETERIOROS</t>
  </si>
  <si>
    <t>TOTAL_1150</t>
  </si>
  <si>
    <t>MÉTODO</t>
  </si>
  <si>
    <t>NOTA:    ESF-05</t>
  </si>
  <si>
    <t>1150    ALMACENES</t>
  </si>
  <si>
    <t>TOTAL_1140</t>
  </si>
  <si>
    <t>1140    INVENTARIOS</t>
  </si>
  <si>
    <t>TOTAL_1213</t>
  </si>
  <si>
    <t>OBJETO DEL FIDEICOMISO</t>
  </si>
  <si>
    <t>NOMBRE DEL FIDEICOMISO</t>
  </si>
  <si>
    <t>CARATERÍSTICAS</t>
  </si>
  <si>
    <t xml:space="preserve">NOTA:        ESF-06 </t>
  </si>
  <si>
    <t>1213    FIDEICOMISOS, MANDATOS Y CONTRATOS ANÁLOGOS</t>
  </si>
  <si>
    <t>TOTAL_1214</t>
  </si>
  <si>
    <t xml:space="preserve">EMPRESA/OPDes </t>
  </si>
  <si>
    <t>NOTA:        ESF-07</t>
  </si>
  <si>
    <t>1214    PARTICIPACIONES Y APORTACIONES DE CAPITAL</t>
  </si>
  <si>
    <t>TOTAL_1264</t>
  </si>
  <si>
    <t>Tasa</t>
  </si>
  <si>
    <t>Método de depreciación</t>
  </si>
  <si>
    <t>CRITERIO</t>
  </si>
  <si>
    <t>NOTA:       ESF-08</t>
  </si>
  <si>
    <t>1264    DETERIORO ACUMULADO DE ACTIVOS BIOLÓGICOS</t>
  </si>
  <si>
    <t>TOTAL_1263</t>
  </si>
  <si>
    <t>1263    DEPRECIACIÓN ACUMULADA DE BIENES MUEBLES</t>
  </si>
  <si>
    <t>TOTAL_1262</t>
  </si>
  <si>
    <t>1262    DEPRECIACIÓN ACUMULADA DE INFRAESTRUCTURA</t>
  </si>
  <si>
    <t>TOTAL_1261</t>
  </si>
  <si>
    <t>1261    DEPRECIACIÓN ACUMULADA DE BIENES INMUEBLES</t>
  </si>
  <si>
    <t>TOTAL_1240</t>
  </si>
  <si>
    <t>1240    BIENES MUEBLES</t>
  </si>
  <si>
    <t>TOTAL_1230</t>
  </si>
  <si>
    <t>1230    BIENES INMUEBLES, INFRAESTRUCTURA Y CONSTRUCCIONES EN PROCESO</t>
  </si>
  <si>
    <t>TOTAL_1270</t>
  </si>
  <si>
    <t>NOTA:       ESF-09</t>
  </si>
  <si>
    <t>1270    ACTIVOS DIFERIDOS</t>
  </si>
  <si>
    <t>TOTAL_1265</t>
  </si>
  <si>
    <t>NOTA:        ESF-09</t>
  </si>
  <si>
    <t>1265    AMORTIZACIÓN ACUMULADA DE ACTIVOS INTANGIBLES</t>
  </si>
  <si>
    <t>TOTAL_1250</t>
  </si>
  <si>
    <t>1250    ACTIVOS INTANGIBLES</t>
  </si>
  <si>
    <t>TOTAL_1290</t>
  </si>
  <si>
    <t>NOTA:   ESF-11</t>
  </si>
  <si>
    <t>1290    OTROS ACTIVOS NO CIRCULANTES</t>
  </si>
  <si>
    <t>TOTAL_1190</t>
  </si>
  <si>
    <t>1190    OTROS ACTIVOS CIRCULANTES</t>
  </si>
  <si>
    <t>TOTAL_2120</t>
  </si>
  <si>
    <t xml:space="preserve">NOTA:         ESF-12 </t>
  </si>
  <si>
    <t>2120   DOCUMENTOS POR PAGAR A CORTO PLAZO</t>
  </si>
  <si>
    <t>TOTAL_2110</t>
  </si>
  <si>
    <t>2110    CUENTAS POR PAGAR A CORTO PLAZO</t>
  </si>
  <si>
    <t>TOTAL_2250</t>
  </si>
  <si>
    <t>NATURALEZA</t>
  </si>
  <si>
    <t>NOTA:         ESF-13</t>
  </si>
  <si>
    <t>2250    FONDOS Y BIENES DE TERCEROS EN GARANTÍA Y/O ADMINISTRACION A LARGO PLAZO</t>
  </si>
  <si>
    <t>TOTAL_2160</t>
  </si>
  <si>
    <t>2160    FONDOS Y BIENES DE TERCEROS EN GARANTÍA Y/O ADMINISTRACION A CORTO PLAZO</t>
  </si>
  <si>
    <t>TOTAL_2240</t>
  </si>
  <si>
    <t>NOTA:         ESF-14</t>
  </si>
  <si>
    <t>2240    PASIVO DIFERIDO A LARGO PLAZO</t>
  </si>
  <si>
    <t>TOTAL_2199</t>
  </si>
  <si>
    <t>NOTA:     ESF-14</t>
  </si>
  <si>
    <t>2199    OTROS PASIVOS CIRCULANTES</t>
  </si>
  <si>
    <t>TOTAL_2159</t>
  </si>
  <si>
    <t>2159    OTROS PASIVOS DIFERIDOS A CORTO PLAZO</t>
  </si>
  <si>
    <t>TOTAL_4200</t>
  </si>
  <si>
    <t>NOTA:   ERA-01</t>
  </si>
  <si>
    <t>4200  PARTICIPACIONES, APORTACIONES, TRANSFERENCIAS, ASIGNACIONES, SUBSIDIOS Y OTRAS AYUDAS</t>
  </si>
  <si>
    <t>TOTAL_4100</t>
  </si>
  <si>
    <t>NOTA:   EA-01</t>
  </si>
  <si>
    <t>4100  INGRESOS DE GESTIÓN</t>
  </si>
  <si>
    <t>TOTAL_4300</t>
  </si>
  <si>
    <t>NOTA:   EA-02</t>
  </si>
  <si>
    <t>4300    OTROS INGRESOS Y BENEFICIOS</t>
  </si>
  <si>
    <t>TOTAL_5000</t>
  </si>
  <si>
    <t>EXPLICACIÓN</t>
  </si>
  <si>
    <t>%  GASTO</t>
  </si>
  <si>
    <t>NOTA:    EA-03</t>
  </si>
  <si>
    <t>5000    GASTOS Y OTRAS PERDIDAS</t>
  </si>
  <si>
    <t>TOTAL_3100</t>
  </si>
  <si>
    <t>MODIFICACION</t>
  </si>
  <si>
    <t>NOTA:    VHP-01</t>
  </si>
  <si>
    <t>3100    HACIENDA PÚBLICA/PATRIMONIO CONTRIBUIDO</t>
  </si>
  <si>
    <t>TOTAL_3200</t>
  </si>
  <si>
    <t>NOTA:        VHP-02</t>
  </si>
  <si>
    <t>3200    HACIENDA PÚBLICA/PATRIMONIO GENERADO</t>
  </si>
  <si>
    <t>TOTAL_1110</t>
  </si>
  <si>
    <t>NOTA:         EFE-01</t>
  </si>
  <si>
    <t>1110    FLUJO DE EFECTIVO</t>
  </si>
  <si>
    <t>TOTAL_1240 Y 1250</t>
  </si>
  <si>
    <t>% SUB</t>
  </si>
  <si>
    <t>NOTA:     EFE-02</t>
  </si>
  <si>
    <t>1240 Y 1250  BIENES MUEBLES E INTANGIBLES</t>
  </si>
  <si>
    <t>1230  BIENES INMUEBLES, INFRAESTRUCTURA Y CONSTRUCCIONES EN PROCESO</t>
  </si>
  <si>
    <t>Construcción en bienes no capitalizable</t>
  </si>
  <si>
    <t>Inversión pública no capitalizable</t>
  </si>
  <si>
    <t>INVERSIÓN PÚBLICA</t>
  </si>
  <si>
    <t>Otros gastos varios</t>
  </si>
  <si>
    <t>Pérdidas por participación patrimonial</t>
  </si>
  <si>
    <t>Resultado por posición monetaria</t>
  </si>
  <si>
    <t>Diferencias de cotizaciones negativas en valores negociables</t>
  </si>
  <si>
    <t>Diferencias por tipo de cambio negativas en efectivo y equivalentes</t>
  </si>
  <si>
    <t>Bonificaciones y descuentos otorgados</t>
  </si>
  <si>
    <t>Pérdidas por responsabilidades</t>
  </si>
  <si>
    <t>Gastos de ejercicios anteriores</t>
  </si>
  <si>
    <t>Otros gastos</t>
  </si>
  <si>
    <t>Aumento por insuficiencia de provisiones</t>
  </si>
  <si>
    <t>Aumento por insuficiencia de estimaciones por pérdida o deterioro u obsolescencia</t>
  </si>
  <si>
    <t>Disminución de almacén de materiales y suministros de consumo</t>
  </si>
  <si>
    <t>Disminución de inventarios de materias primas, materiales y suministros para producción</t>
  </si>
  <si>
    <t>Disminución de inventarios de mercancías en proceso de elaboración</t>
  </si>
  <si>
    <t>Disminución de inventarios de mercancías terminadas</t>
  </si>
  <si>
    <t>Disminución de inventarios de mercancías para venta</t>
  </si>
  <si>
    <t>Disminución de inventarios</t>
  </si>
  <si>
    <t>Provisiones de pasivos a largo plazo</t>
  </si>
  <si>
    <t>Provisiones de pasivos a corto plazo</t>
  </si>
  <si>
    <t>Provisiones</t>
  </si>
  <si>
    <t>Disminución de Bienes por pérdida, obsolescencia y deterioro</t>
  </si>
  <si>
    <t>Amortización de activos intangibles</t>
  </si>
  <si>
    <t>Deterioro de los activos biológicos</t>
  </si>
  <si>
    <t>Depreciación de bienes muebles</t>
  </si>
  <si>
    <t>Depreciación de infraestructura</t>
  </si>
  <si>
    <t>Depreciación de bienes inmuebles</t>
  </si>
  <si>
    <t>Estimaciones por pérdida o deterioro de activos no circulantes</t>
  </si>
  <si>
    <t>Estimaciones por pérdida o deterioro de activos circulantes</t>
  </si>
  <si>
    <t>Estimaciones, depreciaciones, deterioros, obsolescencia y amortizaciones</t>
  </si>
  <si>
    <t>OTROS GASTOS Y PÉRDIDAS EXTRAORDINARIAS</t>
  </si>
  <si>
    <t>NOTA:     EFE-03</t>
  </si>
  <si>
    <t>4. Ingresos Contables (4 = 1 + 2 - 3)</t>
  </si>
  <si>
    <t>Otros ingresos presupuestarios no contables</t>
  </si>
  <si>
    <t>Ingresos derivados de financiamientos</t>
  </si>
  <si>
    <t>00</t>
  </si>
  <si>
    <t>Aprovechamientos capital</t>
  </si>
  <si>
    <t>Productos de capital</t>
  </si>
  <si>
    <t>3. Menos ingresos presupuestarios no contables</t>
  </si>
  <si>
    <t>Otros ingresos contables no presupuestarios</t>
  </si>
  <si>
    <t>Otros ingresos y beneficios varios</t>
  </si>
  <si>
    <t>Disminución del exceso de provisiones</t>
  </si>
  <si>
    <t>Disminución del exceso de estimaciones por pérdida o deterioro u obsolescencia</t>
  </si>
  <si>
    <t>Incremento por variación de inventarios</t>
  </si>
  <si>
    <t>2. Más ingresos contables no presupuestarios</t>
  </si>
  <si>
    <t>1. Ingresos Presupuestarios</t>
  </si>
  <si>
    <t>4. Total de Gasto Contable (4 = 1 - 2 + 3)</t>
  </si>
  <si>
    <t>Otros gastos contables no presupuestales</t>
  </si>
  <si>
    <t>3. Más gastos contables no presupuestales</t>
  </si>
  <si>
    <t>Otros egresos presupuestales no contables</t>
  </si>
  <si>
    <t>Adeudos de ejercicios fiscales anteriores (ADEFAS)</t>
  </si>
  <si>
    <t>Amortización de la deuda pública</t>
  </si>
  <si>
    <t>Provisiones para contingencias y otras erogaciones especiales</t>
  </si>
  <si>
    <t>Inversiones en fideicomisos, mandatos y otros análogos</t>
  </si>
  <si>
    <t>Compra de títulos y valores</t>
  </si>
  <si>
    <t>Acciones y participaciones de capital</t>
  </si>
  <si>
    <t>Obra pública en bienes propios</t>
  </si>
  <si>
    <t>Activos intangibles</t>
  </si>
  <si>
    <t>Bienes inmuebles</t>
  </si>
  <si>
    <t>5800-6100-6300</t>
  </si>
  <si>
    <t>Activos biológicos</t>
  </si>
  <si>
    <t>Maquinaria, otros equipos y herramientas</t>
  </si>
  <si>
    <t>Equipo de defensa y seguridad</t>
  </si>
  <si>
    <t>Vehículos y equipo de transporte</t>
  </si>
  <si>
    <t>Equipo e instrumental médico y de laboratorio</t>
  </si>
  <si>
    <t>Mobiliario y equipo educacional y recreativo</t>
  </si>
  <si>
    <t>Mobiliario y equipo de administración</t>
  </si>
  <si>
    <t>2. Menos egresos presupuestarios no contables</t>
  </si>
  <si>
    <t>1. Total de egresos (presupuestarios)</t>
  </si>
  <si>
    <r>
      <rPr>
        <b/>
        <sz val="9"/>
        <rFont val="Arial"/>
        <family val="2"/>
      </rPr>
      <t>Nota</t>
    </r>
    <r>
      <rPr>
        <sz val="8"/>
        <rFont val="Arial"/>
        <family val="2"/>
      </rPr>
      <t>: Se informará, de manera agrupada, en las notas a los Estados Financieros las cuentas de orden contables y cuentas de orden presupuestario.</t>
    </r>
  </si>
  <si>
    <t>Presupuesto de Egresos Pagado</t>
  </si>
  <si>
    <t>Presupuesto de Egresos Ejercido</t>
  </si>
  <si>
    <t>Presupuesto de Egresos Devengado</t>
  </si>
  <si>
    <t>Presupuesto de Egresos Comprometido</t>
  </si>
  <si>
    <t>Modificaciones al Presupuesto de Egresos Aprobado</t>
  </si>
  <si>
    <t>Presupuesto de Egresos por Ejercer</t>
  </si>
  <si>
    <t>Presupuesto de Egresos Aprobado</t>
  </si>
  <si>
    <t>PRESUPUESTO DE EGRESOS</t>
  </si>
  <si>
    <t>Ley de Ingresos Recaudada</t>
  </si>
  <si>
    <t>Ley de Ingresos Devengada</t>
  </si>
  <si>
    <t>Modificaciones a la Ley de Ingresos Estimada</t>
  </si>
  <si>
    <t>Ley de Ingresos por Ejecutar</t>
  </si>
  <si>
    <t>Ley de Ingresos Estimada</t>
  </si>
  <si>
    <t>LEY DE INGRESOS</t>
  </si>
  <si>
    <t>CUENTAS DE ORDEN PRESUPUESTARIAS</t>
  </si>
  <si>
    <t>B) Presupuestales</t>
  </si>
  <si>
    <r>
      <rPr>
        <b/>
        <sz val="9"/>
        <rFont val="Arial"/>
        <family val="2"/>
      </rPr>
      <t>Nota</t>
    </r>
    <r>
      <rPr>
        <sz val="8"/>
        <rFont val="Arial"/>
        <family val="2"/>
      </rPr>
      <t>: Las cuentas de orden contables señaladas, son las mínimas necesarias, se podrán aperturar otras, de acuerdo con las necesidades de los entes públicos.</t>
    </r>
  </si>
  <si>
    <t>Custodia de bienes históricos</t>
  </si>
  <si>
    <t>7.X.6</t>
  </si>
  <si>
    <t>Bienes históricos en custodia</t>
  </si>
  <si>
    <t>7.X.5</t>
  </si>
  <si>
    <t>Custodia de bienes artísticos</t>
  </si>
  <si>
    <t>7.X.4</t>
  </si>
  <si>
    <t>Bienes artísticos en custodia</t>
  </si>
  <si>
    <t>7.X.3</t>
  </si>
  <si>
    <t>Custodia de bienes arqueológicos</t>
  </si>
  <si>
    <t>7.X.2</t>
  </si>
  <si>
    <t>Bienes arqueológicos en custodia</t>
  </si>
  <si>
    <t>7.X.1</t>
  </si>
  <si>
    <t>Bienes arqueológicos, artísticos e históricos en custodia</t>
  </si>
  <si>
    <t>7.X</t>
  </si>
  <si>
    <t>Contrato de Comodato por Bienes</t>
  </si>
  <si>
    <t>Bienes Bajo Contrato en Comodato</t>
  </si>
  <si>
    <t>Contrato de Concesión por Bienes</t>
  </si>
  <si>
    <t>Bienes Bajo Contrato en Concesión</t>
  </si>
  <si>
    <t>BIENES EN CONCESIONADOS O EN COMODATO</t>
  </si>
  <si>
    <t>Inversión Pública Contratada Mediante Proyectos para Prestación de Servicios (PPS) y Similares</t>
  </si>
  <si>
    <t>Contratos para Inversión Mediante Proyectos para Prestación de Servicios (PPS) y Similares</t>
  </si>
  <si>
    <t>INVERSION MEDIANTE PROYECTOS PARA PRESTACION DE SERVICIOS (PPS) Y SIMILARES</t>
  </si>
  <si>
    <t>Resolución de Demandas en Proceso Judicial</t>
  </si>
  <si>
    <t>Demandas Judicial en Proceso de Resolución</t>
  </si>
  <si>
    <t>JUICIOS</t>
  </si>
  <si>
    <t>Fianzas Otorgadas del Gobierno para Respaldar Obligaciones no Fiscales</t>
  </si>
  <si>
    <t>Fianzas Otorgadas para Respaldar Obligaciones no Fiscales del Gobierno</t>
  </si>
  <si>
    <t>Fianzas y Garantías Recibidas</t>
  </si>
  <si>
    <t>Fianzas y Garantías Recibidas por Deudas a Cobrar</t>
  </si>
  <si>
    <t>Avales Firmados</t>
  </si>
  <si>
    <t>Avales Autorizados</t>
  </si>
  <si>
    <t>AVALES Y GARANTIAS</t>
  </si>
  <si>
    <t>Contratos de Préstamos y Otras Obligaciones de la Deuda Pública Interna y Externa</t>
  </si>
  <si>
    <t>Suscripción de Contratos de Préstamos y Otras Obligaciones de la Deuda Pública Externa</t>
  </si>
  <si>
    <t>Suscripción de Contratos de Préstamos y Otras Obligaciones de la Deuda Pública Interna</t>
  </si>
  <si>
    <t>Emisiones Autorizadas de la Deuda Pública Interna y Externa</t>
  </si>
  <si>
    <t>Autorización para la Emisión de Bonos, Títulos y Valores de la Deuda Pública Externa</t>
  </si>
  <si>
    <t>Autorización para la Emisión de Bonos, Títulos y Valores de la Deuda Pública Interna</t>
  </si>
  <si>
    <t>EMISION DE OBLIGACIONES</t>
  </si>
  <si>
    <t>Garantía de Créditos Recibidos de los Formadores de Mercado</t>
  </si>
  <si>
    <t>Instrumentos de Crédito Recibidos en Garantía de los Formadores de Mercado</t>
  </si>
  <si>
    <t>Préstamo de Instrumentos de Crédito a Formadores de Mercado y su Garantía</t>
  </si>
  <si>
    <t>Instrumentos de Crédito Prestados a Formadores de Mercado</t>
  </si>
  <si>
    <t>Custodia de Valores</t>
  </si>
  <si>
    <t>Valores en Custodia</t>
  </si>
  <si>
    <t>VALORES</t>
  </si>
  <si>
    <t>CUENTAS DE ORDEN CONTABLES</t>
  </si>
  <si>
    <t>1114   INVERSIONES TEMPORALES (HASTA 3 MESES)</t>
  </si>
  <si>
    <t>1-1-1-4-0-0022</t>
  </si>
  <si>
    <t>1-1-1-4-0-0049</t>
  </si>
  <si>
    <t>1-1-1-4-0-0051</t>
  </si>
  <si>
    <t>1-1-1-4-0-0052</t>
  </si>
  <si>
    <t>1-1-1-4-0-0054</t>
  </si>
  <si>
    <t>1-1-1-4-0-0055</t>
  </si>
  <si>
    <t>1-1-1-4-0-0058</t>
  </si>
  <si>
    <t>1-1-1-4-0-0060</t>
  </si>
  <si>
    <t>1-1-1-4-0-0061</t>
  </si>
  <si>
    <t>1-1-1-4-0-0062</t>
  </si>
  <si>
    <t>1-1-1-4-0-0063</t>
  </si>
  <si>
    <t>INV BAJIO PLAN DE GOBIERNO 14756310101</t>
  </si>
  <si>
    <t>INV BAJIO 12419594 RAMO 33 2014 RURAL</t>
  </si>
  <si>
    <t>INV BAJIO 12394847 RETENCIONES INST CAPACIT IND CONST</t>
  </si>
  <si>
    <t>INV BAJIO 13015987 RAMO 33 2015 COMISION AGUA POTABLE</t>
  </si>
  <si>
    <t>BAJIO 14020028 RAMO 33 RURAL 2015</t>
  </si>
  <si>
    <t>INV BAJIO 142182420101 REHAB Y AMP RED DRENAJE SAN ROQUE 3RA</t>
  </si>
  <si>
    <t>INV BAJIO 14743371 CEAG-RURAL 2014 Y PROSSAPYS 2015</t>
  </si>
  <si>
    <t>INVBAJIO14894737 PROSANEAR 2015</t>
  </si>
  <si>
    <t>INV BAJIO 15552060 EMBOVEDADO CANAL SALIDA A PUEBLO NUEVO (C</t>
  </si>
  <si>
    <t>INV BAJIO 157618850101 DEVOLUCION IVA</t>
  </si>
  <si>
    <t>INV BAJIO 18132092 REMANENTES</t>
  </si>
  <si>
    <t>Plan Gobierno</t>
  </si>
  <si>
    <t>1-1-2-2-0-0007</t>
  </si>
  <si>
    <t>1-1-2-2-0-0013</t>
  </si>
  <si>
    <t>1-1-2-2-0-0019</t>
  </si>
  <si>
    <t>VENTA DE BIENES Y SERVICIOS</t>
  </si>
  <si>
    <t>SUBSIDIO PARA EL  EMPLEO</t>
  </si>
  <si>
    <t>DEVOLUCION DE IVA</t>
  </si>
  <si>
    <t>1-1-2-4-0-0001-005</t>
  </si>
  <si>
    <t>1-1-2-4-0-0001-006</t>
  </si>
  <si>
    <t>1-1-2-4-0-0001-007</t>
  </si>
  <si>
    <t>1-1-2-4-0-0001-009</t>
  </si>
  <si>
    <t>OTROS</t>
  </si>
  <si>
    <t>ANTICIPOS</t>
  </si>
  <si>
    <t>AGUA,DREN,TRATAM AGUA RESIDUAL PRESENTE MES</t>
  </si>
  <si>
    <t>REZAGOS 2015</t>
  </si>
  <si>
    <t>1-1-2-3-0-0003-004</t>
  </si>
  <si>
    <t>FALTANTES DE INVENTARIO</t>
  </si>
  <si>
    <t>Gastos por comprobar</t>
  </si>
  <si>
    <t>faltante de almacen materiales</t>
  </si>
  <si>
    <t>dentro del plazo</t>
  </si>
  <si>
    <t>1-1-2-5-0-0001</t>
  </si>
  <si>
    <t>1-1-2-5-0-0002</t>
  </si>
  <si>
    <t>1-1-2-5-0-0003</t>
  </si>
  <si>
    <t>PALACIOS RIVERA IMELDA</t>
  </si>
  <si>
    <t>PEREZ VERA MARTHA GUILLERMINA</t>
  </si>
  <si>
    <t>HERNANDEZ HERNANDEZ GRACIELA</t>
  </si>
  <si>
    <t>Fondo Revolvente Rotatorio</t>
  </si>
  <si>
    <t>1-1-2-9-0-0001</t>
  </si>
  <si>
    <t>1-1-2-9-0-0002</t>
  </si>
  <si>
    <t>1-1-2-9-0-0004</t>
  </si>
  <si>
    <t>IVA ACREDITABLE</t>
  </si>
  <si>
    <t>IVA PENDIENTE DE ACREDITAR</t>
  </si>
  <si>
    <t>IVA POR TRASLADAR</t>
  </si>
  <si>
    <t>NO APLICA</t>
  </si>
  <si>
    <t>1-1-5-1-1-0001</t>
  </si>
  <si>
    <t>1-1-5-1-3-0002</t>
  </si>
  <si>
    <t>1-1-5-1-3-0006</t>
  </si>
  <si>
    <t>1-1-5-1-3-0007</t>
  </si>
  <si>
    <t>1-1-5-1-3-0008</t>
  </si>
  <si>
    <t>REFACCIONES Y MATERIAL DE OPERACION</t>
  </si>
  <si>
    <t>OBRAS POR COOPERACION</t>
  </si>
  <si>
    <t>SOBRANTES DE OBRA</t>
  </si>
  <si>
    <t>RESERVA PARA INV OBS Y LENTO MOV</t>
  </si>
  <si>
    <t>ART DIVERSOS Y PAPELERIA</t>
  </si>
  <si>
    <t>1-2-3-1</t>
  </si>
  <si>
    <t>1-2-3-3</t>
  </si>
  <si>
    <t>1-2-3-4</t>
  </si>
  <si>
    <t>1-2-3-5</t>
  </si>
  <si>
    <t>1-2-3-6</t>
  </si>
  <si>
    <t>TERRENOS</t>
  </si>
  <si>
    <t>EDIFICIOS NO HABITACIONALES</t>
  </si>
  <si>
    <t>INFRAESTRUCTURA</t>
  </si>
  <si>
    <t>CONSTRUCCIONES EN PROCESO EN BIENES DE DOMINIO PUBLICO</t>
  </si>
  <si>
    <t>CONSTRUCCIONES EN PROCESO EN BIENES PROPIOS</t>
  </si>
  <si>
    <t>DEPREC. MENSUAL</t>
  </si>
  <si>
    <t>1-2-4-1</t>
  </si>
  <si>
    <t>1-2-4-2</t>
  </si>
  <si>
    <t>1-2-4-3</t>
  </si>
  <si>
    <t>1-2-4-4</t>
  </si>
  <si>
    <t>1-2-4-6</t>
  </si>
  <si>
    <t>MOBILIARIO Y EQUIPO DE ADMINISTRACION</t>
  </si>
  <si>
    <t>MOBILIARIO Y EQUIPO EDUCACIONAL Y RECREATIVO</t>
  </si>
  <si>
    <t>EQUIPO E INSTRUMENTAL MEDICO Y DE LABORATORIO</t>
  </si>
  <si>
    <t>EQUIPO DE TRANSPORTE</t>
  </si>
  <si>
    <t>MAQUINARIA, OTROS EQUIPOS Y HERRAMIENTAS</t>
  </si>
  <si>
    <t>1-2-6-1</t>
  </si>
  <si>
    <t>DEPRECIACION ACUMULADA DE INMUEBLES</t>
  </si>
  <si>
    <t>1-2-6-2</t>
  </si>
  <si>
    <t>DEPRECIACION ACUMULADA DE INFRAESTRUCTURA</t>
  </si>
  <si>
    <t>1-2-6-3</t>
  </si>
  <si>
    <t>DEPRECIACION ACUMULADA DE BIENES MUEBLES</t>
  </si>
  <si>
    <t>1-2-5-1</t>
  </si>
  <si>
    <t>SOFTWARE</t>
  </si>
  <si>
    <t>Por tiempo</t>
  </si>
  <si>
    <t>1-2-6-5</t>
  </si>
  <si>
    <t>AMORTIZACION ACUMULADA DE ACTIVOS INTANGIBLES</t>
  </si>
  <si>
    <t>1-2-7-9</t>
  </si>
  <si>
    <t>OTROS ACTIVOS DIFERIDOS</t>
  </si>
  <si>
    <t>2-1-1-2-0</t>
  </si>
  <si>
    <t>PROVEEDORES POR PAGAR A CORTO PLAZO</t>
  </si>
  <si>
    <t>2-1-1-2-0-0082</t>
  </si>
  <si>
    <t>BERISTAIN SILVA MARIA EDDA</t>
  </si>
  <si>
    <t>2-1-1-2-0-0231</t>
  </si>
  <si>
    <t>MUÑOZ TORRES KARLA ELENA</t>
  </si>
  <si>
    <t>SEPSA SERVICIOS INTEGRALES SA DE CV</t>
  </si>
  <si>
    <t>2-1-1-2-0-1665</t>
  </si>
  <si>
    <t>COMERCIALIZADORA BRIDOVA SA DE CV</t>
  </si>
  <si>
    <t>2-1-1-2-0-2105</t>
  </si>
  <si>
    <t>TUBOS Y CONDUCTORES HIDRAULICOS SA DE CV</t>
  </si>
  <si>
    <t>2-1-1-2-0-2132</t>
  </si>
  <si>
    <t>GALLEGOS SANCHEZ JOSE ADRIAN</t>
  </si>
  <si>
    <t>2-1-1-3-0</t>
  </si>
  <si>
    <t>CONTRATISTAS POR OBRAS PUBLICAS POR PAGAR A CORTO PLAZO</t>
  </si>
  <si>
    <t>2-1-1-4-0</t>
  </si>
  <si>
    <t>PARTICIPACIONES Y APORTACIONES POR PAGAR A CORTO PLAZO</t>
  </si>
  <si>
    <t>2-1-1-4-0-0001-005</t>
  </si>
  <si>
    <t>2-1-1-4-0-0001-006</t>
  </si>
  <si>
    <t>GUTIERREZ CERVANTES ALFREDO</t>
  </si>
  <si>
    <t>LARA BARRON MA DEL SOCORRO</t>
  </si>
  <si>
    <t>2-1-1-7-0</t>
  </si>
  <si>
    <t>RETENCIONES Y CONTRIBUCIONES POR PAGAR</t>
  </si>
  <si>
    <t>2-1-1-7-0-0001</t>
  </si>
  <si>
    <t>2-1-1-7-0-0002</t>
  </si>
  <si>
    <t>2-1-1-7-0-0004</t>
  </si>
  <si>
    <t>2-1-1-7-0-0007</t>
  </si>
  <si>
    <t>2-1-1-7-0-0009</t>
  </si>
  <si>
    <t>2-1-1-7-0-0010</t>
  </si>
  <si>
    <t>ISPT POR PAGAR</t>
  </si>
  <si>
    <t>RETENCION 10% HONORARIOS</t>
  </si>
  <si>
    <t>RET 1% IMPUESTO CEDULAR DE HONORARIOS</t>
  </si>
  <si>
    <t>RETENCION 5 AL MILLAR POR DIVO</t>
  </si>
  <si>
    <t>RETENCION ICIC 0.002 INSTITUTO DE CAPACITACION DE LA INDUSTR</t>
  </si>
  <si>
    <t>RETENCION CMIC 0.01 JAPAMI Y CAMARA MEXICANA DE LA INDUSTRIA</t>
  </si>
  <si>
    <t>2-1-1-9-0</t>
  </si>
  <si>
    <t>OTRAS CUENTAS POR PAGAR A CORTO PLAZO</t>
  </si>
  <si>
    <t>2-1-1-9-0-0003</t>
  </si>
  <si>
    <t>I.M.S.S.</t>
  </si>
  <si>
    <t>2-1-1-9-0-0073</t>
  </si>
  <si>
    <t>CAJA POPULAR MEXICANA, SC DE AP DE RL DE CV</t>
  </si>
  <si>
    <t>2-1-1-9-0-0118</t>
  </si>
  <si>
    <t>INFONAVIT (AMORTIZACIONES)</t>
  </si>
  <si>
    <t>2-1-1-9-0-0126</t>
  </si>
  <si>
    <t>COPPEL</t>
  </si>
  <si>
    <t>2-1-1-9-0-0159</t>
  </si>
  <si>
    <t>IVA X TRASLADAR</t>
  </si>
  <si>
    <t>2-1-1-9-0-0204</t>
  </si>
  <si>
    <t>2-1-1-9-0-0205</t>
  </si>
  <si>
    <t>2-1-1-9-0-0208</t>
  </si>
  <si>
    <t>4-1-3-1</t>
  </si>
  <si>
    <t>CONTRIBUCIONES DE MEJORAS POR OBRAS PUBLICAS</t>
  </si>
  <si>
    <t>4-1-5-9</t>
  </si>
  <si>
    <t>OTROS PRODUCTOS QUE GENERAN INGRESOS CORRIENTES</t>
  </si>
  <si>
    <t>4-1-6-8</t>
  </si>
  <si>
    <t>ACCESORIOS DE APROVECHAMIENTOS</t>
  </si>
  <si>
    <t>4-1-7-3</t>
  </si>
  <si>
    <t>4-2-1-1</t>
  </si>
  <si>
    <t>PARTICIPACIONES</t>
  </si>
  <si>
    <t>4-3-1-1</t>
  </si>
  <si>
    <t>INTERESES GANADOS DE VALORES, CREDITOS, BONOS Y OTROS</t>
  </si>
  <si>
    <t>Productos Financieros</t>
  </si>
  <si>
    <t>4-3-9-9</t>
  </si>
  <si>
    <t>OTROS INGRESOS Y BENEFICIOS VARIOS</t>
  </si>
  <si>
    <t>5-1-1-1</t>
  </si>
  <si>
    <t>REMUNERACIONES AL PERSONAL DE CARACTER PERMANENTE</t>
  </si>
  <si>
    <t>5-1-1-2</t>
  </si>
  <si>
    <t>REMUNERACIONES AL PERSONAL DE CARACTER TRANSITORIO</t>
  </si>
  <si>
    <t>5-1-1-3</t>
  </si>
  <si>
    <t>REMUNERACIONES ADICIONALES Y ESPECIALES</t>
  </si>
  <si>
    <t>5-1-1-4</t>
  </si>
  <si>
    <t>SEGURIDAD SOCIAL</t>
  </si>
  <si>
    <t>5-1-1-5</t>
  </si>
  <si>
    <t>OTRAS PRESTACIONES SOCIALES Y ECONOMICAS</t>
  </si>
  <si>
    <t>5-1-2-1</t>
  </si>
  <si>
    <t>MATERIALES DE ADMINISTRACION, EMISION DE DOCUMENTOS Y ARTICU</t>
  </si>
  <si>
    <t>5-1-2-2</t>
  </si>
  <si>
    <t>ALIMENTOS Y UTENSILIOS</t>
  </si>
  <si>
    <t>5-1-2-3</t>
  </si>
  <si>
    <t>MATERIAS PRIMAS Y MATERIALES DE PRODUCCION Y COMERCIALIZACIO</t>
  </si>
  <si>
    <t>5-1-2-4</t>
  </si>
  <si>
    <t>MATERIALES Y ARTICULOS DE CONSTRUCCION Y DE REPARACION</t>
  </si>
  <si>
    <t>5-1-2-5</t>
  </si>
  <si>
    <t>PRODUCTOS QUIMICOS, FARMACEUTICOS Y DE LABORATORIO</t>
  </si>
  <si>
    <t>5-1-2-6</t>
  </si>
  <si>
    <t>COMBUSTIBLES, LUBRICANTES Y ADITIVOS</t>
  </si>
  <si>
    <t>5-1-2-7</t>
  </si>
  <si>
    <t>VESTUARIO, BLANCOS, PRENDAS DE PROTECCION Y ARTICULOS DEPORT</t>
  </si>
  <si>
    <t>5-1-2-9</t>
  </si>
  <si>
    <t>HERRAMIENTAS, REFACCIONES Y ACCESORIOS MENORES</t>
  </si>
  <si>
    <t>5-1-3-1</t>
  </si>
  <si>
    <t>5-1-3-2</t>
  </si>
  <si>
    <t>5-1-3-3</t>
  </si>
  <si>
    <t>5-1-3-4</t>
  </si>
  <si>
    <t>5-1-3-5</t>
  </si>
  <si>
    <t>5-1-3-6</t>
  </si>
  <si>
    <t>5-1-3-7</t>
  </si>
  <si>
    <t>5-1-3-8</t>
  </si>
  <si>
    <t>5-1-3-9</t>
  </si>
  <si>
    <t>5-2-4-1</t>
  </si>
  <si>
    <t>5-3-3-2</t>
  </si>
  <si>
    <t>5-5-1-3</t>
  </si>
  <si>
    <t>DEPRECIACION DE BIENES INMUEBLES</t>
  </si>
  <si>
    <t>5-5-1-4</t>
  </si>
  <si>
    <t>DEPRECIACION DE INFRAESTRUCTURA</t>
  </si>
  <si>
    <t>5-5-1-5</t>
  </si>
  <si>
    <t>DEPRECIACION DE BIENES MUEBLES</t>
  </si>
  <si>
    <t>5-5-1-7</t>
  </si>
  <si>
    <t>AMORTIZACION DE ACTIVOS INTANGIBLES</t>
  </si>
  <si>
    <t>5-5-9-9</t>
  </si>
  <si>
    <t>OTROS GASTOS VARIOS</t>
  </si>
  <si>
    <t>5-6-1-1</t>
  </si>
  <si>
    <t>CONSTRUCCION EN BIENES NO CAPITALIZABLE</t>
  </si>
  <si>
    <t>SERVICIOS BASICOS</t>
  </si>
  <si>
    <t>SERVICIOS DE ARRENDAMIENTO</t>
  </si>
  <si>
    <t>SERVICIOS PROFESIONALES, CIENTIFICOS Y TECNICOS Y OTROS SERV</t>
  </si>
  <si>
    <t>SERVICIOS FINANCIEROS, BANCARIOS Y COMERCIALES</t>
  </si>
  <si>
    <t>SERVICIOS DE INSTALACION, REPARACION, MANTENIMIENTO Y CONSER</t>
  </si>
  <si>
    <t>SERVICIOS DE COMUNICACION SOCIAL Y PUBLICIDAD</t>
  </si>
  <si>
    <t>SERVICIOS DE TRASLADO Y VIATICOS</t>
  </si>
  <si>
    <t>SERVICIOS OFICIALES</t>
  </si>
  <si>
    <t>OTROS SERVICIOS GENERALES</t>
  </si>
  <si>
    <t>AYUDAS SOCIALES A PERSONAS</t>
  </si>
  <si>
    <t>CONVENIOS DE DESCENTRALIZACION Y OTROS</t>
  </si>
  <si>
    <t>SUELDOS DEL PERSONAL DE CONFIANZA Y BASE</t>
  </si>
  <si>
    <t/>
  </si>
  <si>
    <t>PRIMA VACACIONAL, PRIMA DOMINICAL, AGUINALDO, HORAS EXTRAS, COMPENSACIONES</t>
  </si>
  <si>
    <t>APORTACIONES IMSS, INFONAVIT Y RCV</t>
  </si>
  <si>
    <t xml:space="preserve"> PREMIO DE ASISTENCIA, PREMIO DE PUNTUALIDAD, DESPENSA,INDEMINZACIONES POR FINIQUITOS, APOYO PARA CAPACITACION DE DESARROLLO PERSONAL</t>
  </si>
  <si>
    <t>ENERGIA ELECTRICA DE POZOS Y OFICINAS, SERVICIO TELEFONIA E INTERNET EN OFICINAS</t>
  </si>
  <si>
    <t>DERECHOS DE EXTRACCION, IMPUESTO SOBRE NOMINA</t>
  </si>
  <si>
    <t>DEPRECIACION DE REDES AGUA, DRENAJE, POZOS, TANQUES ELEVADOS</t>
  </si>
  <si>
    <t>3-1-1-0-0-9106</t>
  </si>
  <si>
    <t>TRANSFERENCIAS PARA INVERSION PUBLICA</t>
  </si>
  <si>
    <t>3-1-3-0-0-6301</t>
  </si>
  <si>
    <t>ENTREGA DE OP EN BIENES DE DOMINIO PUBLICO</t>
  </si>
  <si>
    <t>RESULTADOS DE EJERCICIOS ANTERIORES</t>
  </si>
  <si>
    <t>RESULTADO DEL EJERCICIO 1996</t>
  </si>
  <si>
    <t>RESULTADO DEL EJERCICIO 1997</t>
  </si>
  <si>
    <t>RESULTADO DEL EJERCICIO 1998</t>
  </si>
  <si>
    <t>RESULTADO DEL EJERCICIO 1999</t>
  </si>
  <si>
    <t>RESULTADO DEL EJERCICIO 2000</t>
  </si>
  <si>
    <t>RESULTADO DEL EJERCICIO 2001</t>
  </si>
  <si>
    <t>RESULTADO DEL EJERCICIO 2002</t>
  </si>
  <si>
    <t>RESULTADO DEL EJERCICIO 2003</t>
  </si>
  <si>
    <t>RESULTADO DEL EJERCICIO 2004</t>
  </si>
  <si>
    <t>RESULTADO DEL EJERCICIO 2005</t>
  </si>
  <si>
    <t>RESULTADO DEL EJERCICIO 2006</t>
  </si>
  <si>
    <t>RESULTADO DEL EJERCICIO 2007</t>
  </si>
  <si>
    <t>RESULTADO DEL EJERCICIO 2008</t>
  </si>
  <si>
    <t>RESULTADO DEL EJERCICIO 2009</t>
  </si>
  <si>
    <t>RESULTADO DEL EJERCICIO 2010</t>
  </si>
  <si>
    <t>RESULTADO DEL EJERCICIO 2011</t>
  </si>
  <si>
    <t>RESULTADO DEL EJERCICIO 2012</t>
  </si>
  <si>
    <t>RESULTADO DEL EJERCICIO 2013</t>
  </si>
  <si>
    <t>RESULTADO DEL EJERCICIO 2014</t>
  </si>
  <si>
    <t>RESULTADO DEL EJERCICIO 2015</t>
  </si>
  <si>
    <t>RESULTADO DEL EJERCICIO 2016</t>
  </si>
  <si>
    <t>321000001</t>
  </si>
  <si>
    <t>RESULTADOS DEL EJERCICIO: (AHORRO/ DESAHORRO)</t>
  </si>
  <si>
    <t>322000003</t>
  </si>
  <si>
    <t>322001996</t>
  </si>
  <si>
    <t>322001997</t>
  </si>
  <si>
    <t>322001998</t>
  </si>
  <si>
    <t>322001999</t>
  </si>
  <si>
    <t>322002000</t>
  </si>
  <si>
    <t>322002001</t>
  </si>
  <si>
    <t>322002002</t>
  </si>
  <si>
    <t>322002003</t>
  </si>
  <si>
    <t>322002004</t>
  </si>
  <si>
    <t>322002005</t>
  </si>
  <si>
    <t>322002006</t>
  </si>
  <si>
    <t>322002007</t>
  </si>
  <si>
    <t>322002008</t>
  </si>
  <si>
    <t>322002009</t>
  </si>
  <si>
    <t>322002010</t>
  </si>
  <si>
    <t>322002011</t>
  </si>
  <si>
    <t>322002012</t>
  </si>
  <si>
    <t>323100001</t>
  </si>
  <si>
    <t>REVALUO DE BIENES INMUEBLES (EDIFICIOS)</t>
  </si>
  <si>
    <t>323100002</t>
  </si>
  <si>
    <t>CAMBIOS POR ERRORES CONTABLES</t>
  </si>
  <si>
    <t>111100006000000000</t>
  </si>
  <si>
    <t>FLORES HERNANDEZ ROSA MARIA</t>
  </si>
  <si>
    <t>111100018000000000</t>
  </si>
  <si>
    <t>CORREA BECERRA DANIELA JULIETA</t>
  </si>
  <si>
    <t>111100020000000000</t>
  </si>
  <si>
    <t>BARROSO ITURRIAGA TERESA</t>
  </si>
  <si>
    <t>111100033000000000</t>
  </si>
  <si>
    <t>GONZALEZ VILLALOBOS GRISELDA DEL CARMEN</t>
  </si>
  <si>
    <t>VELAZQUEZ ECHANOVE DIANA</t>
  </si>
  <si>
    <t>SALAZAR ARRIAGA SUSANA GABRIELA</t>
  </si>
  <si>
    <t>OÑATE PADILLA MARIA FERNANDA</t>
  </si>
  <si>
    <t>CORONA VARGAS IMELDA</t>
  </si>
  <si>
    <t>RICO HERNANDEZ MA GUADALUPE ERENDIRA</t>
  </si>
  <si>
    <t>LOPEZ ELIAS REYNA RAQUEL</t>
  </si>
  <si>
    <t>VILLAFAÑA ALFARO JORGE ANTONIO</t>
  </si>
  <si>
    <t>VIDALES AVILA ALEJANDRO</t>
  </si>
  <si>
    <t>QUIROZ PALACIOS ANA PATRICIA</t>
  </si>
  <si>
    <t>ZEPEDA ARAUJO JUAN CARLOS</t>
  </si>
  <si>
    <t>1111</t>
  </si>
  <si>
    <t>EFECTIVO</t>
  </si>
  <si>
    <t>1-1-1-2-0-0002</t>
  </si>
  <si>
    <t>INVERLAT 441694</t>
  </si>
  <si>
    <t>1-1-1-2-0-0005</t>
  </si>
  <si>
    <t>BANORTE 01561345</t>
  </si>
  <si>
    <t>1-1-1-2-0-0009</t>
  </si>
  <si>
    <t>BANJERCITO 454503148</t>
  </si>
  <si>
    <t>1-1-1-2-0-0012</t>
  </si>
  <si>
    <t>BANCO BAJIO CTA 2938780101</t>
  </si>
  <si>
    <t>1-1-1-2-0-0022</t>
  </si>
  <si>
    <t>BANORTE 0150404486</t>
  </si>
  <si>
    <t>1-1-1-2-0-0036</t>
  </si>
  <si>
    <t>BANCO BAJIO 147563102017</t>
  </si>
  <si>
    <t>1-1-1-2-0-0039</t>
  </si>
  <si>
    <t>BANCO BAJIO 18765150101 COPLADEMI 2006</t>
  </si>
  <si>
    <t>1-1-1-2-0-0041</t>
  </si>
  <si>
    <t>SANTANDER TPV 65502156838</t>
  </si>
  <si>
    <t>1-1-1-2-0-0042</t>
  </si>
  <si>
    <t>SANTANDER REFERENCIADOS 65502156824</t>
  </si>
  <si>
    <t>1-1-1-2-0-0044</t>
  </si>
  <si>
    <t>SANTANDER CONCENTRADORA 65502156781</t>
  </si>
  <si>
    <t>1-1-1-2-0-0046</t>
  </si>
  <si>
    <t>BANAMEX 01127989512</t>
  </si>
  <si>
    <t>1-1-1-2-0-0047</t>
  </si>
  <si>
    <t>BANCOMER 0163188078</t>
  </si>
  <si>
    <t>1-1-1-2-0-0051</t>
  </si>
  <si>
    <t>BANAMEX COMISIONES 7874712</t>
  </si>
  <si>
    <t>1-1-1-2-0-0068</t>
  </si>
  <si>
    <t>BANCO BAJIO 86741860201 PROSANEAR CONAGUA</t>
  </si>
  <si>
    <t>1-1-1-2-0-0070</t>
  </si>
  <si>
    <t>BAJIO 107116460201 RAMO 33 2014</t>
  </si>
  <si>
    <t>1-1-1-2-0-0071</t>
  </si>
  <si>
    <t>BAJIO 124195940201 RAMO 33 2014 RURAL</t>
  </si>
  <si>
    <t>1-1-1-2-0-0074</t>
  </si>
  <si>
    <t>BAJIO 124200480201 RAMO 33 2014 SEDECHU</t>
  </si>
  <si>
    <t>1-1-1-2-0-0075</t>
  </si>
  <si>
    <t>BAJIO 12394847 RETENCIONES INST CAPACITACION IND CONST</t>
  </si>
  <si>
    <t>1-1-1-2-0-0077</t>
  </si>
  <si>
    <t>BAJIO 13015987 RAMO 33 2015 COMISION AGUA POTABLE</t>
  </si>
  <si>
    <t>1-1-1-2-0-0078</t>
  </si>
  <si>
    <t>BAJIO 139551330101 APAZU 2015 FRACC GAMEZ</t>
  </si>
  <si>
    <t>1-1-1-2-0-0079</t>
  </si>
  <si>
    <t>BAJIO 140653790201 CEAG APAZU 2015 EMBOVEDADO CANAL SALIDA A</t>
  </si>
  <si>
    <t>1-1-1-2-0-0080</t>
  </si>
  <si>
    <t>1-1-1-2-0-0081</t>
  </si>
  <si>
    <t>BAJIO 142182420201 REHAB Y AMP DRENAJE SAN ROQUE 3RA ET</t>
  </si>
  <si>
    <t>1-1-1-2-0-0082</t>
  </si>
  <si>
    <t xml:space="preserve">BAJIO 142183900201 EMB CANAL SALIDA PUEBLO NUEVO CRUCE CARR </t>
  </si>
  <si>
    <t>1-1-1-2-0-0083</t>
  </si>
  <si>
    <t>BAJIO 14743371 CEAG-RURAL 2014 Y PROSSAPYS 2015</t>
  </si>
  <si>
    <t>1-1-1-2-0-0084</t>
  </si>
  <si>
    <t>BAJIO 14894737 PROSANEAR 2015</t>
  </si>
  <si>
    <t>1-1-1-2-0-0085</t>
  </si>
  <si>
    <t>BAJIO 14894703 PRODDER 2015</t>
  </si>
  <si>
    <t>1-1-1-2-0-0086</t>
  </si>
  <si>
    <t>BAJIO 15552060 EMBOVEDADO CANAL SALIDA A PUEBLO NUEVO (CRUCE</t>
  </si>
  <si>
    <t>1-1-1-2-0-0087</t>
  </si>
  <si>
    <t>BAJIO 157618850201 DEVOLUCION IVA</t>
  </si>
  <si>
    <t>1-1-1-2-0-0088</t>
  </si>
  <si>
    <t>BAJIO 163971840101 PERF POZO RIVERA GUADALUPE</t>
  </si>
  <si>
    <t>1-1-1-2-0-0089</t>
  </si>
  <si>
    <t>BAJIO 165209180101 PRODDER 2016</t>
  </si>
  <si>
    <t>1-1-1-2-0-0090</t>
  </si>
  <si>
    <t>BAJIO 165646760101 IMPULSO 2016 TEJIDO SOCIAL</t>
  </si>
  <si>
    <t>1-1-1-2-0-0092</t>
  </si>
  <si>
    <t>BAJIO 18132092 REMANENTES</t>
  </si>
  <si>
    <t>1112</t>
  </si>
  <si>
    <t>BANCOS/TESORERIA</t>
  </si>
  <si>
    <t>1-1-1-3-0-0001-001</t>
  </si>
  <si>
    <t>1-1-1-3-0-0001-002</t>
  </si>
  <si>
    <t>1-1-1-3-0-0001-003</t>
  </si>
  <si>
    <t>BANCOS/DEPENDENCIAS Y OTROS</t>
  </si>
  <si>
    <t>111400022000000000</t>
  </si>
  <si>
    <t>INV BAJIO 14756310101</t>
  </si>
  <si>
    <t>111400040000000000</t>
  </si>
  <si>
    <t>INV BAJIO MESA DE DINERO 1475631</t>
  </si>
  <si>
    <t>INV BAJIO 14020028 RAMO 33 RURAL 2015</t>
  </si>
  <si>
    <t>INV BAJIO14894737 PROSANEAR 2015</t>
  </si>
  <si>
    <t>1114</t>
  </si>
  <si>
    <t>INVERSIONES TEMPORALES(3 MESES)</t>
  </si>
  <si>
    <t>1235-4-6141-125-025-094</t>
  </si>
  <si>
    <t>INSTALACION DE TOMAS, CUADROS, MICROMEDIDORES ACCION 118</t>
  </si>
  <si>
    <t>1235-4-6141-125-025-118</t>
  </si>
  <si>
    <t>EXENCION MANIFIESTO IMPACTO AMBIENTAL FRACC JARDINES DE ARANDAS</t>
  </si>
  <si>
    <t>1235-4-6141-125-025-131</t>
  </si>
  <si>
    <t>PROYECTO EJECUTIVO COLECTOR PLUVIAL INSURGENTES ACCION 119</t>
  </si>
  <si>
    <t>1235-4-6141-125-025-090</t>
  </si>
  <si>
    <t>ESTUDIO HIDROLOGICO/HIDRAULICO CUENCA PTAR ACCION 098</t>
  </si>
  <si>
    <t>1236-4-6241-125-025-007</t>
  </si>
  <si>
    <t>PROYECTO AUTOMATIZACION DE POZOS OPERACIÓN Y VIGILANCIA ACCION 72</t>
  </si>
  <si>
    <t>1235-4-6141-125-025-128</t>
  </si>
  <si>
    <t>PROYECTO INFRAESTRUCTURA SANITARIA EN MALVAS ACCION 66</t>
  </si>
  <si>
    <t>1235-4-6141-125-025-113</t>
  </si>
  <si>
    <t>PROYECTO EJECUTIVO COLECTOR SANITARIO AL MARGEN DEL RIO SILAO</t>
  </si>
  <si>
    <t>1235-4-6141-125-025-130</t>
  </si>
  <si>
    <t>PROYECTO SECTORIZACION ZONA 9 IRAPUATO, GTO. COL CAMPESTRE HURTADO ACCION 65</t>
  </si>
  <si>
    <t>1235-4-6141-125-025-084</t>
  </si>
  <si>
    <t>1235-4-6141-125-025-129</t>
  </si>
  <si>
    <t>SERVICIO DE CORTES DE TOMAS POR ADEUDO O CANCELACION ACCION 124</t>
  </si>
  <si>
    <t>1235-4-6141-125-025-096</t>
  </si>
  <si>
    <t>1236-4-6241-125-025-011</t>
  </si>
  <si>
    <t>DIAGNOSTICO Y MANTENIMIENTO TRANSFORMADORES INFRAESTRUCTURA HIDRAULICA ACCION 100</t>
  </si>
  <si>
    <t>1236-4-6241-125-025-012</t>
  </si>
  <si>
    <t>MANTENIMIENTO TANQUE DE ALMACENAMIENTO 93 FRACC QUINTAS LIBERTAD</t>
  </si>
  <si>
    <t>REPOSICION DE EQUIPO DE BOMBEO PARA 10 POZOS 1RA ETAPA ACCION 50</t>
  </si>
  <si>
    <t>1235-4-6141-125-025-055</t>
  </si>
  <si>
    <t>SUPERVISION EXTERNA EMBOVEDADO CANAL SALIDAD A PUEBLO NUEVO</t>
  </si>
  <si>
    <t>1235-4-6141-125-025-120</t>
  </si>
  <si>
    <t>PROYECTO EJECUTIVO RED DE DRENAJE SANITARIO FRACC CAUDILLO DEL SUR ACCION 97</t>
  </si>
  <si>
    <t>1236-4-6241-125-025-010</t>
  </si>
  <si>
    <t>1235-4-6141-125-025-026</t>
  </si>
  <si>
    <t>CONSTRUCCION DE RED DE DRENAJE DE LA COMUNIDAD PROVIDENCIA DE PEREZ</t>
  </si>
  <si>
    <t>1235-4-6141-125-025-019</t>
  </si>
  <si>
    <t>CONSTRUCCION DE RED DE DRENAJE SANITARIO PTAR CUCHICUATO 1RA ERTAPA</t>
  </si>
  <si>
    <t>1235-4-6141-125-025-122</t>
  </si>
  <si>
    <t>PROYECTO EJECUTIVO RED DE AGUA POTABLE FRACC CUADILLO DEL SUR</t>
  </si>
  <si>
    <t>1235-4-6141-125-025-051</t>
  </si>
  <si>
    <t>1235-4-6141-125-025-056</t>
  </si>
  <si>
    <t>CONSTRUCCION DE DRENAJE SANITARIO Y PTAR EN LA COMUNIDADES CARRIZAL GRANDE Y LOMA BONITA ACCION 97</t>
  </si>
  <si>
    <t>1235-4-6141-125-025-040</t>
  </si>
  <si>
    <t>CONSTRUCCION DE DRENAJE SANITARIO Y PTAR EN LA COMUNIDAD REAL LO DE JUAREZ</t>
  </si>
  <si>
    <t>1235-4-6141-125-025-053</t>
  </si>
  <si>
    <t>REHABILITACION Y AMPLIACION RED DE DRENAJE SANITARIO EN LA COMUNIDAD DE SAN ROQUE</t>
  </si>
  <si>
    <t>1235-4-6141-125-025-100</t>
  </si>
  <si>
    <t>PERFORACION DE POZO PROFUNDON EN LA COMUNIDAD DE RIVERA DE GUADALUPE ACCION 46</t>
  </si>
  <si>
    <t>1235-4-6141-125-025-109</t>
  </si>
  <si>
    <t>CONSTRUCCION  DE COLECTOR AV SAN JUAN ACCION 79</t>
  </si>
  <si>
    <t>REEQUIPAMIENTO Y LINEA DE CARCAMO 18 SEGUNDA ETAPA</t>
  </si>
  <si>
    <t>1235-4-6141-125-025-116</t>
  </si>
  <si>
    <t>AMPLIACION DE DRENAJE SANITARIO EN LA COMUNIDAD DE TOMELOPITOS ACCION 136</t>
  </si>
  <si>
    <t>1235-4-6141-125-025-085</t>
  </si>
  <si>
    <t>1235-4-6141-125-025-097</t>
  </si>
  <si>
    <t>CONSTRUCCION DE INFRAESTRUCTURA PLUVIAL EN AV SAN CAYETANO DE LUNA ACCION 86</t>
  </si>
  <si>
    <t>1235-4-6141-125-025-127</t>
  </si>
  <si>
    <t>EQUIPAMIENTO DE POZO PROFUNDO EN LA COMUNIDAD GABINO VAZQUEZ</t>
  </si>
  <si>
    <t>1236-4-6241-125-025-009</t>
  </si>
  <si>
    <t>REHABILITACION DE DESCARGA SANITARIA AV INSURGENTES EN ASILO DE ANCIANOS</t>
  </si>
  <si>
    <t>1235-4-6141-125-025-052</t>
  </si>
  <si>
    <t>EMBOVEDADO CANAL SALIDA A PUEBLO NUEVO 2DA ASIGANCION ACCION 75</t>
  </si>
  <si>
    <t>CONSTRUCCION PTAR SAN ROQUE ACCION 138</t>
  </si>
  <si>
    <t>1235-4-6141-125-025-042</t>
  </si>
  <si>
    <t>1235-4-6141-125-025-099</t>
  </si>
  <si>
    <t>ATENCION Y REPARACION A COLAPSOS REDES DE AGUA POTABLE MUNICIPIO DE IRAPUATO, GTO</t>
  </si>
  <si>
    <t>1236-4-6241-125-025-013</t>
  </si>
  <si>
    <t>REUBICACION POZO 68 AV GOMEZ MORIN ACCION 127</t>
  </si>
  <si>
    <t>1235-4-6141-125-025-132</t>
  </si>
  <si>
    <t>1235-4-6141-125-025-133</t>
  </si>
  <si>
    <t>PROYECTO DE INSTALACION MACROMEDIDORES CD INDUSTRIAL</t>
  </si>
  <si>
    <t>1236-4-6241-125-025-015</t>
  </si>
  <si>
    <t>1235-4-6141-125-025-136</t>
  </si>
  <si>
    <t>MANTENIMIENTO TANQUES DE ALMACENAMIENTO 2DA ETAPA ACCION 135</t>
  </si>
  <si>
    <t>1235-4-6141-125-025-135</t>
  </si>
  <si>
    <t>PROYECTO RED DRENAJE SANITARIO LA CALERA ACCION 137</t>
  </si>
  <si>
    <t>1235-4-6141-125-025-147</t>
  </si>
  <si>
    <t>1235-4-6141-125-025-148</t>
  </si>
  <si>
    <t>ESTUDIO SUBSUELO TANQUE ELEVADO COL CHE GUEVARA ACCION 31</t>
  </si>
  <si>
    <t>1236-3-6231-125-025-010</t>
  </si>
  <si>
    <t>1236-3-6231-125-025-012</t>
  </si>
  <si>
    <t>PERFORACION POZO SAN JUAN BOSCO ACCION 63</t>
  </si>
  <si>
    <t>1235-4-6141-125-025-144</t>
  </si>
  <si>
    <t>ESTUDIO SUBSUELO PTAR JARDINES DE ARANDAS ACCION 66</t>
  </si>
  <si>
    <t>1235-4-6141-125-025-146</t>
  </si>
  <si>
    <t>ESTUDIO SUBSUELO PTAR EJIDO SAN LORENZO ACCION 66</t>
  </si>
  <si>
    <t>1235-4-6141-125-025-139</t>
  </si>
  <si>
    <t>PROYECTO DISMINUCION DE COLONIAS QUE DESCARGAN ACCION 41</t>
  </si>
  <si>
    <t>1235-4-6141-125-025-101</t>
  </si>
  <si>
    <t>INSTALACION MACROMEDIDOR PTAR SALIDA PUEBLO NUEVO ACCION 122</t>
  </si>
  <si>
    <t>1235-4-6141-125-025-121</t>
  </si>
  <si>
    <t>PROYECTO COLECTOR PLUVIAL ETAPA 2/3 NORPONIENTE IMPULSO 2016</t>
  </si>
  <si>
    <t>1235-4-6141-125-025-083</t>
  </si>
  <si>
    <t>1235-4-6141-125-025-145</t>
  </si>
  <si>
    <t>ESTUDIO SUBSUELO TANQUE REGULARIZACION SECCION 8 ACCION 31</t>
  </si>
  <si>
    <t>1235-4-6141-125-025-140</t>
  </si>
  <si>
    <t>1235-4-6141-125-025-138</t>
  </si>
  <si>
    <t>EQUIPAMIENTO POZO VENADO DE SAN LORENZO ACCION 130</t>
  </si>
  <si>
    <t>1236-3-6231-125-025-013</t>
  </si>
  <si>
    <t>SUPERVISION EXTERNA PERFORACION POZO COL SAN JUAN BOSCO ACCION 134</t>
  </si>
  <si>
    <t>1235-4-6141-125-025-091</t>
  </si>
  <si>
    <t>SUPERVISION EXTERNA PERFORACION POZO RIVERA DE GPE ACCION 47</t>
  </si>
  <si>
    <t>1236-4-6241-125-025-008</t>
  </si>
  <si>
    <t>AUTOMATIZACION VIGILANCIA Y OPERACIÓN POZOS Y CARCAMOS ACCION 125</t>
  </si>
  <si>
    <t>1235-4-6141-125-025-137</t>
  </si>
  <si>
    <t>1235-4-6141-125-025-077</t>
  </si>
  <si>
    <t>ATENCION COLAPSOS DRENAJE IRAPUATO, GTO ACCION 80</t>
  </si>
  <si>
    <t>1235-4-6141-125-025-142</t>
  </si>
  <si>
    <t>1236-4-6241-125-025-016</t>
  </si>
  <si>
    <t>1236-4-6241-125-025-014</t>
  </si>
  <si>
    <t>DIAGNOSTICO Y MANTENIMIENTO TRANSFORMADORES INFRAESTRUCTURA SANITARIA ACCION 100</t>
  </si>
  <si>
    <t>1235-4-6141-125-025-079</t>
  </si>
  <si>
    <t>ELABORACION ESTUDIO RED DRENAJE EL CARRIZAL-LOMA BONITA</t>
  </si>
  <si>
    <t>1235-4-6141-125-025-080</t>
  </si>
  <si>
    <t xml:space="preserve">ESTUDIO IMPACTO AMBIENTAL RED DRENAJE PTAR SAN ROQUE </t>
  </si>
  <si>
    <t>1235-4-6141-125-025-081</t>
  </si>
  <si>
    <t>ELABORACION ESTUDIO IMPACTO AMBIENTAL CUCHICUATO</t>
  </si>
  <si>
    <t>1236-4-6241-125-025-017</t>
  </si>
  <si>
    <t>PROYECTO AUTOMATIZACION DE CARCAMOS ACCION 69</t>
  </si>
  <si>
    <t>OBRA PARA EL DESALOJO DE AGUAS PLUVIALES DEL TEATRO DE LA CIUDAD ACCION 140</t>
  </si>
  <si>
    <t>1235-4-6141-125-025-143</t>
  </si>
  <si>
    <t>1235-4-6141-125-025-141</t>
  </si>
  <si>
    <t>PROYECTO CARCAMO LA VIRGEN-RIO GTO ACCION 89</t>
  </si>
  <si>
    <t>1235-4-6141-125-025-098</t>
  </si>
  <si>
    <t>PROYECTO COLECTOR COPALILLO-RIO GTO ACCION 92</t>
  </si>
  <si>
    <t>1236-3-6231-125-025-011</t>
  </si>
  <si>
    <t>CAMBIO DE DIFUSORES PTARS ACCION 110</t>
  </si>
  <si>
    <t>1235-4-6141-125-025-092</t>
  </si>
  <si>
    <t>SUPERVISION EXTERNA PERFORACION POZO SANTA ELENA ACCION 57</t>
  </si>
  <si>
    <t>Reembolso de seguro, Actualizaciones por devoluciones de IVA</t>
  </si>
  <si>
    <t>BONIFICACIONES POR SERVICIOS DE AGUA, DRENAJE, TRATAMIENTO, POR REZAGOS, POR ANTICIPOS, POR IVA</t>
  </si>
  <si>
    <t>CONSTRUCCIÓN DE INFRAESTRUCTURA PARA EL CONTROL DE FLUJO Y DEMASIAS EN LA INTERSECCIÓN DEL RÍO SILAO Y CANAL 1o DE MAYO (3A ETAPA).</t>
  </si>
  <si>
    <t>CONSTRUCCION DE INFRAESTRUCTURA SANITARIA PARA LA COMUNIDAD  VISTAHERMOSA (1ERA ETAPA)</t>
  </si>
  <si>
    <t>PROYECTO DE DRENAJE PLUVIAL POR GRAVEDAD PARA LAS COLONIAS:  JOSEFA ORTÍZ DE DOMÍNGUEZ, SAN ISIDRO Y EMILIANO ZAPATA II, PARA DESCARGAR AL ARROYO SANTA RITA Y AL RÍO GUANAJUATO.</t>
  </si>
  <si>
    <t>INTRODUCCIÓN DE REDES DE DRENAJE SANITARIO (OBRAS POR COOPERACIÓN)</t>
  </si>
  <si>
    <t>CONSTRUCCIÓN DE COLECTOR SANITARIO DE LA PTAR REAL DE ARANDAS A LA PTAR GALAXIA EL NARANJAL. ACCION 82</t>
  </si>
  <si>
    <t>EMBOVEDADO DE CANAL SALIDA A PUEBLO NUEVO (CANAL A CIELO ABIERTO 1a. ETAPA ) ACCION 123</t>
  </si>
  <si>
    <t>SECTORIZACIÓN PARA LA ZONA 8 DEL MUNICIPIO DE IRAPUATO, GTO.: REHABILITACIÓN DE REDES DE DISTRIBUCIÓN EN DIVERSAS COLONIAS (1ERA ETAPA).</t>
  </si>
  <si>
    <t>REDISTRIBUCIÓN DEL ÁREA ADMINISTRATIVA, RECURSOS HUMANOS Y SERVICIOS GENERALES PARA OPTIMIZAR ESPACIO SIN GENERAR AMPLIACIONES DEL EDIFICIO CENTRAL</t>
  </si>
  <si>
    <t>REEQUIPAMIENTO Y LÍNEA DE CONDUCCIÓN DEL CÁRCAMO NO. 18 (1ERA ETAPA) ACCION 51</t>
  </si>
  <si>
    <t>PERFORACIÓN DE POZO PROFUNDO EN LA COMUNIDAD DE SAN NICOLÁS TEMASCATÍO ACCION 55</t>
  </si>
  <si>
    <t>CONSTRUCCIÓN DE COLECTOR SANITARIO PARALELO Y SOBRE LA MARGEN DEL RÍO SILAO, ADEMÁS DE LAS CONEXIONES AL MISMO, PROVENIENTES DEL FRACC. PONTEVEDRA Y DE LA ZONA ORIENTE DEL FRACC. VILLAS DE IRAPUATO. (1ERA ETAPA) ACCION 85</t>
  </si>
  <si>
    <t>REPOSICIÓN DE POZO PROFUNDO EN LA COMUNIDAD DE ARANDAS. ACCION 54</t>
  </si>
  <si>
    <t>7-7-1</t>
  </si>
  <si>
    <t>REZAGOS EJERCICIOS ANTERIORES A 2013</t>
  </si>
  <si>
    <t>7-7-2</t>
  </si>
  <si>
    <t>EJERCICIOS ANTERIORES A 2013 REZAGOS</t>
  </si>
  <si>
    <t>7-7-3</t>
  </si>
  <si>
    <t>RECARGOS EJERCICIOS ANTERIORES A 2013</t>
  </si>
  <si>
    <t>7-7-4</t>
  </si>
  <si>
    <t>EJERCICIOS ANTERIORES A 2013 RECARGOS</t>
  </si>
  <si>
    <t>7-7-5</t>
  </si>
  <si>
    <t>CONVENIOS EJERCICIOS ANTERIORES A 2013</t>
  </si>
  <si>
    <t>7-7-6</t>
  </si>
  <si>
    <t>EJERCICIOS ANTERIORES A 2013 CONVENIOS</t>
  </si>
  <si>
    <t>7-7-7</t>
  </si>
  <si>
    <t>REZAGOS EJERCICIO 2013</t>
  </si>
  <si>
    <t>7-7-8</t>
  </si>
  <si>
    <t>7-7-9-1</t>
  </si>
  <si>
    <t>REZAGOS EJERCICIO 2014</t>
  </si>
  <si>
    <t>7-7-9-2</t>
  </si>
  <si>
    <t>7-7-9-3</t>
  </si>
  <si>
    <t>REZAGOS EJERCICIO 2015</t>
  </si>
  <si>
    <t>7-7-9-4</t>
  </si>
  <si>
    <t>7-7-9-5</t>
  </si>
  <si>
    <t>REZAGOS OTROS CARGOS EJERCICIO 2015</t>
  </si>
  <si>
    <t>7-7-9-6</t>
  </si>
  <si>
    <t>7-7-9-7</t>
  </si>
  <si>
    <t>REZAGOS EJERCICIO 2016</t>
  </si>
  <si>
    <t>7-7-9-8</t>
  </si>
  <si>
    <t>7-8-1</t>
  </si>
  <si>
    <t>REZAGOS EJERCICIO 2017</t>
  </si>
  <si>
    <t>7-8-2</t>
  </si>
  <si>
    <t>1-1-2-3-0-0001-613</t>
  </si>
  <si>
    <t>NUÑEZ ALVAREZ SAUL GERARDO</t>
  </si>
  <si>
    <t>1236-3-6231-125-025-014</t>
  </si>
  <si>
    <t>SUPERVISION EXTERNA PERFORACION POZO COL CHE GUEVARA ACCION 23</t>
  </si>
  <si>
    <t>1236-3-6231-125-025-016</t>
  </si>
  <si>
    <t>SUPERVISION EXTERNA POZO SAN NICOLAS TEMASCATIO ACCION 23</t>
  </si>
  <si>
    <t>1236-3-6231-125-025-015</t>
  </si>
  <si>
    <t>PERFORACION POZO COL CHE GUEVARA ACCION 61</t>
  </si>
  <si>
    <t>1235-4-6141-125-025-153</t>
  </si>
  <si>
    <t>ELABORACION DEL PLAN INTEGRAL DE JAPAMI</t>
  </si>
  <si>
    <t>1235-4-6141-125-025-154</t>
  </si>
  <si>
    <t>SUBESTACION ELECTRICA CARCAMO SANTA ELENA ACCION 116</t>
  </si>
  <si>
    <t>1235-4-6141-125-025-149</t>
  </si>
  <si>
    <t>LIMPIEZA COLECTOR CD INDUSTRIAL ACCION 106</t>
  </si>
  <si>
    <t>1235-4-6141-125-025-150</t>
  </si>
  <si>
    <t>ESTUDIO GEOHIDROLOGICO PERFORACION POZO BELLAVISTA ACCION 31</t>
  </si>
  <si>
    <t>1235-4-6141-125-025-151</t>
  </si>
  <si>
    <t>ESTUDIO SUBSUELO TANQUE ELEVADO FRACC JARDINES DE ARANDAS 31</t>
  </si>
  <si>
    <t>1236-4-6241-125-025-019</t>
  </si>
  <si>
    <t>1235-4-6141-125-025-152</t>
  </si>
  <si>
    <t>PROYECTO EJECUTIVO DESVIAR DESCARGA PLUVIAL ACCION 87</t>
  </si>
  <si>
    <t>1235-4-6141-125-025-155</t>
  </si>
  <si>
    <t>REHABILITACION RED DE AGUA ZONA 9 IRAPUATO ACCION 67/133</t>
  </si>
  <si>
    <t>1236-4-6241-125-025-018</t>
  </si>
  <si>
    <t>PROYECTO INSTALACION MEDIDORES EN POZOS ACCION 131</t>
  </si>
  <si>
    <t xml:space="preserve">INGRESOS POR VENTA DE BIENES Y SERVICIOS DE ORGANISMOS </t>
  </si>
  <si>
    <t>SELLMAN NIEBLAS BRENDA NATALY</t>
  </si>
  <si>
    <t>1-1-2-5-0-0004</t>
  </si>
  <si>
    <t>2-1-1-9-0-0221</t>
  </si>
  <si>
    <t>1-1-1-2-0-0093</t>
  </si>
  <si>
    <t>1-1-1-2-0-0094</t>
  </si>
  <si>
    <t>BAJIO 186875900101 PROGRAMA RAMO 33 PROY COMISION RURAL</t>
  </si>
  <si>
    <t xml:space="preserve">BAJIO 186889860101 PROGRAMA RAMO 33 AGUA Y DRENAJE COMISION </t>
  </si>
  <si>
    <t>1-1-1-3-0-0001-004</t>
  </si>
  <si>
    <t>1235-4-6141-125-025-159</t>
  </si>
  <si>
    <t>1235-4-6141-125-025-157</t>
  </si>
  <si>
    <t>SECTORIZACION ZONA 2 FRACC LOS REYES ACCION 10</t>
  </si>
  <si>
    <t>1235-4-6141-125-025-075</t>
  </si>
  <si>
    <t>PERFORACION POZO PROFUNDO SANTA ELENA ACCION 53</t>
  </si>
  <si>
    <t>1235-4-6141-125-025-158</t>
  </si>
  <si>
    <t>ATENCION DE COLAPSOS REDES DRENAJE IRAPUATO ACCION 25</t>
  </si>
  <si>
    <t>1235-4-6141-125-025-088</t>
  </si>
  <si>
    <t>INFRAESTRUCTURA SANITARIA AV SAN CAYETANO DE LUNA ACCION 77</t>
  </si>
  <si>
    <t>1235-4-6141-125-025-156</t>
  </si>
  <si>
    <t>1241-9-5191-110-013</t>
  </si>
  <si>
    <t>OTROS MOBILIARIOS Y EQUIPOS DE ADMINISTRACION</t>
  </si>
  <si>
    <t>1-1-1-4-0-0040</t>
  </si>
  <si>
    <t>4-1-4-9</t>
  </si>
  <si>
    <t>OTROS DERECHOS</t>
  </si>
  <si>
    <t>5-2-4-3</t>
  </si>
  <si>
    <t>AYUDAS SOCIALES A INSTITUCIONES</t>
  </si>
  <si>
    <t xml:space="preserve">SECTORIZACION ZONA 2 EN LA COLONIA UH SOLIDARIDAD </t>
  </si>
  <si>
    <t>CONSTRUCCION TANQUE DOSIFICADOR CLORO PTAR 1 ACCION 111</t>
  </si>
  <si>
    <t>PROYECTO EJECUTIVO CARCAMO GLORIETA 4TOCINTURON</t>
  </si>
  <si>
    <t>CONSTRUCCION DRENAJE SANITARIO EN AV IRAPUATO</t>
  </si>
  <si>
    <t>REMODELACION DE LA FACHADA DE LAS OFICINAS CENTRALES</t>
  </si>
  <si>
    <t>ACTUALIZACION PROYECTO RED DE DRENAJE Y PTAR EL CARRIZALITO</t>
  </si>
  <si>
    <t>ACTUALIZACION PROYECTO RED DE DRENAJE Y PTAR SAN AGUSTIN</t>
  </si>
  <si>
    <t>PROYECTO EJECUTIVO RED DISTRIBUCION AGUA POTABLE EN GABINO VAZQUEZ</t>
  </si>
  <si>
    <t>ACTUALIZACION PROYECTO RED DRENAJE SANITARIO Y PTAR EN STA BARBARA</t>
  </si>
  <si>
    <t>REHABILITACION DE LA RED DE DRENAJE SANITARIO EN LAS CALLES DONALD G. NORRIS DE LA COL ESFUERZO OBRERO, HECTOR ALVARADO DE LA COL CHE GUEVARA, CALLE DEL BOSQUE COL AMPLIACION MORELOS Y AV LOS RODRIGUEZ FRACC RINCON DE LOS ARCOS II</t>
  </si>
  <si>
    <t>1-1-2-3-0-0001-591</t>
  </si>
  <si>
    <t>JAIMES CEBALLOS FELIPE DE JESUS RICARDO</t>
  </si>
  <si>
    <t>1-2-3-9</t>
  </si>
  <si>
    <t>OTROS BIENES INMUEBLES</t>
  </si>
  <si>
    <t>2-1-1-2-0-0852</t>
  </si>
  <si>
    <t>2-1-1-2-0-0892</t>
  </si>
  <si>
    <t>2-1-1-2-0-1176</t>
  </si>
  <si>
    <t>FLORES CHAVEZ GUILLERMO</t>
  </si>
  <si>
    <t>BARAJAS OCHOA VALENTIN</t>
  </si>
  <si>
    <t>SESHIR SA DE CV</t>
  </si>
  <si>
    <t>3-1-2-1-0-0001</t>
  </si>
  <si>
    <t>DONACIONES DE CAPITAL</t>
  </si>
  <si>
    <t>1-1-1-2-0-0095</t>
  </si>
  <si>
    <t>1-1-1-2-0-0096</t>
  </si>
  <si>
    <t>BAJIO 19304427 PROGRAMA PRODDER 2017</t>
  </si>
  <si>
    <t>BAJIO 19304633 PROGRAMA RAMO 33 REMANENTE 2016</t>
  </si>
  <si>
    <t>MANIFIESTO IMPACTO AMBIENTAL SEMARNAT PTAR PURISIMA DE COVARRUBIAS Y GUADALUPE PASO BLANCO</t>
  </si>
  <si>
    <t>PROYECTO REHABILITACION DE REDES DE AGUA Y TANQUE ZONA 10 ACCION 15</t>
  </si>
  <si>
    <t>1235-4-6141-125-025-201</t>
  </si>
  <si>
    <t>INTRODUCCION DE REDES DE DRENAJE Y DESCARGAS NUEVAS ACCION 32</t>
  </si>
  <si>
    <t>1235-4-6141-125-025-178</t>
  </si>
  <si>
    <t>ESTUDIO DE RECARGA ACUIFEROS IRAPUATO, GTO ACCION 101</t>
  </si>
  <si>
    <t>INTRODUCCIÓN DE REDES DE AGUA (OBRAS POR COOPERACIÓN) ACCION 73</t>
  </si>
  <si>
    <t>1235-4-6141-125-025-182</t>
  </si>
  <si>
    <t>ACTUALIZACION PROYECTO RED DE DRENAJE Y PTAR PASO BLANCO ACCION 40</t>
  </si>
  <si>
    <t>1235-4-6141-125-025-179</t>
  </si>
  <si>
    <t>ESTUDIO PARA EL ANALISIS DEL UVIE EN POZOS ACCION 90</t>
  </si>
  <si>
    <t>1235-4-6141-125-025-169</t>
  </si>
  <si>
    <t>ATENCION COLAPSOS DE REDES AGUA IRAPUATO ACCION 11</t>
  </si>
  <si>
    <t>1235-4-6141-125-025-185</t>
  </si>
  <si>
    <t>PROYECTO EJECUTIVO RED DE AGUA VENADO DE SAN LORENZO ACCION 40</t>
  </si>
  <si>
    <t>1236-3-6231-125-025-017</t>
  </si>
  <si>
    <t>SUPERVISION EXTERNA REPOSICION POZO ARANDAS ACCION 22</t>
  </si>
  <si>
    <t>1235-4-6141-125-025-168</t>
  </si>
  <si>
    <t>SUMINISTRO E INFRAESTRUCTURA DEL TERCER CINTURON VIAL</t>
  </si>
  <si>
    <t>1235-4-6141-125-025-197</t>
  </si>
  <si>
    <t>REHABILITACION REDES DISTRIBUCION AGUA COL STA MARIA ACCION 88</t>
  </si>
  <si>
    <t>1235-4-6141-125-025-174</t>
  </si>
  <si>
    <t>1235-4-6141-125-025-175</t>
  </si>
  <si>
    <t>1235-4-6141-125-025-114</t>
  </si>
  <si>
    <t>1235-4-6141-125-025-162</t>
  </si>
  <si>
    <t>1235-4-6141-125-025-165</t>
  </si>
  <si>
    <t>1235-4-6141-125-025-166</t>
  </si>
  <si>
    <t>1235-4-6141-125-025-167</t>
  </si>
  <si>
    <t>1236-4-6241-125-025-020</t>
  </si>
  <si>
    <t>1235-4-6141-125-025-160</t>
  </si>
  <si>
    <t>1235-4-6141-125-025-170</t>
  </si>
  <si>
    <t>INTRODUCCION DE REDES DE AGUA Y TOMAS NUEVAS ACCION 31</t>
  </si>
  <si>
    <t>1235-4-6141-125-025-173</t>
  </si>
  <si>
    <t>1235-4-6141-125-025-095</t>
  </si>
  <si>
    <t>INFRAESTRUCTURA HIDRAULICA AV SAN CAYETANO DE LUNA ACCION 60</t>
  </si>
  <si>
    <t>1235-4-6141-125-025-177</t>
  </si>
  <si>
    <t>PROYECTO CONEXIÓN COLECTOR AGRICULTORES AL MACROCARCAMO PTAR 1</t>
  </si>
  <si>
    <t>1236-4-6241-125-025-022</t>
  </si>
  <si>
    <t>AFORO Y VIDEO POZO 61 ACCION 19</t>
  </si>
  <si>
    <t>1235-4-6141-125-025-186</t>
  </si>
  <si>
    <t>PROYECTO REPOSICION TANQUE ELEVADO EN GUADALUPE DE RIVERA ACCION 40</t>
  </si>
  <si>
    <t>1235-4-6141-125-025-048</t>
  </si>
  <si>
    <t>DRENAJE SANITARIO ROSARIO DE COVARRUBIAS ACCION 96</t>
  </si>
  <si>
    <t>1235-4-6141-125-025-089</t>
  </si>
  <si>
    <t>1-2-3-9-0-0001</t>
  </si>
  <si>
    <t>2-1-1-2-0-0047</t>
  </si>
  <si>
    <t>2-1-1-2-0-0090</t>
  </si>
  <si>
    <t>2-1-1-2-0-0256</t>
  </si>
  <si>
    <t>2-1-1-2-0-2141</t>
  </si>
  <si>
    <t>2-1-1-2-0-2229</t>
  </si>
  <si>
    <t>2-1-1-2-0-2232</t>
  </si>
  <si>
    <t>2-1-1-2-0-2250</t>
  </si>
  <si>
    <t>COMPU ACCESORIOS DEL CENTRO SA DE CV</t>
  </si>
  <si>
    <t>CONTROL TECNICO Y REPRESENTACIONES, SA DE CV</t>
  </si>
  <si>
    <t>RAYA MENDOZA SERGIO</t>
  </si>
  <si>
    <t>INDUSTRIAL VALARE SA DE CV</t>
  </si>
  <si>
    <t>DOMESTICOS GUANAJUATO SA DE CV</t>
  </si>
  <si>
    <t>ANDRADE DE LA CRUZ MA SOLEDAD</t>
  </si>
  <si>
    <t>SUAREZ RUIZ VICTOR MANUEL</t>
  </si>
  <si>
    <t>2-1-1-9-0-0186</t>
  </si>
  <si>
    <t>BANCO DEL BAJIO SA (TARJETA EMPRESARIAL)</t>
  </si>
  <si>
    <t>1235-4-6141-125-025-171</t>
  </si>
  <si>
    <t>LINEA DE CONDUCCION 4TO CINTURON A AV SIGLO XXI</t>
  </si>
  <si>
    <t>1235-4-6141-125-025-181</t>
  </si>
  <si>
    <t>1236-4-6241-125-025-021</t>
  </si>
  <si>
    <t>PROYECTO LINEA DE CONDUCCION POZO 61 FRACC INSURGENTES Y COL LADRILLERAS</t>
  </si>
  <si>
    <t>AFORO Y VIDEO POZO 94 FRACC ARANZAZU</t>
  </si>
  <si>
    <t>PROGRAMA SUMINISTRO E INSTALACION DE MEDIDORES EN POZOS</t>
  </si>
  <si>
    <t>1-1-2-3-0-0001-293</t>
  </si>
  <si>
    <t>1-1-2-3-0-0001-623</t>
  </si>
  <si>
    <t>1-1-2-3-0-0001-624</t>
  </si>
  <si>
    <t>1-1-2-3-0-0001-625</t>
  </si>
  <si>
    <t>1-1-2-3-0-0001-626</t>
  </si>
  <si>
    <t>ROSILES ALVAREZ HUMBERTO JAVIER</t>
  </si>
  <si>
    <t>RAMIREZ HERNANDEZ JOSE OMAR</t>
  </si>
  <si>
    <t>MEJIA RANGEL PEDRO</t>
  </si>
  <si>
    <t>CALIXTO RAMIREZ ROBERTO</t>
  </si>
  <si>
    <t>ORTIZ OLIVARES PABLO</t>
  </si>
  <si>
    <t>1-1-2-3-0-0003-250</t>
  </si>
  <si>
    <t>OFFICE DEPOT MEXICO SA DE CV</t>
  </si>
  <si>
    <t>2-1-1-2-0-0009</t>
  </si>
  <si>
    <t>2-1-1-2-0-0014</t>
  </si>
  <si>
    <t>2-1-1-2-0-0022</t>
  </si>
  <si>
    <t>2-1-1-2-0-0085</t>
  </si>
  <si>
    <t>2-1-1-2-0-0116</t>
  </si>
  <si>
    <t>2-1-1-2-0-0534</t>
  </si>
  <si>
    <t>2-1-1-2-0-0635</t>
  </si>
  <si>
    <t>2-1-1-2-0-0934</t>
  </si>
  <si>
    <t>2-1-1-2-0-0963</t>
  </si>
  <si>
    <t>2-1-1-2-0-1148</t>
  </si>
  <si>
    <t>2-1-1-2-0-1479</t>
  </si>
  <si>
    <t>2-1-1-2-0-1995</t>
  </si>
  <si>
    <t>2-1-1-2-0-2066</t>
  </si>
  <si>
    <t>2-1-1-2-0-2086</t>
  </si>
  <si>
    <t>2-1-1-2-0-2089</t>
  </si>
  <si>
    <t>2-1-1-2-0-2255</t>
  </si>
  <si>
    <t>2-1-1-2-0-2261</t>
  </si>
  <si>
    <t>2-1-1-2-0-2272</t>
  </si>
  <si>
    <t>2-1-1-2-0-2304</t>
  </si>
  <si>
    <t>2-1-1-2-0-2318</t>
  </si>
  <si>
    <t>ASTROFOTO PAPELERIA, S.A. DE C.V.</t>
  </si>
  <si>
    <t>HULES Y MANGUERAS INDUSTRIALES Y AUTOMOTRICES, SA DE CV</t>
  </si>
  <si>
    <t>INDUSTRIAL KEM DE LEON SA DE CV</t>
  </si>
  <si>
    <t>SURO, SA DE CV</t>
  </si>
  <si>
    <t>GUTIERREZ TAPIA ROBERTO</t>
  </si>
  <si>
    <t>AGENCIA DE BICICLETAS CASTILLO SA DE CV</t>
  </si>
  <si>
    <t>FERRETERIA Y MATERIALES BALBOA, SA DE CV</t>
  </si>
  <si>
    <t>CONCRETOS ARSO SA DE CV</t>
  </si>
  <si>
    <t>PAPELERIA Y EQUIPOS ARIEL S.A. DE C.V.</t>
  </si>
  <si>
    <t>SISTEMAS Y MULTISERVICIOS ELECTRICOS SA DE CV</t>
  </si>
  <si>
    <t>FERNANDEZ SILVA FRANCISCO JAVIER</t>
  </si>
  <si>
    <t>FERRETERA MODELO DEL BAJIO SA DE CV</t>
  </si>
  <si>
    <t>RISAN COSMETICS SA DE CV</t>
  </si>
  <si>
    <t>ESQUIVEL ESPINOSA MARIA FRANCISCA CECILIA</t>
  </si>
  <si>
    <t>CONTRERAS RIVERA NOEL</t>
  </si>
  <si>
    <t>DOMINGUEZ SEGOVIANO LORENA</t>
  </si>
  <si>
    <t>BRISCO UNIFORMES INDUSTRIALES SA DE CV</t>
  </si>
  <si>
    <t>CAZAREZ LOPEZ ANDREA GUADALUPE</t>
  </si>
  <si>
    <t>FERNANDEZ GONZALEZ SANJUANA</t>
  </si>
  <si>
    <t>1-1-1-2-0-0097</t>
  </si>
  <si>
    <t>1-1-1-2-0-0098</t>
  </si>
  <si>
    <t>1-1-1-2-0-0099</t>
  </si>
  <si>
    <t>1-1-1-2-0-0100</t>
  </si>
  <si>
    <t>1-1-1-2-0-0101</t>
  </si>
  <si>
    <t>1-1-1-2-0-0102</t>
  </si>
  <si>
    <t>BAJIO 19754027 PROGRAMA IMPULSO AL DESARROLLO MI COMUNIDAD 2</t>
  </si>
  <si>
    <t>BAJIO 19754126 PROGRAMA TEJIDO SOCIAL 2017</t>
  </si>
  <si>
    <t>BAJIO 19754241 PROGRAMA IMPULSO SERVICIOS BASICOS 2017</t>
  </si>
  <si>
    <t>BAJIO 19754258 PROGRAMA RAMO GENERAL 33 2017 COMISION AGUA P</t>
  </si>
  <si>
    <t>BAJIO 19958180 CEA -O.O.IRAPUATO-URBANO 2017-12</t>
  </si>
  <si>
    <t>BAJIO 20029740 PROSANEAR 2017</t>
  </si>
  <si>
    <t>1235-4-6141-125-025-187</t>
  </si>
  <si>
    <t>CONSTRUCCION DE TANQUE LINEA CONDUCCION RED DISTRIBUCION COMUNIDADES EL GUAYABO-COECILLO</t>
  </si>
  <si>
    <t>1235-4-6141-125-025-164</t>
  </si>
  <si>
    <t>CONSTRUCCION LINEA DE CONDUCCION POZO 18-POZO 14</t>
  </si>
  <si>
    <t>1235-4-6141-125-025-183</t>
  </si>
  <si>
    <t>ACTUALIZACION DE PROYECTO RED DE DRENAJE PURISIMA COVARRUBIAS-PASO BLANCO</t>
  </si>
  <si>
    <t>1235-4-6141-125-025-205</t>
  </si>
  <si>
    <t>DIAGNOSTICO MTTO INSTALACIONES DISTRITOS PTAR 1 ACCION 14</t>
  </si>
  <si>
    <t>1235-4-6141-125-025-180</t>
  </si>
  <si>
    <t>PROYECTO EJECUTIVO REMODELACION EXTERIOR JAPAMI</t>
  </si>
  <si>
    <t>1235-4-6141-125-025-206</t>
  </si>
  <si>
    <t>PROYECTO EJECUTIVO PARA REHABILITACION Y AMPLIACION RED DRENAJE SANITARIO Y PTAR COMUNIDAD EL CARMEN</t>
  </si>
  <si>
    <t xml:space="preserve">DISTRIBUIDORA DE RETENES Y BALEROS DEL CENTRO SA DE CV </t>
  </si>
  <si>
    <r>
      <t xml:space="preserve">NOTAS A LOS ESTADOS FINANCIEROS DEL 3ER </t>
    </r>
    <r>
      <rPr>
        <b/>
        <sz val="8"/>
        <color indexed="10"/>
        <rFont val="Arial"/>
        <family val="2"/>
      </rPr>
      <t>TRIMESTRE</t>
    </r>
    <r>
      <rPr>
        <b/>
        <sz val="8"/>
        <rFont val="Arial"/>
        <family val="2"/>
      </rPr>
      <t xml:space="preserve"> DE </t>
    </r>
    <r>
      <rPr>
        <b/>
        <sz val="8"/>
        <color indexed="10"/>
        <rFont val="Arial"/>
        <family val="2"/>
      </rPr>
      <t>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</si>
</sst>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0* #,##0.00;\-* #,##0.00_0;* &quot;0.00&quot;;_-@_-"/>
    <numFmt numFmtId="165" formatCode="#,##0.00_ ;\-#,##0.00\ "/>
    <numFmt numFmtId="166" formatCode="#,##0.0000"/>
  </numFmts>
  <fonts count="31" x14ac:knownFonts="1">
    <font>
      <sz val="11"/>
      <color theme="1"/>
      <name val="Calibri"/>
      <family val="2"/>
      <scheme val="minor"/>
    </font>
    <font>
      <sz val="8"/>
      <color indexed="8"/>
      <name val="Arial"/>
      <family val="2"/>
    </font>
    <font>
      <b/>
      <sz val="8"/>
      <name val="Arial"/>
      <family val="2"/>
    </font>
    <font>
      <sz val="8"/>
      <name val="Arial"/>
      <family val="2"/>
    </font>
    <font>
      <sz val="10"/>
      <name val="Arial"/>
      <family val="2"/>
    </font>
    <font>
      <b/>
      <sz val="8"/>
      <color indexed="10"/>
      <name val="Arial"/>
      <family val="2"/>
    </font>
    <font>
      <b/>
      <sz val="10"/>
      <name val="Arial"/>
      <family val="2"/>
    </font>
    <font>
      <b/>
      <sz val="8"/>
      <color indexed="8"/>
      <name val="Arial"/>
      <family val="2"/>
    </font>
    <font>
      <sz val="11"/>
      <color theme="1"/>
      <name val="Calibri"/>
      <family val="2"/>
      <scheme val="minor"/>
    </font>
    <font>
      <sz val="8"/>
      <color theme="1"/>
      <name val="Arial"/>
      <family val="2"/>
    </font>
    <font>
      <sz val="8"/>
      <color theme="0"/>
      <name val="Arial"/>
      <family val="2"/>
    </font>
    <font>
      <b/>
      <sz val="8"/>
      <color theme="0"/>
      <name val="Arial"/>
      <family val="2"/>
    </font>
    <font>
      <sz val="11"/>
      <color theme="1"/>
      <name val="Garamond"/>
      <family val="2"/>
    </font>
    <font>
      <b/>
      <sz val="8"/>
      <color theme="1"/>
      <name val="Arial"/>
      <family val="2"/>
    </font>
    <font>
      <sz val="8"/>
      <color theme="1"/>
      <name val="Calibri"/>
      <family val="2"/>
      <scheme val="minor"/>
    </font>
    <font>
      <sz val="9"/>
      <color theme="1"/>
      <name val="Arial"/>
      <family val="2"/>
    </font>
    <font>
      <b/>
      <sz val="8"/>
      <color rgb="FF92D050"/>
      <name val="Arial"/>
      <family val="2"/>
    </font>
    <font>
      <b/>
      <sz val="8"/>
      <color theme="9" tint="0.59999389629810485"/>
      <name val="Arial"/>
      <family val="2"/>
    </font>
    <font>
      <sz val="8"/>
      <color rgb="FFFF0000"/>
      <name val="Arial"/>
      <family val="2"/>
    </font>
    <font>
      <b/>
      <sz val="8"/>
      <color rgb="FF000000"/>
      <name val="Arial"/>
      <family val="2"/>
    </font>
    <font>
      <sz val="8"/>
      <color rgb="FF000000"/>
      <name val="Arial"/>
      <family val="2"/>
    </font>
    <font>
      <sz val="8"/>
      <color rgb="FF92D050"/>
      <name val="Arial"/>
      <family val="2"/>
    </font>
    <font>
      <b/>
      <sz val="9"/>
      <name val="Arial"/>
      <family val="2"/>
    </font>
    <font>
      <b/>
      <sz val="10"/>
      <color theme="1"/>
      <name val="Arial"/>
      <family val="2"/>
    </font>
    <font>
      <sz val="10"/>
      <color indexed="8"/>
      <name val="MS Sans Serif"/>
      <family val="2"/>
    </font>
    <font>
      <sz val="8.0500000000000007"/>
      <color indexed="8"/>
      <name val="Times New Roman"/>
      <family val="1"/>
    </font>
    <font>
      <sz val="9.85"/>
      <color indexed="8"/>
      <name val="Times New Roman"/>
      <family val="1"/>
    </font>
    <font>
      <sz val="8.0500000000000007"/>
      <color indexed="8"/>
      <name val="Arial"/>
      <family val="2"/>
    </font>
    <font>
      <b/>
      <sz val="10"/>
      <color indexed="8"/>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CC99"/>
        <bgColor indexed="64"/>
      </patternFill>
    </fill>
    <fill>
      <patternFill patternType="solid">
        <fgColor rgb="FF92D050"/>
        <bgColor indexed="64"/>
      </patternFill>
    </fill>
    <fill>
      <patternFill patternType="solid">
        <fgColor theme="1" tint="0.499984740745262"/>
        <bgColor indexed="64"/>
      </patternFill>
    </fill>
    <fill>
      <patternFill patternType="solid">
        <fgColor theme="9"/>
        <bgColor indexed="64"/>
      </patternFill>
    </fill>
    <fill>
      <patternFill patternType="solid">
        <fgColor theme="9" tint="0.39997558519241921"/>
        <bgColor indexed="64"/>
      </patternFill>
    </fill>
    <fill>
      <patternFill patternType="solid">
        <fgColor rgb="FFF7CC99"/>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style="thin">
        <color indexed="64"/>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s>
  <cellStyleXfs count="13">
    <xf numFmtId="0" fontId="0" fillId="0" borderId="0"/>
    <xf numFmtId="43" fontId="8" fillId="0" borderId="0" applyFont="0" applyFill="0" applyBorder="0" applyAlignment="0" applyProtection="0"/>
    <xf numFmtId="0" fontId="8" fillId="0" borderId="0"/>
    <xf numFmtId="0" fontId="4" fillId="0" borderId="0"/>
    <xf numFmtId="0" fontId="12" fillId="0" borderId="0"/>
    <xf numFmtId="0" fontId="8" fillId="0" borderId="0"/>
    <xf numFmtId="0" fontId="8" fillId="0" borderId="0"/>
    <xf numFmtId="9" fontId="8" fillId="0" borderId="0" applyFont="0" applyFill="0" applyBorder="0" applyAlignment="0" applyProtection="0"/>
    <xf numFmtId="0" fontId="24" fillId="0" borderId="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8" fillId="0" borderId="0"/>
  </cellStyleXfs>
  <cellXfs count="584">
    <xf numFmtId="0" fontId="0" fillId="0" borderId="0" xfId="0"/>
    <xf numFmtId="0" fontId="3" fillId="0" borderId="0" xfId="0" applyFont="1"/>
    <xf numFmtId="0" fontId="13" fillId="0" borderId="0" xfId="0" applyFont="1"/>
    <xf numFmtId="4" fontId="9" fillId="0" borderId="0" xfId="1" applyNumberFormat="1" applyFont="1"/>
    <xf numFmtId="0" fontId="10" fillId="0" borderId="0" xfId="0" applyFont="1"/>
    <xf numFmtId="0" fontId="9" fillId="0" borderId="0" xfId="0" applyFont="1"/>
    <xf numFmtId="4" fontId="9" fillId="0" borderId="0" xfId="0" applyNumberFormat="1" applyFont="1"/>
    <xf numFmtId="0" fontId="9" fillId="0" borderId="0" xfId="0" applyFont="1" applyFill="1"/>
    <xf numFmtId="4" fontId="9" fillId="0" borderId="0" xfId="0" applyNumberFormat="1" applyFont="1" applyFill="1"/>
    <xf numFmtId="4" fontId="9" fillId="0" borderId="0" xfId="0" applyNumberFormat="1" applyFont="1" applyFill="1" applyBorder="1" applyAlignment="1">
      <alignment horizontal="right" wrapText="1"/>
    </xf>
    <xf numFmtId="4" fontId="13" fillId="0" borderId="0" xfId="0" applyNumberFormat="1" applyFont="1" applyFill="1" applyBorder="1" applyAlignment="1">
      <alignment horizontal="right" wrapText="1"/>
    </xf>
    <xf numFmtId="0" fontId="9" fillId="0" borderId="0" xfId="0" applyFont="1" applyBorder="1"/>
    <xf numFmtId="4" fontId="9" fillId="0" borderId="0" xfId="0" applyNumberFormat="1" applyFont="1" applyBorder="1"/>
    <xf numFmtId="0" fontId="13" fillId="0" borderId="0" xfId="0" applyFont="1" applyAlignment="1">
      <alignment vertical="center"/>
    </xf>
    <xf numFmtId="0" fontId="13" fillId="0" borderId="0" xfId="0" applyFont="1" applyFill="1" applyBorder="1" applyAlignment="1">
      <alignment horizontal="left" vertical="center" wrapText="1"/>
    </xf>
    <xf numFmtId="4" fontId="13" fillId="0" borderId="0" xfId="0" applyNumberFormat="1" applyFont="1" applyFill="1" applyBorder="1" applyAlignment="1">
      <alignment horizontal="right" vertical="center" wrapText="1"/>
    </xf>
    <xf numFmtId="0" fontId="13" fillId="0" borderId="0" xfId="0" applyFont="1" applyFill="1" applyBorder="1" applyAlignment="1">
      <alignment horizontal="left" vertical="center"/>
    </xf>
    <xf numFmtId="0" fontId="14" fillId="0" borderId="0" xfId="0" applyFont="1"/>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0" borderId="0" xfId="0" applyFont="1" applyBorder="1"/>
    <xf numFmtId="4" fontId="9" fillId="0" borderId="0" xfId="1" applyNumberFormat="1" applyFont="1" applyBorder="1"/>
    <xf numFmtId="4" fontId="2" fillId="0" borderId="0" xfId="2" applyNumberFormat="1" applyFont="1" applyFill="1" applyBorder="1" applyAlignment="1">
      <alignment horizontal="center" vertical="top" wrapText="1"/>
    </xf>
    <xf numFmtId="0" fontId="9" fillId="0" borderId="0" xfId="0" applyFont="1" applyFill="1" applyBorder="1"/>
    <xf numFmtId="0" fontId="2" fillId="0" borderId="0" xfId="2" applyFont="1" applyFill="1" applyBorder="1" applyAlignment="1">
      <alignment horizontal="center" vertical="top" wrapText="1"/>
    </xf>
    <xf numFmtId="15" fontId="9" fillId="0" borderId="0" xfId="0" applyNumberFormat="1" applyFont="1"/>
    <xf numFmtId="4" fontId="3" fillId="0" borderId="0" xfId="0" applyNumberFormat="1" applyFont="1"/>
    <xf numFmtId="15" fontId="9" fillId="0" borderId="0" xfId="0" applyNumberFormat="1" applyFont="1" applyFill="1"/>
    <xf numFmtId="43" fontId="9" fillId="0" borderId="0" xfId="1" applyFont="1" applyFill="1" applyBorder="1"/>
    <xf numFmtId="0" fontId="2" fillId="0" borderId="0" xfId="0" applyFont="1" applyBorder="1"/>
    <xf numFmtId="4" fontId="2" fillId="0" borderId="0" xfId="0" applyNumberFormat="1" applyFont="1" applyBorder="1"/>
    <xf numFmtId="43" fontId="2" fillId="0" borderId="0" xfId="0" applyNumberFormat="1" applyFont="1" applyBorder="1"/>
    <xf numFmtId="15" fontId="2" fillId="0" borderId="0" xfId="0" applyNumberFormat="1" applyFont="1" applyBorder="1"/>
    <xf numFmtId="15" fontId="3" fillId="0" borderId="0" xfId="0" applyNumberFormat="1" applyFont="1"/>
    <xf numFmtId="2" fontId="9" fillId="0" borderId="0" xfId="1" applyNumberFormat="1" applyFont="1" applyBorder="1"/>
    <xf numFmtId="4" fontId="9" fillId="0" borderId="0" xfId="1" applyNumberFormat="1" applyFont="1" applyAlignment="1"/>
    <xf numFmtId="10" fontId="9" fillId="0" borderId="0" xfId="0" applyNumberFormat="1" applyFont="1" applyAlignment="1"/>
    <xf numFmtId="0" fontId="2" fillId="0" borderId="0" xfId="3" applyFont="1" applyFill="1" applyBorder="1"/>
    <xf numFmtId="0" fontId="3" fillId="0" borderId="0" xfId="3" applyFont="1" applyFill="1" applyBorder="1"/>
    <xf numFmtId="0" fontId="3" fillId="0" borderId="0" xfId="3" applyFont="1" applyFill="1" applyBorder="1" applyAlignment="1">
      <alignment horizontal="left" wrapText="1"/>
    </xf>
    <xf numFmtId="0" fontId="3" fillId="0" borderId="0" xfId="3" applyFont="1" applyFill="1" applyBorder="1" applyAlignment="1">
      <alignment horizontal="left"/>
    </xf>
    <xf numFmtId="0" fontId="2" fillId="0" borderId="0" xfId="3" applyFont="1" applyFill="1" applyBorder="1" applyAlignment="1">
      <alignment horizontal="left" wrapText="1"/>
    </xf>
    <xf numFmtId="0" fontId="3" fillId="0" borderId="0" xfId="3" applyFont="1" applyFill="1"/>
    <xf numFmtId="0" fontId="13" fillId="0" borderId="22"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9" fillId="0" borderId="1" xfId="4" quotePrefix="1" applyFont="1" applyFill="1" applyBorder="1"/>
    <xf numFmtId="0" fontId="9" fillId="0" borderId="1" xfId="4" applyFont="1" applyFill="1" applyBorder="1"/>
    <xf numFmtId="0" fontId="13" fillId="0" borderId="28" xfId="3" applyFont="1" applyFill="1" applyBorder="1" applyAlignment="1">
      <alignment horizontal="center" vertical="center" wrapText="1"/>
    </xf>
    <xf numFmtId="0" fontId="9" fillId="0" borderId="3" xfId="4" applyFont="1" applyFill="1" applyBorder="1"/>
    <xf numFmtId="0" fontId="9" fillId="0" borderId="24" xfId="4" applyFont="1" applyFill="1" applyBorder="1"/>
    <xf numFmtId="0" fontId="13" fillId="0" borderId="23" xfId="3" applyFont="1" applyFill="1" applyBorder="1" applyAlignment="1">
      <alignment horizontal="left" vertical="center" wrapText="1"/>
    </xf>
    <xf numFmtId="4" fontId="13" fillId="0" borderId="23" xfId="3" applyNumberFormat="1" applyFont="1" applyFill="1" applyBorder="1" applyAlignment="1">
      <alignment horizontal="right" wrapText="1"/>
    </xf>
    <xf numFmtId="0" fontId="13" fillId="0" borderId="0" xfId="3" applyFont="1" applyFill="1" applyBorder="1" applyAlignment="1">
      <alignment horizontal="left" vertical="center" wrapText="1"/>
    </xf>
    <xf numFmtId="4" fontId="13" fillId="0" borderId="0" xfId="3" applyNumberFormat="1" applyFont="1" applyFill="1" applyBorder="1" applyAlignment="1">
      <alignment horizontal="right" wrapText="1"/>
    </xf>
    <xf numFmtId="0" fontId="3" fillId="0" borderId="0" xfId="3" applyFont="1" applyFill="1" applyBorder="1" applyAlignment="1">
      <alignment horizontal="left" vertical="top" wrapText="1"/>
    </xf>
    <xf numFmtId="0" fontId="3" fillId="0" borderId="0" xfId="3" applyFont="1" applyFill="1" applyBorder="1" applyAlignment="1">
      <alignment horizontal="left" vertical="top"/>
    </xf>
    <xf numFmtId="0" fontId="3" fillId="0" borderId="0" xfId="3" applyFont="1" applyFill="1" applyBorder="1" applyAlignment="1">
      <alignment wrapText="1"/>
    </xf>
    <xf numFmtId="0" fontId="13" fillId="0" borderId="0" xfId="0" applyFont="1" applyFill="1" applyBorder="1" applyAlignment="1">
      <alignment horizontal="left" wrapText="1"/>
    </xf>
    <xf numFmtId="0" fontId="9" fillId="0" borderId="0" xfId="0" applyFont="1" applyAlignment="1"/>
    <xf numFmtId="0" fontId="9" fillId="0" borderId="0" xfId="1" applyNumberFormat="1" applyFont="1" applyFill="1"/>
    <xf numFmtId="0" fontId="13" fillId="3" borderId="1" xfId="0" applyFont="1" applyFill="1" applyBorder="1" applyAlignment="1">
      <alignment wrapText="1"/>
    </xf>
    <xf numFmtId="10" fontId="9" fillId="0" borderId="0" xfId="1" applyNumberFormat="1" applyFont="1" applyAlignment="1"/>
    <xf numFmtId="2" fontId="9" fillId="0" borderId="0" xfId="1" applyNumberFormat="1" applyFont="1" applyAlignment="1"/>
    <xf numFmtId="0" fontId="9" fillId="0" borderId="0" xfId="0" applyFont="1"/>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3" fillId="0" borderId="7" xfId="0" applyFont="1" applyBorder="1"/>
    <xf numFmtId="0" fontId="3" fillId="0" borderId="8" xfId="0" applyFont="1" applyFill="1" applyBorder="1"/>
    <xf numFmtId="0" fontId="2" fillId="0" borderId="9" xfId="0" applyFont="1" applyFill="1" applyBorder="1" applyAlignment="1">
      <alignment horizontal="center"/>
    </xf>
    <xf numFmtId="0" fontId="3" fillId="0" borderId="9" xfId="0" applyFont="1" applyFill="1" applyBorder="1"/>
    <xf numFmtId="0" fontId="2" fillId="0" borderId="9" xfId="0" applyFont="1" applyFill="1" applyBorder="1" applyAlignment="1">
      <alignment horizontal="left" indent="1"/>
    </xf>
    <xf numFmtId="0" fontId="2" fillId="0" borderId="4" xfId="2" applyFont="1" applyFill="1" applyBorder="1" applyAlignment="1">
      <alignment horizontal="center" vertical="top" wrapText="1"/>
    </xf>
    <xf numFmtId="0" fontId="2" fillId="0" borderId="12" xfId="2" applyFont="1" applyFill="1" applyBorder="1" applyAlignment="1">
      <alignment horizontal="left" vertical="top" wrapText="1"/>
    </xf>
    <xf numFmtId="0" fontId="9" fillId="0" borderId="0" xfId="0" applyFont="1" applyFill="1" applyBorder="1" applyAlignment="1">
      <alignment wrapText="1"/>
    </xf>
    <xf numFmtId="0" fontId="2" fillId="2" borderId="2" xfId="0" applyFont="1" applyFill="1" applyBorder="1" applyAlignment="1">
      <alignment horizontal="center"/>
    </xf>
    <xf numFmtId="0" fontId="2" fillId="3" borderId="1" xfId="0" applyFont="1" applyFill="1" applyBorder="1" applyAlignment="1"/>
    <xf numFmtId="4" fontId="2" fillId="3" borderId="1" xfId="0" applyNumberFormat="1" applyFont="1" applyFill="1" applyBorder="1" applyAlignment="1"/>
    <xf numFmtId="0" fontId="2" fillId="3" borderId="1" xfId="0" applyNumberFormat="1" applyFont="1" applyFill="1" applyBorder="1" applyAlignment="1"/>
    <xf numFmtId="43" fontId="2" fillId="3" borderId="1" xfId="0" applyNumberFormat="1" applyFont="1" applyFill="1" applyBorder="1" applyAlignment="1"/>
    <xf numFmtId="15" fontId="2" fillId="3" borderId="1" xfId="0" applyNumberFormat="1" applyFont="1" applyFill="1" applyBorder="1" applyAlignment="1"/>
    <xf numFmtId="0" fontId="9" fillId="0" borderId="0" xfId="0" applyFont="1"/>
    <xf numFmtId="0" fontId="3" fillId="0" borderId="11" xfId="3" applyNumberFormat="1" applyFont="1" applyFill="1" applyBorder="1" applyAlignment="1">
      <alignment horizontal="center" vertical="top"/>
    </xf>
    <xf numFmtId="0" fontId="3" fillId="0" borderId="0" xfId="3" applyFont="1" applyBorder="1" applyAlignment="1">
      <alignment vertical="top" wrapText="1"/>
    </xf>
    <xf numFmtId="0" fontId="2" fillId="2" borderId="1" xfId="2" applyFont="1" applyFill="1" applyBorder="1" applyAlignment="1">
      <alignment horizontal="center" vertical="top" wrapText="1"/>
    </xf>
    <xf numFmtId="0" fontId="9" fillId="0" borderId="0" xfId="0" applyFont="1"/>
    <xf numFmtId="0" fontId="9" fillId="0" borderId="0" xfId="0" applyFont="1"/>
    <xf numFmtId="0" fontId="9" fillId="0" borderId="0" xfId="0" applyFont="1"/>
    <xf numFmtId="43" fontId="9" fillId="0" borderId="0" xfId="1" applyFont="1" applyFill="1"/>
    <xf numFmtId="0" fontId="2" fillId="0" borderId="0" xfId="3" applyFont="1" applyBorder="1" applyAlignment="1">
      <alignment vertical="top"/>
    </xf>
    <xf numFmtId="0" fontId="9" fillId="0" borderId="0" xfId="3" applyFont="1" applyBorder="1" applyAlignment="1">
      <alignment vertical="top"/>
    </xf>
    <xf numFmtId="0" fontId="9" fillId="0" borderId="9" xfId="3" applyFont="1" applyBorder="1" applyAlignment="1">
      <alignment vertical="top"/>
    </xf>
    <xf numFmtId="0" fontId="9" fillId="0" borderId="14" xfId="0" applyFont="1" applyBorder="1"/>
    <xf numFmtId="0" fontId="9" fillId="0" borderId="15" xfId="0" applyFont="1" applyBorder="1"/>
    <xf numFmtId="0" fontId="9" fillId="0" borderId="9" xfId="0" applyFont="1" applyBorder="1"/>
    <xf numFmtId="0" fontId="9" fillId="0" borderId="16" xfId="0" applyFont="1" applyBorder="1"/>
    <xf numFmtId="0" fontId="9" fillId="0" borderId="7" xfId="0" applyFont="1" applyBorder="1"/>
    <xf numFmtId="0" fontId="9" fillId="0" borderId="16" xfId="0" applyFont="1" applyBorder="1" applyAlignment="1">
      <alignment vertical="top"/>
    </xf>
    <xf numFmtId="0" fontId="9" fillId="0" borderId="7" xfId="0" applyFont="1" applyBorder="1" applyAlignment="1">
      <alignment vertical="top"/>
    </xf>
    <xf numFmtId="4" fontId="9" fillId="0" borderId="0" xfId="0" applyNumberFormat="1" applyFont="1" applyFill="1" applyBorder="1" applyAlignment="1">
      <alignment horizontal="right" vertical="center" wrapText="1"/>
    </xf>
    <xf numFmtId="0" fontId="9" fillId="0" borderId="0" xfId="0" applyFont="1" applyFill="1" applyBorder="1" applyAlignment="1">
      <alignment horizontal="left" vertical="center" wrapText="1"/>
    </xf>
    <xf numFmtId="0" fontId="9" fillId="0" borderId="5" xfId="3" applyFont="1" applyBorder="1" applyAlignment="1">
      <alignment vertical="top"/>
    </xf>
    <xf numFmtId="0" fontId="9" fillId="0" borderId="0" xfId="3" applyFont="1" applyBorder="1" applyAlignment="1">
      <alignment vertical="top" wrapText="1"/>
    </xf>
    <xf numFmtId="0" fontId="9" fillId="0" borderId="0" xfId="3" applyFont="1" applyBorder="1" applyAlignment="1">
      <alignment horizontal="left" vertical="top" wrapText="1"/>
    </xf>
    <xf numFmtId="0" fontId="9" fillId="0" borderId="9" xfId="3" applyFont="1" applyBorder="1" applyAlignment="1">
      <alignment horizontal="left" vertical="top" wrapText="1"/>
    </xf>
    <xf numFmtId="4" fontId="9" fillId="0" borderId="14" xfId="0" applyNumberFormat="1" applyFont="1" applyBorder="1"/>
    <xf numFmtId="4" fontId="9" fillId="0" borderId="0" xfId="3" applyNumberFormat="1" applyFont="1" applyBorder="1" applyAlignment="1">
      <alignment vertical="top"/>
    </xf>
    <xf numFmtId="4" fontId="9" fillId="0" borderId="16" xfId="0" applyNumberFormat="1" applyFont="1" applyBorder="1"/>
    <xf numFmtId="0" fontId="2" fillId="0" borderId="14" xfId="0" applyFont="1" applyBorder="1"/>
    <xf numFmtId="43" fontId="2" fillId="0" borderId="14" xfId="0" applyNumberFormat="1" applyFont="1" applyBorder="1"/>
    <xf numFmtId="0" fontId="2" fillId="0" borderId="15" xfId="0" applyFont="1" applyBorder="1"/>
    <xf numFmtId="0" fontId="2" fillId="0" borderId="9" xfId="0" applyFont="1" applyBorder="1"/>
    <xf numFmtId="0" fontId="3" fillId="0" borderId="0" xfId="0" applyFont="1" applyBorder="1"/>
    <xf numFmtId="0" fontId="3" fillId="0" borderId="9" xfId="0" applyFont="1" applyBorder="1"/>
    <xf numFmtId="0" fontId="3" fillId="0" borderId="16" xfId="0" applyFont="1" applyBorder="1"/>
    <xf numFmtId="0" fontId="13" fillId="0" borderId="14" xfId="0" applyFont="1" applyFill="1" applyBorder="1" applyAlignment="1">
      <alignment horizontal="left" vertical="center" wrapText="1"/>
    </xf>
    <xf numFmtId="4" fontId="13" fillId="0" borderId="14" xfId="0" applyNumberFormat="1" applyFont="1" applyFill="1" applyBorder="1" applyAlignment="1">
      <alignment horizontal="right" wrapText="1"/>
    </xf>
    <xf numFmtId="4" fontId="13" fillId="0" borderId="15" xfId="0" applyNumberFormat="1" applyFont="1" applyFill="1" applyBorder="1" applyAlignment="1">
      <alignment horizontal="right" wrapText="1"/>
    </xf>
    <xf numFmtId="4" fontId="9" fillId="0" borderId="16" xfId="1" applyNumberFormat="1" applyFont="1" applyBorder="1"/>
    <xf numFmtId="4" fontId="9" fillId="0" borderId="7" xfId="1" applyNumberFormat="1" applyFont="1" applyBorder="1"/>
    <xf numFmtId="4" fontId="13" fillId="0" borderId="0" xfId="1" applyNumberFormat="1" applyFont="1" applyFill="1" applyBorder="1" applyAlignment="1">
      <alignment horizontal="right" wrapText="1"/>
    </xf>
    <xf numFmtId="2" fontId="13" fillId="0" borderId="0" xfId="0" applyNumberFormat="1" applyFont="1" applyFill="1" applyBorder="1" applyAlignment="1">
      <alignment horizontal="right" wrapText="1"/>
    </xf>
    <xf numFmtId="4" fontId="9" fillId="0" borderId="14" xfId="1" applyNumberFormat="1" applyFont="1" applyBorder="1"/>
    <xf numFmtId="2" fontId="9" fillId="0" borderId="14" xfId="1" applyNumberFormat="1" applyFont="1" applyBorder="1"/>
    <xf numFmtId="2" fontId="9" fillId="0" borderId="15" xfId="1" applyNumberFormat="1" applyFont="1" applyBorder="1"/>
    <xf numFmtId="2" fontId="9" fillId="0" borderId="9" xfId="1" applyNumberFormat="1" applyFont="1" applyBorder="1"/>
    <xf numFmtId="2" fontId="9" fillId="0" borderId="16" xfId="1" applyNumberFormat="1" applyFont="1" applyBorder="1"/>
    <xf numFmtId="2" fontId="9" fillId="0" borderId="7" xfId="1" applyNumberFormat="1" applyFont="1" applyBorder="1"/>
    <xf numFmtId="2" fontId="9" fillId="0" borderId="0" xfId="1" applyNumberFormat="1" applyFont="1"/>
    <xf numFmtId="0" fontId="13" fillId="0" borderId="0" xfId="3" applyFont="1" applyBorder="1" applyAlignment="1">
      <alignment vertical="top"/>
    </xf>
    <xf numFmtId="0" fontId="13" fillId="0" borderId="9" xfId="3" applyFont="1" applyBorder="1" applyAlignment="1">
      <alignment vertical="top"/>
    </xf>
    <xf numFmtId="4" fontId="9" fillId="0" borderId="15" xfId="1" applyNumberFormat="1" applyFont="1" applyBorder="1"/>
    <xf numFmtId="4" fontId="9" fillId="0" borderId="9" xfId="1" applyNumberFormat="1" applyFont="1" applyBorder="1"/>
    <xf numFmtId="0" fontId="9" fillId="0" borderId="9" xfId="3" applyFont="1" applyBorder="1" applyAlignment="1">
      <alignment vertical="top" wrapText="1"/>
    </xf>
    <xf numFmtId="0" fontId="9" fillId="0" borderId="5" xfId="3" applyFont="1" applyBorder="1" applyAlignment="1">
      <alignment horizontal="left" vertical="top" wrapText="1"/>
    </xf>
    <xf numFmtId="0" fontId="1" fillId="0" borderId="17" xfId="3" applyFont="1" applyBorder="1" applyAlignment="1">
      <alignment horizontal="left" vertical="top" indent="1"/>
    </xf>
    <xf numFmtId="0" fontId="9" fillId="0" borderId="14" xfId="3" applyFont="1" applyBorder="1" applyAlignment="1">
      <alignment horizontal="left" vertical="top" indent="1"/>
    </xf>
    <xf numFmtId="0" fontId="1" fillId="0" borderId="5" xfId="3" applyFont="1" applyBorder="1" applyAlignment="1">
      <alignment horizontal="left" vertical="top" indent="1"/>
    </xf>
    <xf numFmtId="0" fontId="9" fillId="0" borderId="0" xfId="3" applyFont="1" applyBorder="1" applyAlignment="1">
      <alignment horizontal="left" vertical="top" indent="1"/>
    </xf>
    <xf numFmtId="0" fontId="1" fillId="0" borderId="6" xfId="3" applyFont="1" applyBorder="1" applyAlignment="1">
      <alignment horizontal="left" vertical="top" indent="1"/>
    </xf>
    <xf numFmtId="0" fontId="9" fillId="0" borderId="16" xfId="3" applyFont="1" applyBorder="1" applyAlignment="1">
      <alignment horizontal="left" vertical="top" indent="1"/>
    </xf>
    <xf numFmtId="0" fontId="1" fillId="0" borderId="5" xfId="3" applyFont="1" applyFill="1" applyBorder="1" applyAlignment="1">
      <alignment horizontal="left" vertical="top" indent="1"/>
    </xf>
    <xf numFmtId="0" fontId="1" fillId="0" borderId="6" xfId="3" applyFont="1" applyFill="1" applyBorder="1" applyAlignment="1">
      <alignment horizontal="left" vertical="top" indent="1"/>
    </xf>
    <xf numFmtId="0" fontId="9" fillId="0" borderId="0" xfId="0" applyFont="1" applyBorder="1" applyAlignment="1">
      <alignment horizontal="left" indent="1"/>
    </xf>
    <xf numFmtId="0" fontId="9" fillId="0" borderId="9" xfId="0" applyFont="1" applyBorder="1" applyAlignment="1">
      <alignment horizontal="left" indent="1"/>
    </xf>
    <xf numFmtId="0" fontId="3" fillId="0" borderId="5" xfId="3" applyFont="1" applyBorder="1" applyAlignment="1">
      <alignment horizontal="left" vertical="top" indent="1"/>
    </xf>
    <xf numFmtId="0" fontId="1" fillId="0" borderId="5" xfId="0" applyFont="1" applyFill="1" applyBorder="1" applyAlignment="1">
      <alignment horizontal="left" vertical="top" indent="1"/>
    </xf>
    <xf numFmtId="0" fontId="9" fillId="0" borderId="0" xfId="0" applyFont="1" applyFill="1" applyBorder="1" applyAlignment="1">
      <alignment horizontal="left" indent="1"/>
    </xf>
    <xf numFmtId="0" fontId="9" fillId="0" borderId="9" xfId="0" applyFont="1" applyFill="1" applyBorder="1" applyAlignment="1">
      <alignment horizontal="left" indent="1"/>
    </xf>
    <xf numFmtId="0" fontId="1" fillId="0" borderId="6" xfId="0" applyFont="1" applyBorder="1" applyAlignment="1">
      <alignment horizontal="left" vertical="top" indent="1"/>
    </xf>
    <xf numFmtId="0" fontId="9" fillId="0" borderId="16" xfId="0" applyFont="1" applyBorder="1" applyAlignment="1">
      <alignment horizontal="left" indent="1"/>
    </xf>
    <xf numFmtId="0" fontId="9" fillId="0" borderId="7" xfId="0" applyFont="1" applyBorder="1" applyAlignment="1">
      <alignment horizontal="left" indent="1"/>
    </xf>
    <xf numFmtId="0" fontId="9" fillId="0" borderId="14" xfId="0" applyFont="1" applyBorder="1" applyAlignment="1">
      <alignment horizontal="left" indent="1"/>
    </xf>
    <xf numFmtId="0" fontId="9" fillId="0" borderId="15" xfId="0" applyFont="1" applyBorder="1" applyAlignment="1">
      <alignment horizontal="left" indent="1"/>
    </xf>
    <xf numFmtId="0" fontId="1" fillId="0" borderId="5" xfId="0" applyFont="1" applyBorder="1" applyAlignment="1">
      <alignment horizontal="left" vertical="top" indent="1"/>
    </xf>
    <xf numFmtId="0" fontId="7" fillId="0" borderId="6" xfId="0" applyFont="1" applyFill="1" applyBorder="1" applyAlignment="1">
      <alignment horizontal="left" vertical="top" indent="1"/>
    </xf>
    <xf numFmtId="0" fontId="1" fillId="0" borderId="6" xfId="0" applyFont="1" applyBorder="1" applyAlignment="1">
      <alignment horizontal="left" indent="1"/>
    </xf>
    <xf numFmtId="0" fontId="9" fillId="0" borderId="5" xfId="3" applyFont="1" applyBorder="1" applyAlignment="1">
      <alignment horizontal="left" vertical="top" indent="1"/>
    </xf>
    <xf numFmtId="4" fontId="1" fillId="0" borderId="6" xfId="1" applyNumberFormat="1" applyFont="1" applyFill="1" applyBorder="1" applyAlignment="1">
      <alignment horizontal="left" vertical="center" indent="1"/>
    </xf>
    <xf numFmtId="0" fontId="3" fillId="0" borderId="6" xfId="3" applyFont="1" applyBorder="1" applyAlignment="1">
      <alignment horizontal="left" vertical="top" indent="1"/>
    </xf>
    <xf numFmtId="0" fontId="9" fillId="0" borderId="5" xfId="0" applyFont="1" applyBorder="1" applyAlignment="1">
      <alignment horizontal="left" vertical="top" indent="1"/>
    </xf>
    <xf numFmtId="0" fontId="9" fillId="0" borderId="6" xfId="3" applyFont="1" applyFill="1" applyBorder="1" applyAlignment="1">
      <alignment horizontal="left" vertical="top" indent="1"/>
    </xf>
    <xf numFmtId="0" fontId="2" fillId="0" borderId="17" xfId="0" applyFont="1" applyBorder="1" applyAlignment="1">
      <alignment horizontal="left" indent="1"/>
    </xf>
    <xf numFmtId="0" fontId="2" fillId="0" borderId="5" xfId="0" applyFont="1" applyBorder="1" applyAlignment="1">
      <alignment horizontal="left" indent="1"/>
    </xf>
    <xf numFmtId="0" fontId="2" fillId="0" borderId="6" xfId="0" applyFont="1" applyBorder="1" applyAlignment="1">
      <alignment horizontal="left" indent="1"/>
    </xf>
    <xf numFmtId="0" fontId="9" fillId="0" borderId="9" xfId="3" applyFont="1" applyBorder="1" applyAlignment="1">
      <alignment horizontal="left" vertical="top" indent="1"/>
    </xf>
    <xf numFmtId="0" fontId="13" fillId="0" borderId="5" xfId="3" applyFont="1" applyBorder="1" applyAlignment="1">
      <alignment horizontal="left" vertical="top" indent="1"/>
    </xf>
    <xf numFmtId="0" fontId="2" fillId="0" borderId="14" xfId="0" applyFont="1" applyFill="1" applyBorder="1" applyAlignment="1">
      <alignment horizontal="left" vertical="center" wrapText="1" indent="1"/>
    </xf>
    <xf numFmtId="0" fontId="2" fillId="0" borderId="15" xfId="0" applyFont="1" applyFill="1" applyBorder="1" applyAlignment="1">
      <alignment horizontal="left" vertical="center" wrapText="1" indent="1"/>
    </xf>
    <xf numFmtId="0" fontId="15" fillId="0" borderId="0" xfId="0" applyFont="1" applyBorder="1" applyAlignment="1">
      <alignment horizontal="justify" vertical="center"/>
    </xf>
    <xf numFmtId="0" fontId="2" fillId="0" borderId="15" xfId="0" applyFont="1" applyFill="1" applyBorder="1" applyAlignment="1">
      <alignment horizontal="center" vertical="center" wrapText="1"/>
    </xf>
    <xf numFmtId="0" fontId="9" fillId="0" borderId="5" xfId="0" applyFont="1" applyBorder="1"/>
    <xf numFmtId="0" fontId="9" fillId="0" borderId="5" xfId="0" applyFont="1" applyBorder="1" applyAlignment="1">
      <alignment horizontal="left" vertical="top"/>
    </xf>
    <xf numFmtId="0" fontId="9" fillId="0" borderId="6" xfId="0" applyFont="1" applyBorder="1" applyAlignment="1">
      <alignment horizontal="left" vertical="top"/>
    </xf>
    <xf numFmtId="0" fontId="15" fillId="0" borderId="16" xfId="0" applyFont="1" applyBorder="1" applyAlignment="1">
      <alignment horizontal="justify" vertical="center"/>
    </xf>
    <xf numFmtId="4" fontId="9" fillId="0" borderId="5" xfId="0" applyNumberFormat="1" applyFont="1" applyBorder="1" applyAlignment="1">
      <alignment horizontal="left" vertical="top"/>
    </xf>
    <xf numFmtId="4" fontId="9" fillId="0" borderId="6" xfId="0" applyNumberFormat="1" applyFont="1" applyBorder="1" applyAlignment="1">
      <alignment horizontal="left" vertical="top"/>
    </xf>
    <xf numFmtId="0" fontId="3" fillId="0" borderId="0" xfId="3" applyFont="1" applyAlignment="1" applyProtection="1">
      <alignment vertical="top"/>
    </xf>
    <xf numFmtId="0" fontId="3" fillId="0" borderId="0" xfId="3" applyFont="1" applyAlignment="1">
      <alignment vertical="top" wrapText="1"/>
    </xf>
    <xf numFmtId="0" fontId="3" fillId="0" borderId="0" xfId="3" applyFont="1" applyAlignment="1">
      <alignment vertical="top"/>
    </xf>
    <xf numFmtId="0" fontId="3" fillId="0" borderId="0" xfId="3" applyFont="1" applyAlignment="1" applyProtection="1">
      <alignment vertical="top" wrapText="1"/>
      <protection locked="0"/>
    </xf>
    <xf numFmtId="0" fontId="3" fillId="0" borderId="0" xfId="3" applyFont="1" applyAlignment="1" applyProtection="1">
      <alignment horizontal="left" vertical="top" wrapText="1" indent="5"/>
      <protection locked="0"/>
    </xf>
    <xf numFmtId="0" fontId="3" fillId="0" borderId="0" xfId="3" applyFont="1" applyAlignment="1" applyProtection="1">
      <alignment vertical="top"/>
      <protection locked="0"/>
    </xf>
    <xf numFmtId="0" fontId="2" fillId="2" borderId="10" xfId="2" applyFont="1" applyFill="1" applyBorder="1" applyAlignment="1">
      <alignment horizontal="left" vertical="top" wrapText="1"/>
    </xf>
    <xf numFmtId="0" fontId="2" fillId="2" borderId="13" xfId="2" applyFont="1" applyFill="1" applyBorder="1" applyAlignment="1">
      <alignment horizontal="left" vertical="top" wrapText="1"/>
    </xf>
    <xf numFmtId="0" fontId="2" fillId="0" borderId="0" xfId="0" applyFont="1" applyAlignment="1">
      <alignment horizontal="center"/>
    </xf>
    <xf numFmtId="0" fontId="2" fillId="2" borderId="1" xfId="2" applyFont="1" applyFill="1" applyBorder="1" applyAlignment="1">
      <alignment horizontal="center" vertical="top" wrapText="1"/>
    </xf>
    <xf numFmtId="0" fontId="3" fillId="0" borderId="0" xfId="3" applyFont="1" applyBorder="1" applyAlignment="1" applyProtection="1">
      <alignment horizontal="left" vertical="top" wrapText="1" indent="2"/>
      <protection locked="0"/>
    </xf>
    <xf numFmtId="0" fontId="9" fillId="0" borderId="0" xfId="0" applyFont="1" applyFill="1" applyBorder="1" applyProtection="1">
      <protection locked="0"/>
    </xf>
    <xf numFmtId="0" fontId="9" fillId="0" borderId="0" xfId="0" applyFont="1" applyBorder="1" applyProtection="1">
      <protection locked="0"/>
    </xf>
    <xf numFmtId="0" fontId="13" fillId="0" borderId="0" xfId="0" applyFont="1" applyBorder="1" applyProtection="1">
      <protection locked="0"/>
    </xf>
    <xf numFmtId="0" fontId="16" fillId="3" borderId="1" xfId="0" applyFont="1" applyFill="1" applyBorder="1" applyAlignment="1" applyProtection="1">
      <alignment wrapText="1"/>
      <protection hidden="1"/>
    </xf>
    <xf numFmtId="0" fontId="3" fillId="0" borderId="1" xfId="0" applyFont="1" applyBorder="1" applyAlignment="1" applyProtection="1">
      <protection locked="0"/>
    </xf>
    <xf numFmtId="15" fontId="3" fillId="0" borderId="1" xfId="0" applyNumberFormat="1" applyFont="1" applyBorder="1" applyAlignment="1" applyProtection="1">
      <protection locked="0"/>
    </xf>
    <xf numFmtId="0" fontId="3" fillId="0" borderId="1" xfId="0" applyFont="1" applyBorder="1" applyAlignment="1" applyProtection="1">
      <alignment wrapText="1"/>
      <protection locked="0"/>
    </xf>
    <xf numFmtId="0" fontId="3" fillId="0" borderId="1" xfId="0" applyFont="1" applyFill="1" applyBorder="1" applyAlignment="1" applyProtection="1">
      <protection locked="0"/>
    </xf>
    <xf numFmtId="4" fontId="3" fillId="0" borderId="1" xfId="0" applyNumberFormat="1" applyFont="1" applyBorder="1" applyAlignment="1" applyProtection="1">
      <protection locked="0"/>
    </xf>
    <xf numFmtId="4" fontId="3" fillId="0" borderId="1" xfId="0" applyNumberFormat="1" applyFont="1" applyBorder="1" applyAlignment="1" applyProtection="1">
      <alignment wrapText="1"/>
      <protection locked="0"/>
    </xf>
    <xf numFmtId="4" fontId="3" fillId="0" borderId="1" xfId="0" applyNumberFormat="1" applyFont="1" applyFill="1" applyBorder="1" applyAlignment="1" applyProtection="1">
      <protection locked="0"/>
    </xf>
    <xf numFmtId="0" fontId="2" fillId="2" borderId="1" xfId="0" applyFont="1" applyFill="1" applyBorder="1" applyAlignment="1" applyProtection="1">
      <alignment wrapText="1"/>
      <protection locked="0"/>
    </xf>
    <xf numFmtId="43" fontId="9" fillId="0" borderId="0" xfId="1" applyFont="1" applyFill="1" applyBorder="1" applyProtection="1">
      <protection locked="0"/>
    </xf>
    <xf numFmtId="43" fontId="9" fillId="0" borderId="0" xfId="1" applyFont="1" applyBorder="1" applyProtection="1">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2" fillId="2" borderId="30" xfId="0" applyFont="1" applyFill="1" applyBorder="1" applyAlignment="1">
      <alignment horizontal="center" vertical="center" wrapText="1"/>
    </xf>
    <xf numFmtId="4" fontId="2" fillId="2" borderId="30"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 fontId="2" fillId="2" borderId="2" xfId="0" applyNumberFormat="1" applyFont="1" applyFill="1" applyBorder="1" applyAlignment="1">
      <alignment horizontal="left" vertical="center" indent="1"/>
    </xf>
    <xf numFmtId="4" fontId="2" fillId="2" borderId="1" xfId="0" applyNumberFormat="1" applyFont="1" applyFill="1" applyBorder="1" applyAlignment="1">
      <alignment horizontal="center" vertical="center" wrapText="1"/>
    </xf>
    <xf numFmtId="0" fontId="2" fillId="2" borderId="1" xfId="2" applyFont="1" applyFill="1" applyBorder="1" applyAlignment="1">
      <alignment horizontal="left" vertical="top"/>
    </xf>
    <xf numFmtId="4" fontId="13" fillId="3" borderId="30" xfId="0" applyNumberFormat="1" applyFont="1" applyFill="1" applyBorder="1" applyAlignment="1">
      <alignment horizontal="right" wrapText="1"/>
    </xf>
    <xf numFmtId="4" fontId="13" fillId="3" borderId="31" xfId="0" applyNumberFormat="1" applyFont="1" applyFill="1" applyBorder="1" applyAlignment="1">
      <alignment wrapText="1"/>
    </xf>
    <xf numFmtId="4" fontId="13" fillId="3" borderId="31" xfId="0" applyNumberFormat="1" applyFont="1" applyFill="1" applyBorder="1" applyAlignment="1">
      <alignment horizontal="right" wrapText="1"/>
    </xf>
    <xf numFmtId="0" fontId="13" fillId="3" borderId="23" xfId="0" applyFont="1" applyFill="1" applyBorder="1" applyAlignment="1">
      <alignment horizontal="left" wrapText="1"/>
    </xf>
    <xf numFmtId="4" fontId="9" fillId="0" borderId="1" xfId="0" applyNumberFormat="1" applyFont="1" applyFill="1" applyBorder="1" applyAlignment="1">
      <alignment wrapText="1"/>
    </xf>
    <xf numFmtId="49" fontId="9" fillId="0" borderId="1" xfId="0" applyNumberFormat="1" applyFont="1" applyFill="1" applyBorder="1" applyAlignment="1">
      <alignment wrapText="1"/>
    </xf>
    <xf numFmtId="0" fontId="13" fillId="0" borderId="0" xfId="0" applyFont="1" applyFill="1" applyBorder="1" applyAlignment="1">
      <alignment horizontal="center" vertical="center" wrapText="1"/>
    </xf>
    <xf numFmtId="4" fontId="13" fillId="2" borderId="1"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3" applyFont="1" applyFill="1" applyBorder="1" applyAlignment="1">
      <alignment horizontal="center" vertical="center" wrapText="1"/>
    </xf>
    <xf numFmtId="4" fontId="2" fillId="0" borderId="0" xfId="2" applyNumberFormat="1" applyFont="1" applyFill="1" applyBorder="1" applyAlignment="1">
      <alignment horizontal="left" vertical="top" wrapText="1"/>
    </xf>
    <xf numFmtId="0" fontId="2" fillId="2" borderId="1" xfId="2" applyFont="1" applyFill="1" applyBorder="1" applyAlignment="1">
      <alignment horizontal="left" vertical="top" wrapText="1"/>
    </xf>
    <xf numFmtId="4" fontId="9" fillId="0" borderId="0" xfId="0" applyNumberFormat="1" applyFont="1" applyAlignment="1"/>
    <xf numFmtId="4" fontId="13" fillId="3" borderId="1" xfId="0" applyNumberFormat="1" applyFont="1" applyFill="1" applyBorder="1" applyAlignment="1">
      <alignment horizontal="right" wrapText="1"/>
    </xf>
    <xf numFmtId="4" fontId="13" fillId="3" borderId="32" xfId="0" applyNumberFormat="1" applyFont="1" applyFill="1" applyBorder="1" applyAlignment="1">
      <alignment wrapText="1"/>
    </xf>
    <xf numFmtId="4" fontId="13" fillId="3" borderId="32" xfId="0" applyNumberFormat="1" applyFont="1" applyFill="1" applyBorder="1" applyAlignment="1">
      <alignment horizontal="right" wrapText="1"/>
    </xf>
    <xf numFmtId="0" fontId="13" fillId="3" borderId="24" xfId="0" applyFont="1" applyFill="1" applyBorder="1" applyAlignment="1">
      <alignment horizontal="left" wrapText="1"/>
    </xf>
    <xf numFmtId="4" fontId="9" fillId="0" borderId="32" xfId="0" applyNumberFormat="1" applyFont="1" applyFill="1" applyBorder="1" applyAlignment="1">
      <alignment wrapText="1"/>
    </xf>
    <xf numFmtId="49" fontId="9" fillId="0" borderId="32" xfId="0" applyNumberFormat="1" applyFont="1" applyFill="1" applyBorder="1" applyAlignment="1">
      <alignment wrapText="1"/>
    </xf>
    <xf numFmtId="49" fontId="9" fillId="0" borderId="24" xfId="0" applyNumberFormat="1" applyFont="1" applyFill="1" applyBorder="1" applyAlignment="1">
      <alignment wrapText="1"/>
    </xf>
    <xf numFmtId="4" fontId="13" fillId="3" borderId="23" xfId="0" applyNumberFormat="1" applyFont="1" applyFill="1" applyBorder="1" applyAlignment="1">
      <alignment wrapText="1"/>
    </xf>
    <xf numFmtId="4" fontId="13" fillId="0" borderId="0" xfId="0" applyNumberFormat="1" applyFont="1" applyFill="1" applyBorder="1" applyAlignment="1">
      <alignment horizontal="center" vertical="center" wrapText="1"/>
    </xf>
    <xf numFmtId="43" fontId="9" fillId="0" borderId="0" xfId="1" applyFont="1"/>
    <xf numFmtId="4" fontId="9" fillId="0" borderId="0" xfId="0" applyNumberFormat="1" applyFont="1" applyFill="1" applyAlignment="1"/>
    <xf numFmtId="0" fontId="9" fillId="0" borderId="0" xfId="0" applyFont="1" applyFill="1" applyAlignment="1"/>
    <xf numFmtId="4" fontId="13" fillId="3" borderId="1" xfId="0" applyNumberFormat="1" applyFont="1" applyFill="1" applyBorder="1" applyAlignment="1">
      <alignment wrapText="1"/>
    </xf>
    <xf numFmtId="0" fontId="13" fillId="3" borderId="1" xfId="0" applyFont="1" applyFill="1" applyBorder="1" applyAlignment="1">
      <alignment horizontal="left" wrapText="1"/>
    </xf>
    <xf numFmtId="4" fontId="13" fillId="0" borderId="1" xfId="0" applyNumberFormat="1" applyFont="1" applyFill="1" applyBorder="1" applyAlignment="1">
      <alignment wrapText="1"/>
    </xf>
    <xf numFmtId="0" fontId="13" fillId="0" borderId="1" xfId="0" applyFont="1" applyFill="1" applyBorder="1" applyAlignment="1">
      <alignment wrapText="1"/>
    </xf>
    <xf numFmtId="4" fontId="13" fillId="0" borderId="0" xfId="0" applyNumberFormat="1" applyFont="1"/>
    <xf numFmtId="4" fontId="13" fillId="0" borderId="0" xfId="0" applyNumberFormat="1" applyFont="1" applyAlignment="1">
      <alignment horizontal="center"/>
    </xf>
    <xf numFmtId="0" fontId="13" fillId="0" borderId="0" xfId="0" applyFont="1" applyAlignment="1">
      <alignment horizontal="center"/>
    </xf>
    <xf numFmtId="4" fontId="13" fillId="3" borderId="24" xfId="0" applyNumberFormat="1" applyFont="1" applyFill="1" applyBorder="1" applyAlignment="1">
      <alignment wrapText="1"/>
    </xf>
    <xf numFmtId="0" fontId="13" fillId="3" borderId="24" xfId="0" applyFont="1" applyFill="1" applyBorder="1" applyAlignment="1">
      <alignment wrapText="1"/>
    </xf>
    <xf numFmtId="4" fontId="9" fillId="0" borderId="24" xfId="0" applyNumberFormat="1" applyFont="1" applyFill="1" applyBorder="1" applyAlignment="1">
      <alignment wrapText="1"/>
    </xf>
    <xf numFmtId="49" fontId="13" fillId="2" borderId="24" xfId="1" applyNumberFormat="1" applyFont="1" applyFill="1" applyBorder="1" applyAlignment="1">
      <alignment horizontal="center" vertical="center" wrapText="1"/>
    </xf>
    <xf numFmtId="4" fontId="13" fillId="2" borderId="24" xfId="1" applyNumberFormat="1" applyFont="1" applyFill="1" applyBorder="1" applyAlignment="1">
      <alignment horizontal="center" vertical="center" wrapText="1"/>
    </xf>
    <xf numFmtId="0" fontId="13" fillId="2" borderId="24" xfId="1" applyNumberFormat="1" applyFont="1" applyFill="1" applyBorder="1" applyAlignment="1">
      <alignment horizontal="center" vertical="center" wrapText="1"/>
    </xf>
    <xf numFmtId="0" fontId="9" fillId="0" borderId="0" xfId="0" applyFont="1" applyAlignment="1">
      <alignment vertical="center"/>
    </xf>
    <xf numFmtId="4" fontId="2" fillId="2" borderId="1" xfId="1" applyNumberFormat="1" applyFont="1" applyFill="1" applyBorder="1" applyAlignment="1">
      <alignment horizontal="center" vertical="center" wrapText="1"/>
    </xf>
    <xf numFmtId="4" fontId="13" fillId="0" borderId="0" xfId="1" applyNumberFormat="1" applyFont="1" applyAlignment="1">
      <alignment vertical="center"/>
    </xf>
    <xf numFmtId="0" fontId="2" fillId="2" borderId="1" xfId="2" applyFont="1" applyFill="1" applyBorder="1" applyAlignment="1">
      <alignment horizontal="left" vertical="center"/>
    </xf>
    <xf numFmtId="4" fontId="10" fillId="0" borderId="0" xfId="0" applyNumberFormat="1" applyFont="1"/>
    <xf numFmtId="0" fontId="9" fillId="0" borderId="1" xfId="0" applyFont="1" applyBorder="1" applyAlignment="1">
      <alignment wrapText="1"/>
    </xf>
    <xf numFmtId="4" fontId="9" fillId="0" borderId="1" xfId="0" applyNumberFormat="1" applyFont="1" applyBorder="1" applyAlignment="1">
      <alignment wrapText="1"/>
    </xf>
    <xf numFmtId="4" fontId="13" fillId="2" borderId="1" xfId="0" quotePrefix="1"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4" fontId="9" fillId="0" borderId="0" xfId="0" applyNumberFormat="1" applyFont="1" applyAlignment="1">
      <alignment horizontal="left" wrapText="1"/>
    </xf>
    <xf numFmtId="0" fontId="9" fillId="0" borderId="0" xfId="0" applyFont="1" applyAlignment="1">
      <alignment horizontal="left" wrapText="1"/>
    </xf>
    <xf numFmtId="43" fontId="2" fillId="2" borderId="1" xfId="1" applyFont="1" applyFill="1" applyBorder="1" applyAlignment="1">
      <alignment horizontal="center" vertical="top" wrapText="1"/>
    </xf>
    <xf numFmtId="4" fontId="2" fillId="2" borderId="1" xfId="2" applyNumberFormat="1" applyFont="1" applyFill="1" applyBorder="1" applyAlignment="1">
      <alignment horizontal="left" vertical="top" wrapText="1"/>
    </xf>
    <xf numFmtId="43" fontId="9" fillId="0" borderId="1" xfId="1" applyFont="1" applyBorder="1" applyAlignment="1">
      <alignment wrapText="1"/>
    </xf>
    <xf numFmtId="4" fontId="9" fillId="0" borderId="2" xfId="1" applyNumberFormat="1" applyFont="1" applyBorder="1" applyAlignment="1">
      <alignment wrapText="1"/>
    </xf>
    <xf numFmtId="4" fontId="9" fillId="0" borderId="1" xfId="1" applyNumberFormat="1" applyFont="1" applyBorder="1" applyAlignment="1">
      <alignment wrapText="1"/>
    </xf>
    <xf numFmtId="4" fontId="9" fillId="0" borderId="1" xfId="6" applyNumberFormat="1" applyFont="1" applyFill="1" applyBorder="1" applyAlignment="1">
      <alignment wrapText="1"/>
    </xf>
    <xf numFmtId="49" fontId="9" fillId="0" borderId="33" xfId="0" applyNumberFormat="1" applyFont="1" applyFill="1" applyBorder="1" applyAlignment="1">
      <alignment wrapText="1"/>
    </xf>
    <xf numFmtId="0" fontId="9" fillId="3" borderId="1" xfId="0" applyFont="1" applyFill="1" applyBorder="1" applyAlignment="1">
      <alignment wrapText="1"/>
    </xf>
    <xf numFmtId="0" fontId="13" fillId="2" borderId="22" xfId="3" applyFont="1" applyFill="1" applyBorder="1" applyAlignment="1">
      <alignment horizontal="center" vertical="center" wrapText="1"/>
    </xf>
    <xf numFmtId="43" fontId="2" fillId="0" borderId="0" xfId="1" applyFont="1" applyFill="1" applyBorder="1" applyAlignment="1">
      <alignment horizontal="center" vertical="top" wrapText="1"/>
    </xf>
    <xf numFmtId="4" fontId="9" fillId="0" borderId="0" xfId="0" applyNumberFormat="1" applyFont="1" applyFill="1" applyAlignment="1">
      <alignment horizontal="left" wrapText="1"/>
    </xf>
    <xf numFmtId="0" fontId="2" fillId="0" borderId="0" xfId="2" applyFont="1" applyFill="1" applyBorder="1" applyAlignment="1">
      <alignment horizontal="left" vertical="top" wrapText="1"/>
    </xf>
    <xf numFmtId="43" fontId="2" fillId="2" borderId="1" xfId="1" applyFont="1" applyFill="1" applyBorder="1" applyAlignment="1">
      <alignment horizontal="center" vertical="center" wrapText="1"/>
    </xf>
    <xf numFmtId="4" fontId="9" fillId="0" borderId="0" xfId="0" applyNumberFormat="1" applyFont="1" applyAlignment="1">
      <alignment horizontal="left" vertical="center" wrapText="1"/>
    </xf>
    <xf numFmtId="0" fontId="13" fillId="3" borderId="23" xfId="0" applyFont="1" applyFill="1" applyBorder="1" applyAlignment="1">
      <alignment wrapText="1"/>
    </xf>
    <xf numFmtId="0" fontId="9" fillId="0" borderId="1" xfId="0" applyFont="1" applyFill="1" applyBorder="1" applyAlignment="1">
      <alignment wrapText="1"/>
    </xf>
    <xf numFmtId="0" fontId="9" fillId="0" borderId="1" xfId="0" quotePrefix="1" applyFont="1" applyFill="1" applyBorder="1" applyAlignment="1">
      <alignment wrapText="1"/>
    </xf>
    <xf numFmtId="0" fontId="9" fillId="0" borderId="24" xfId="0" applyFont="1" applyFill="1" applyBorder="1" applyAlignment="1">
      <alignment wrapText="1"/>
    </xf>
    <xf numFmtId="0" fontId="9" fillId="0" borderId="0" xfId="0" applyFont="1" applyAlignment="1">
      <alignment horizontal="center"/>
    </xf>
    <xf numFmtId="4" fontId="9" fillId="0" borderId="0" xfId="0" applyNumberFormat="1" applyFont="1" applyAlignment="1">
      <alignment horizontal="center"/>
    </xf>
    <xf numFmtId="4" fontId="13" fillId="0" borderId="0" xfId="0" applyNumberFormat="1" applyFont="1" applyAlignment="1">
      <alignment vertical="center"/>
    </xf>
    <xf numFmtId="0" fontId="10" fillId="0" borderId="0" xfId="0" applyFont="1" applyAlignment="1">
      <alignment vertical="center"/>
    </xf>
    <xf numFmtId="4" fontId="13" fillId="2" borderId="3" xfId="1" applyNumberFormat="1" applyFont="1" applyFill="1" applyBorder="1" applyAlignment="1">
      <alignment horizontal="center" vertical="center" wrapText="1"/>
    </xf>
    <xf numFmtId="4" fontId="13" fillId="2" borderId="24" xfId="3" applyNumberFormat="1" applyFont="1" applyFill="1" applyBorder="1" applyAlignment="1">
      <alignment horizontal="center" vertical="center" wrapText="1"/>
    </xf>
    <xf numFmtId="4" fontId="2" fillId="0" borderId="0" xfId="2" applyNumberFormat="1" applyFont="1" applyFill="1" applyBorder="1" applyAlignment="1">
      <alignment horizontal="left" vertical="top"/>
    </xf>
    <xf numFmtId="0" fontId="2" fillId="0" borderId="10" xfId="2" applyFont="1" applyFill="1" applyBorder="1" applyAlignment="1">
      <alignment horizontal="center" vertical="top" wrapText="1"/>
    </xf>
    <xf numFmtId="4" fontId="2" fillId="0" borderId="34" xfId="2" applyNumberFormat="1" applyFont="1" applyFill="1" applyBorder="1" applyAlignment="1">
      <alignment horizontal="center" vertical="top" wrapText="1"/>
    </xf>
    <xf numFmtId="0" fontId="2" fillId="0" borderId="0" xfId="2" applyFont="1" applyFill="1" applyBorder="1" applyAlignment="1">
      <alignment horizontal="left" vertical="top"/>
    </xf>
    <xf numFmtId="0" fontId="9" fillId="0" borderId="12" xfId="0" applyFont="1" applyBorder="1"/>
    <xf numFmtId="4" fontId="9" fillId="0" borderId="12" xfId="0" applyNumberFormat="1" applyFont="1" applyBorder="1"/>
    <xf numFmtId="0" fontId="2" fillId="0" borderId="12" xfId="3" applyFont="1" applyBorder="1" applyAlignment="1">
      <alignment vertical="top"/>
    </xf>
    <xf numFmtId="4" fontId="13" fillId="3" borderId="3" xfId="0" applyNumberFormat="1" applyFont="1" applyFill="1" applyBorder="1" applyAlignment="1">
      <alignment wrapText="1"/>
    </xf>
    <xf numFmtId="0" fontId="13" fillId="3" borderId="3" xfId="0" applyFont="1" applyFill="1" applyBorder="1" applyAlignment="1">
      <alignment wrapText="1"/>
    </xf>
    <xf numFmtId="0" fontId="9" fillId="0" borderId="1" xfId="0" applyFont="1" applyBorder="1" applyAlignment="1"/>
    <xf numFmtId="4" fontId="9" fillId="0" borderId="1" xfId="0" applyNumberFormat="1" applyFont="1" applyBorder="1" applyAlignment="1"/>
    <xf numFmtId="4" fontId="17" fillId="0" borderId="0" xfId="2" applyNumberFormat="1" applyFont="1" applyFill="1" applyBorder="1" applyAlignment="1">
      <alignment horizontal="left" vertical="top"/>
    </xf>
    <xf numFmtId="0" fontId="13" fillId="2" borderId="28" xfId="0" applyFont="1" applyFill="1" applyBorder="1" applyAlignment="1">
      <alignment horizontal="left" vertical="center"/>
    </xf>
    <xf numFmtId="0" fontId="13" fillId="2" borderId="32" xfId="0" applyFont="1" applyFill="1" applyBorder="1" applyAlignment="1">
      <alignment horizontal="left" vertical="center"/>
    </xf>
    <xf numFmtId="4" fontId="13" fillId="0" borderId="0" xfId="0" applyNumberFormat="1" applyFont="1" applyFill="1" applyBorder="1" applyAlignment="1">
      <alignment horizontal="left" vertical="center"/>
    </xf>
    <xf numFmtId="0" fontId="13" fillId="2" borderId="1" xfId="0" applyFont="1" applyFill="1" applyBorder="1" applyAlignment="1">
      <alignment horizontal="left" vertical="center"/>
    </xf>
    <xf numFmtId="0" fontId="2" fillId="6" borderId="1" xfId="2" applyFont="1" applyFill="1" applyBorder="1" applyAlignment="1">
      <alignment horizontal="left" vertical="top"/>
    </xf>
    <xf numFmtId="0" fontId="13" fillId="2" borderId="24" xfId="0" applyFont="1" applyFill="1" applyBorder="1" applyAlignment="1">
      <alignment horizontal="left" vertical="center"/>
    </xf>
    <xf numFmtId="10" fontId="13" fillId="3" borderId="1" xfId="0" applyNumberFormat="1" applyFont="1" applyFill="1" applyBorder="1" applyAlignment="1">
      <alignment wrapText="1"/>
    </xf>
    <xf numFmtId="0" fontId="9" fillId="0" borderId="22" xfId="0" applyFont="1" applyBorder="1" applyAlignment="1"/>
    <xf numFmtId="4" fontId="9" fillId="0" borderId="24" xfId="1" applyNumberFormat="1" applyFont="1" applyBorder="1" applyAlignment="1"/>
    <xf numFmtId="0" fontId="9" fillId="0" borderId="24" xfId="0" applyFont="1" applyBorder="1" applyAlignment="1"/>
    <xf numFmtId="0" fontId="13" fillId="2" borderId="24" xfId="0" applyFont="1" applyFill="1" applyBorder="1" applyAlignment="1">
      <alignment horizontal="center" vertical="center" wrapText="1"/>
    </xf>
    <xf numFmtId="0" fontId="13" fillId="0" borderId="27" xfId="0" applyFont="1" applyBorder="1" applyAlignment="1"/>
    <xf numFmtId="4" fontId="13" fillId="0" borderId="27" xfId="0" applyNumberFormat="1" applyFont="1" applyBorder="1" applyAlignment="1"/>
    <xf numFmtId="0" fontId="2" fillId="2" borderId="1" xfId="2" applyFont="1" applyFill="1" applyBorder="1" applyAlignment="1">
      <alignment horizontal="center" vertical="center" wrapText="1"/>
    </xf>
    <xf numFmtId="4" fontId="9" fillId="0" borderId="0" xfId="1" applyNumberFormat="1" applyFont="1" applyBorder="1" applyAlignment="1">
      <alignment vertical="center"/>
    </xf>
    <xf numFmtId="0" fontId="2" fillId="2" borderId="13" xfId="2" applyFont="1" applyFill="1" applyBorder="1" applyAlignment="1">
      <alignment horizontal="left" vertical="center" wrapText="1"/>
    </xf>
    <xf numFmtId="4" fontId="13" fillId="3" borderId="24" xfId="1" applyNumberFormat="1" applyFont="1" applyFill="1" applyBorder="1" applyAlignment="1">
      <alignment wrapText="1"/>
    </xf>
    <xf numFmtId="0" fontId="13" fillId="3" borderId="2" xfId="0" applyFont="1" applyFill="1" applyBorder="1" applyAlignment="1">
      <alignment wrapText="1"/>
    </xf>
    <xf numFmtId="4" fontId="9" fillId="0" borderId="1" xfId="1" applyNumberFormat="1" applyFont="1" applyFill="1" applyBorder="1" applyAlignment="1">
      <alignment wrapText="1"/>
    </xf>
    <xf numFmtId="4" fontId="2" fillId="2" borderId="1" xfId="2" applyNumberFormat="1" applyFont="1" applyFill="1" applyBorder="1" applyAlignment="1">
      <alignment horizontal="center" vertical="top" wrapText="1"/>
    </xf>
    <xf numFmtId="4" fontId="13" fillId="3" borderId="30" xfId="1" applyNumberFormat="1" applyFont="1" applyFill="1" applyBorder="1" applyAlignment="1">
      <alignment wrapText="1"/>
    </xf>
    <xf numFmtId="4" fontId="13" fillId="3" borderId="1" xfId="1" applyNumberFormat="1" applyFont="1" applyFill="1" applyBorder="1" applyAlignment="1">
      <alignment wrapText="1"/>
    </xf>
    <xf numFmtId="49" fontId="9" fillId="0" borderId="2" xfId="0" applyNumberFormat="1" applyFont="1" applyFill="1" applyBorder="1" applyAlignment="1">
      <alignment wrapText="1"/>
    </xf>
    <xf numFmtId="4" fontId="9" fillId="0" borderId="30" xfId="1" applyNumberFormat="1" applyFont="1" applyFill="1" applyBorder="1" applyAlignment="1">
      <alignment wrapText="1"/>
    </xf>
    <xf numFmtId="49" fontId="9" fillId="0" borderId="35" xfId="0" applyNumberFormat="1" applyFont="1" applyFill="1" applyBorder="1" applyAlignment="1">
      <alignment wrapText="1"/>
    </xf>
    <xf numFmtId="49" fontId="9" fillId="0" borderId="30" xfId="0" applyNumberFormat="1" applyFont="1" applyFill="1" applyBorder="1" applyAlignment="1">
      <alignment wrapText="1"/>
    </xf>
    <xf numFmtId="4" fontId="13" fillId="3" borderId="31" xfId="1" applyNumberFormat="1" applyFont="1" applyFill="1" applyBorder="1" applyAlignment="1">
      <alignment wrapText="1"/>
    </xf>
    <xf numFmtId="0" fontId="13" fillId="3" borderId="35" xfId="0" applyFont="1" applyFill="1" applyBorder="1" applyAlignment="1">
      <alignment wrapText="1"/>
    </xf>
    <xf numFmtId="0" fontId="2" fillId="2" borderId="1" xfId="2" applyFont="1" applyFill="1" applyBorder="1" applyAlignment="1">
      <alignment vertical="top"/>
    </xf>
    <xf numFmtId="4" fontId="13" fillId="3" borderId="36" xfId="0" applyNumberFormat="1" applyFont="1" applyFill="1" applyBorder="1" applyAlignment="1">
      <alignment wrapText="1"/>
    </xf>
    <xf numFmtId="0" fontId="13" fillId="3" borderId="32" xfId="0" applyFont="1" applyFill="1" applyBorder="1" applyAlignment="1">
      <alignment wrapText="1"/>
    </xf>
    <xf numFmtId="4" fontId="9" fillId="0" borderId="0" xfId="0" applyNumberFormat="1" applyFont="1" applyFill="1" applyBorder="1"/>
    <xf numFmtId="0" fontId="13" fillId="0" borderId="0" xfId="0" applyFont="1" applyBorder="1" applyAlignment="1"/>
    <xf numFmtId="4" fontId="13" fillId="2" borderId="24" xfId="0" applyNumberFormat="1" applyFont="1" applyFill="1" applyBorder="1" applyAlignment="1">
      <alignment horizontal="left" vertical="center"/>
    </xf>
    <xf numFmtId="10" fontId="13" fillId="3" borderId="1" xfId="0" applyNumberFormat="1" applyFont="1" applyFill="1" applyBorder="1" applyAlignment="1">
      <alignment horizontal="right" wrapText="1"/>
    </xf>
    <xf numFmtId="0" fontId="13" fillId="3" borderId="23" xfId="0" applyFont="1" applyFill="1" applyBorder="1" applyAlignment="1">
      <alignment horizontal="left" vertical="center" wrapText="1"/>
    </xf>
    <xf numFmtId="0" fontId="9" fillId="0" borderId="1" xfId="0" applyFont="1" applyBorder="1"/>
    <xf numFmtId="4" fontId="9" fillId="0" borderId="2" xfId="1" applyNumberFormat="1" applyFont="1" applyBorder="1"/>
    <xf numFmtId="49" fontId="9" fillId="0" borderId="1" xfId="0" applyNumberFormat="1" applyFont="1" applyBorder="1"/>
    <xf numFmtId="0" fontId="13" fillId="2" borderId="22" xfId="0" applyFont="1" applyFill="1" applyBorder="1" applyAlignment="1">
      <alignment horizontal="center" vertical="center" wrapText="1"/>
    </xf>
    <xf numFmtId="2" fontId="13" fillId="0" borderId="0" xfId="0" applyNumberFormat="1" applyFont="1" applyFill="1" applyBorder="1" applyAlignment="1">
      <alignment wrapText="1"/>
    </xf>
    <xf numFmtId="10" fontId="13" fillId="0" borderId="0" xfId="0" applyNumberFormat="1" applyFont="1" applyFill="1" applyBorder="1" applyAlignment="1">
      <alignment wrapText="1"/>
    </xf>
    <xf numFmtId="4" fontId="13" fillId="0" borderId="0" xfId="1" applyNumberFormat="1" applyFont="1" applyFill="1" applyBorder="1" applyAlignment="1">
      <alignment wrapText="1"/>
    </xf>
    <xf numFmtId="0" fontId="13" fillId="0" borderId="0" xfId="0" applyFont="1" applyFill="1" applyBorder="1" applyAlignment="1">
      <alignment wrapText="1"/>
    </xf>
    <xf numFmtId="10" fontId="9" fillId="0" borderId="1" xfId="7" applyNumberFormat="1" applyFont="1" applyFill="1" applyBorder="1" applyAlignment="1">
      <alignment wrapText="1"/>
    </xf>
    <xf numFmtId="2" fontId="13" fillId="2" borderId="22" xfId="1" applyNumberFormat="1" applyFont="1" applyFill="1" applyBorder="1" applyAlignment="1">
      <alignment horizontal="center" vertical="center" wrapText="1"/>
    </xf>
    <xf numFmtId="2" fontId="13" fillId="2" borderId="24" xfId="1" applyNumberFormat="1" applyFont="1" applyFill="1" applyBorder="1" applyAlignment="1">
      <alignment horizontal="center" vertical="center" wrapText="1"/>
    </xf>
    <xf numFmtId="10" fontId="13" fillId="0" borderId="0" xfId="0" applyNumberFormat="1" applyFont="1"/>
    <xf numFmtId="2" fontId="2" fillId="2" borderId="1" xfId="1" applyNumberFormat="1" applyFont="1" applyFill="1" applyBorder="1" applyAlignment="1">
      <alignment horizontal="center" vertical="top" wrapText="1"/>
    </xf>
    <xf numFmtId="10" fontId="9" fillId="0" borderId="0" xfId="0" applyNumberFormat="1" applyFont="1" applyBorder="1"/>
    <xf numFmtId="10" fontId="9" fillId="0" borderId="0" xfId="1" applyNumberFormat="1" applyFont="1" applyBorder="1"/>
    <xf numFmtId="4" fontId="13" fillId="3" borderId="30" xfId="0" applyNumberFormat="1" applyFont="1" applyFill="1" applyBorder="1" applyAlignment="1">
      <alignment wrapText="1"/>
    </xf>
    <xf numFmtId="4" fontId="13" fillId="2" borderId="24" xfId="0" applyNumberFormat="1" applyFont="1" applyFill="1" applyBorder="1" applyAlignment="1">
      <alignment horizontal="center" vertical="center" wrapText="1"/>
    </xf>
    <xf numFmtId="0" fontId="18" fillId="0" borderId="0" xfId="0" applyFont="1" applyBorder="1"/>
    <xf numFmtId="0" fontId="9" fillId="0" borderId="24" xfId="0" applyNumberFormat="1" applyFont="1" applyFill="1" applyBorder="1" applyAlignment="1">
      <alignment wrapText="1"/>
    </xf>
    <xf numFmtId="4" fontId="13" fillId="0" borderId="0" xfId="0" applyNumberFormat="1" applyFont="1" applyFill="1" applyBorder="1" applyAlignment="1">
      <alignment wrapText="1"/>
    </xf>
    <xf numFmtId="4" fontId="13" fillId="0" borderId="24" xfId="0" applyNumberFormat="1" applyFont="1" applyFill="1" applyBorder="1" applyAlignment="1">
      <alignment wrapText="1"/>
    </xf>
    <xf numFmtId="0" fontId="13" fillId="0" borderId="24" xfId="0" applyFont="1" applyFill="1" applyBorder="1" applyAlignment="1">
      <alignment wrapText="1"/>
    </xf>
    <xf numFmtId="4" fontId="2" fillId="0" borderId="27" xfId="1" applyNumberFormat="1" applyFont="1" applyFill="1" applyBorder="1" applyAlignment="1">
      <alignment horizontal="center" vertical="top" wrapText="1"/>
    </xf>
    <xf numFmtId="4" fontId="9" fillId="0" borderId="0" xfId="1" applyNumberFormat="1" applyFont="1" applyFill="1" applyBorder="1"/>
    <xf numFmtId="4" fontId="2" fillId="2" borderId="1" xfId="1" applyNumberFormat="1" applyFont="1" applyFill="1" applyBorder="1" applyAlignment="1">
      <alignment horizontal="center" vertical="top" wrapText="1"/>
    </xf>
    <xf numFmtId="10" fontId="13" fillId="3" borderId="24" xfId="0" applyNumberFormat="1" applyFont="1" applyFill="1" applyBorder="1" applyAlignment="1">
      <alignment horizontal="center"/>
    </xf>
    <xf numFmtId="4" fontId="13" fillId="3" borderId="28" xfId="0" applyNumberFormat="1" applyFont="1" applyFill="1" applyBorder="1" applyAlignment="1">
      <alignment horizontal="right"/>
    </xf>
    <xf numFmtId="0" fontId="19" fillId="3" borderId="24" xfId="0" applyFont="1" applyFill="1" applyBorder="1" applyAlignment="1">
      <alignment wrapText="1"/>
    </xf>
    <xf numFmtId="4" fontId="9" fillId="0" borderId="28" xfId="0" applyNumberFormat="1" applyFont="1" applyFill="1" applyBorder="1" applyAlignment="1">
      <alignment horizontal="right"/>
    </xf>
    <xf numFmtId="0" fontId="20" fillId="0" borderId="24" xfId="0" applyFont="1" applyBorder="1" applyAlignment="1">
      <alignment wrapText="1"/>
    </xf>
    <xf numFmtId="0" fontId="20" fillId="0" borderId="28" xfId="0" applyFont="1" applyBorder="1" applyAlignment="1">
      <alignment wrapText="1"/>
    </xf>
    <xf numFmtId="4" fontId="13" fillId="0" borderId="0" xfId="0" applyNumberFormat="1" applyFont="1" applyAlignment="1"/>
    <xf numFmtId="0" fontId="13" fillId="0" borderId="0" xfId="0" applyFont="1" applyAlignment="1"/>
    <xf numFmtId="10" fontId="2" fillId="2" borderId="1" xfId="2" applyNumberFormat="1" applyFont="1" applyFill="1" applyBorder="1" applyAlignment="1">
      <alignment horizontal="center" vertical="top"/>
    </xf>
    <xf numFmtId="4" fontId="9" fillId="0" borderId="0" xfId="1" applyNumberFormat="1" applyFont="1" applyBorder="1" applyAlignment="1"/>
    <xf numFmtId="10" fontId="9" fillId="0" borderId="0" xfId="0" applyNumberFormat="1" applyFont="1" applyBorder="1" applyAlignment="1">
      <alignment horizontal="center"/>
    </xf>
    <xf numFmtId="4" fontId="9" fillId="0" borderId="37" xfId="0" applyNumberFormat="1" applyFont="1" applyFill="1" applyBorder="1" applyAlignment="1">
      <alignment horizontal="right"/>
    </xf>
    <xf numFmtId="4" fontId="9" fillId="0" borderId="38" xfId="0" applyNumberFormat="1" applyFont="1" applyFill="1" applyBorder="1" applyAlignment="1">
      <alignment horizontal="right"/>
    </xf>
    <xf numFmtId="0" fontId="3" fillId="0" borderId="38" xfId="3" applyFont="1" applyBorder="1" applyAlignment="1">
      <alignment vertical="top" wrapText="1"/>
    </xf>
    <xf numFmtId="0" fontId="3" fillId="0" borderId="38" xfId="3" applyNumberFormat="1" applyFont="1" applyFill="1" applyBorder="1" applyAlignment="1">
      <alignment horizontal="center" vertical="top"/>
    </xf>
    <xf numFmtId="4" fontId="9" fillId="0" borderId="25"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1" xfId="3" applyFont="1" applyBorder="1" applyAlignment="1">
      <alignment vertical="top" wrapText="1"/>
    </xf>
    <xf numFmtId="0" fontId="3" fillId="0" borderId="1" xfId="3" applyNumberFormat="1" applyFont="1" applyFill="1" applyBorder="1" applyAlignment="1">
      <alignment horizontal="center" vertical="top"/>
    </xf>
    <xf numFmtId="0" fontId="2" fillId="0" borderId="1" xfId="3" applyFont="1" applyBorder="1" applyAlignment="1">
      <alignment vertical="top" wrapText="1"/>
    </xf>
    <xf numFmtId="0" fontId="2" fillId="0" borderId="1" xfId="3" applyNumberFormat="1" applyFont="1" applyFill="1" applyBorder="1" applyAlignment="1">
      <alignment horizontal="center" vertical="top"/>
    </xf>
    <xf numFmtId="0" fontId="3" fillId="0" borderId="1" xfId="3" applyFont="1" applyFill="1" applyBorder="1" applyAlignment="1">
      <alignment vertical="top" wrapText="1"/>
    </xf>
    <xf numFmtId="0" fontId="2" fillId="0" borderId="1" xfId="3" applyFont="1" applyFill="1" applyBorder="1" applyAlignment="1">
      <alignment vertical="top" wrapText="1"/>
    </xf>
    <xf numFmtId="0" fontId="13" fillId="2" borderId="3" xfId="0" applyFont="1" applyFill="1" applyBorder="1" applyAlignment="1">
      <alignment horizontal="center" vertical="center"/>
    </xf>
    <xf numFmtId="4" fontId="2" fillId="2" borderId="1" xfId="2" applyNumberFormat="1" applyFont="1" applyFill="1" applyBorder="1" applyAlignment="1">
      <alignment horizontal="center" vertical="top"/>
    </xf>
    <xf numFmtId="4" fontId="13" fillId="3" borderId="1" xfId="0" applyNumberFormat="1" applyFont="1" applyFill="1" applyBorder="1" applyAlignment="1">
      <alignment horizontal="right"/>
    </xf>
    <xf numFmtId="0" fontId="19" fillId="3" borderId="1" xfId="0" applyFont="1" applyFill="1" applyBorder="1" applyAlignment="1">
      <alignment vertical="center"/>
    </xf>
    <xf numFmtId="0" fontId="16" fillId="3" borderId="1" xfId="3" applyFont="1" applyFill="1" applyBorder="1" applyAlignment="1" applyProtection="1">
      <alignment horizontal="center" vertical="top"/>
      <protection hidden="1"/>
    </xf>
    <xf numFmtId="4" fontId="20" fillId="0" borderId="1" xfId="0" applyNumberFormat="1" applyFont="1" applyFill="1" applyBorder="1" applyAlignment="1">
      <alignment horizontal="right" vertical="center"/>
    </xf>
    <xf numFmtId="0" fontId="20" fillId="0" borderId="1" xfId="0" applyFont="1" applyFill="1" applyBorder="1" applyAlignment="1">
      <alignment horizontal="left" vertical="center" indent="1"/>
    </xf>
    <xf numFmtId="0" fontId="11" fillId="0" borderId="11" xfId="3" applyFont="1" applyBorder="1" applyAlignment="1" applyProtection="1">
      <alignment horizontal="center" vertical="top"/>
      <protection hidden="1"/>
    </xf>
    <xf numFmtId="0" fontId="20" fillId="0" borderId="1" xfId="0" applyFont="1" applyFill="1" applyBorder="1" applyAlignment="1">
      <alignment horizontal="left" vertical="center" wrapText="1" indent="1"/>
    </xf>
    <xf numFmtId="0" fontId="9" fillId="0" borderId="1" xfId="0" quotePrefix="1" applyFont="1" applyFill="1" applyBorder="1" applyAlignment="1">
      <alignment horizontal="center"/>
    </xf>
    <xf numFmtId="0" fontId="9" fillId="0" borderId="1" xfId="0" applyFont="1" applyFill="1" applyBorder="1" applyAlignment="1">
      <alignment horizontal="center"/>
    </xf>
    <xf numFmtId="4" fontId="13" fillId="0" borderId="1" xfId="0" applyNumberFormat="1" applyFont="1" applyFill="1" applyBorder="1" applyAlignment="1">
      <alignment horizontal="right"/>
    </xf>
    <xf numFmtId="0" fontId="19" fillId="0" borderId="1" xfId="0" applyFont="1" applyFill="1" applyBorder="1" applyAlignment="1">
      <alignment vertical="center" wrapText="1"/>
    </xf>
    <xf numFmtId="0" fontId="11" fillId="0" borderId="1" xfId="3" applyFont="1" applyBorder="1" applyAlignment="1" applyProtection="1">
      <alignment horizontal="center" vertical="top"/>
      <protection hidden="1"/>
    </xf>
    <xf numFmtId="0" fontId="9" fillId="0" borderId="1" xfId="0" applyFont="1" applyBorder="1" applyAlignment="1">
      <alignment horizontal="center"/>
    </xf>
    <xf numFmtId="0" fontId="19" fillId="0" borderId="1" xfId="0" applyFont="1" applyFill="1" applyBorder="1" applyAlignment="1">
      <alignment vertical="center"/>
    </xf>
    <xf numFmtId="0" fontId="13" fillId="2" borderId="39" xfId="0" applyFont="1" applyFill="1" applyBorder="1" applyAlignment="1">
      <alignment horizontal="center" vertical="center"/>
    </xf>
    <xf numFmtId="0" fontId="9" fillId="0" borderId="10" xfId="0" applyFont="1" applyBorder="1"/>
    <xf numFmtId="0" fontId="13" fillId="0" borderId="10" xfId="0" applyFont="1" applyBorder="1"/>
    <xf numFmtId="0" fontId="2" fillId="2" borderId="13" xfId="2" applyFont="1" applyFill="1" applyBorder="1" applyAlignment="1">
      <alignment horizontal="center" vertical="top"/>
    </xf>
    <xf numFmtId="0" fontId="2" fillId="2" borderId="40" xfId="2" applyFont="1" applyFill="1" applyBorder="1" applyAlignment="1">
      <alignment horizontal="left" vertical="top"/>
    </xf>
    <xf numFmtId="0" fontId="2" fillId="2" borderId="41" xfId="2" applyFont="1" applyFill="1" applyBorder="1" applyAlignment="1">
      <alignment horizontal="left" vertical="top"/>
    </xf>
    <xf numFmtId="0" fontId="19" fillId="3" borderId="2" xfId="0" applyFont="1" applyFill="1" applyBorder="1" applyAlignment="1">
      <alignment vertical="center"/>
    </xf>
    <xf numFmtId="0" fontId="21" fillId="3" borderId="1" xfId="3" applyFont="1" applyFill="1" applyBorder="1" applyAlignment="1" applyProtection="1">
      <alignment horizontal="center" vertical="top"/>
      <protection hidden="1"/>
    </xf>
    <xf numFmtId="4" fontId="9" fillId="0" borderId="1" xfId="0" applyNumberFormat="1" applyFont="1" applyBorder="1"/>
    <xf numFmtId="0" fontId="20" fillId="0" borderId="2" xfId="0" applyFont="1" applyFill="1" applyBorder="1" applyAlignment="1">
      <alignment horizontal="left" vertical="center" indent="1"/>
    </xf>
    <xf numFmtId="0" fontId="20" fillId="0" borderId="10" xfId="0" applyFont="1" applyFill="1" applyBorder="1" applyAlignment="1">
      <alignment horizontal="left" vertical="center" wrapText="1" indent="1"/>
    </xf>
    <xf numFmtId="4" fontId="13" fillId="0" borderId="1" xfId="0" applyNumberFormat="1" applyFont="1" applyBorder="1"/>
    <xf numFmtId="0" fontId="19" fillId="0" borderId="2" xfId="0" applyFont="1" applyFill="1" applyBorder="1" applyAlignment="1">
      <alignment vertical="center"/>
    </xf>
    <xf numFmtId="0" fontId="10" fillId="0" borderId="1" xfId="3" applyFont="1" applyBorder="1" applyAlignment="1" applyProtection="1">
      <alignment horizontal="center" vertical="top"/>
      <protection hidden="1"/>
    </xf>
    <xf numFmtId="4" fontId="9" fillId="0" borderId="10" xfId="0" applyNumberFormat="1" applyFont="1" applyBorder="1"/>
    <xf numFmtId="0" fontId="2" fillId="2" borderId="40" xfId="2" applyFont="1" applyFill="1" applyBorder="1" applyAlignment="1">
      <alignment horizontal="center" vertical="top"/>
    </xf>
    <xf numFmtId="0" fontId="3" fillId="0" borderId="0" xfId="3" applyFont="1" applyFill="1" applyBorder="1" applyAlignment="1">
      <alignment horizontal="left" indent="1"/>
    </xf>
    <xf numFmtId="0" fontId="9" fillId="0" borderId="24" xfId="3" applyFont="1" applyFill="1" applyBorder="1" applyAlignment="1">
      <alignment horizontal="left" vertical="center" wrapText="1"/>
    </xf>
    <xf numFmtId="0" fontId="3" fillId="0" borderId="24" xfId="3" applyFont="1" applyFill="1" applyBorder="1" applyAlignment="1">
      <alignment horizontal="center"/>
    </xf>
    <xf numFmtId="0" fontId="9" fillId="0" borderId="24" xfId="4" applyFont="1" applyFill="1" applyBorder="1" applyAlignment="1">
      <alignment horizontal="center"/>
    </xf>
    <xf numFmtId="0" fontId="9" fillId="0" borderId="3" xfId="4" applyFont="1" applyFill="1" applyBorder="1" applyAlignment="1">
      <alignment horizontal="center"/>
    </xf>
    <xf numFmtId="0" fontId="9" fillId="0" borderId="1" xfId="4" applyFont="1" applyFill="1" applyBorder="1" applyAlignment="1">
      <alignment horizontal="center"/>
    </xf>
    <xf numFmtId="0" fontId="13" fillId="0" borderId="1" xfId="4" applyFont="1" applyFill="1" applyBorder="1"/>
    <xf numFmtId="0" fontId="13" fillId="0" borderId="1" xfId="4" applyFont="1" applyFill="1" applyBorder="1" applyAlignment="1">
      <alignment horizontal="center"/>
    </xf>
    <xf numFmtId="0" fontId="9" fillId="0" borderId="1" xfId="4" quotePrefix="1" applyFont="1" applyFill="1" applyBorder="1" applyAlignment="1">
      <alignment horizontal="center"/>
    </xf>
    <xf numFmtId="0" fontId="13" fillId="0" borderId="1" xfId="4" quotePrefix="1" applyFont="1" applyFill="1" applyBorder="1" applyAlignment="1">
      <alignment horizontal="center"/>
    </xf>
    <xf numFmtId="0" fontId="23" fillId="0" borderId="0" xfId="0" applyFont="1" applyAlignment="1">
      <alignment horizontal="justify" vertical="center"/>
    </xf>
    <xf numFmtId="0" fontId="23" fillId="0" borderId="0" xfId="0" applyFont="1" applyAlignment="1">
      <alignment horizontal="center" vertical="center"/>
    </xf>
    <xf numFmtId="0" fontId="6" fillId="0" borderId="0" xfId="3" applyFont="1" applyFill="1" applyBorder="1" applyAlignment="1">
      <alignment horizontal="left"/>
    </xf>
    <xf numFmtId="0" fontId="3" fillId="0" borderId="24" xfId="3" applyFont="1" applyFill="1" applyBorder="1"/>
    <xf numFmtId="0" fontId="9" fillId="0" borderId="24" xfId="0" applyFont="1" applyBorder="1" applyAlignment="1">
      <alignment horizontal="justify" vertical="center" wrapText="1"/>
    </xf>
    <xf numFmtId="0" fontId="13" fillId="0" borderId="24" xfId="0" applyFont="1" applyBorder="1" applyAlignment="1">
      <alignment horizontal="justify" vertical="center" wrapText="1"/>
    </xf>
    <xf numFmtId="0" fontId="2" fillId="0" borderId="24" xfId="3" applyFont="1" applyFill="1" applyBorder="1" applyAlignment="1">
      <alignment horizontal="center"/>
    </xf>
    <xf numFmtId="0" fontId="3" fillId="0" borderId="24" xfId="3" applyFont="1" applyFill="1" applyBorder="1" applyAlignment="1">
      <alignment wrapText="1"/>
    </xf>
    <xf numFmtId="0" fontId="3" fillId="0" borderId="24" xfId="3" applyFont="1" applyFill="1" applyBorder="1" applyAlignment="1">
      <alignment horizontal="left"/>
    </xf>
    <xf numFmtId="0" fontId="3" fillId="0" borderId="24" xfId="3" applyFont="1" applyFill="1" applyBorder="1" applyAlignment="1">
      <alignment horizontal="left" wrapText="1"/>
    </xf>
    <xf numFmtId="0" fontId="2" fillId="0" borderId="24" xfId="3" applyFont="1" applyFill="1" applyBorder="1" applyAlignment="1">
      <alignment wrapText="1"/>
    </xf>
    <xf numFmtId="0" fontId="2" fillId="0" borderId="24" xfId="3" applyFont="1" applyFill="1" applyBorder="1" applyAlignment="1">
      <alignment horizontal="left" wrapText="1"/>
    </xf>
    <xf numFmtId="0" fontId="6" fillId="0" borderId="0" xfId="3" applyFont="1" applyFill="1" applyBorder="1" applyAlignment="1">
      <alignment horizontal="left" wrapText="1"/>
    </xf>
    <xf numFmtId="0" fontId="6" fillId="0" borderId="0" xfId="3" applyFont="1" applyFill="1" applyBorder="1"/>
    <xf numFmtId="0" fontId="23" fillId="0" borderId="0" xfId="0" applyFont="1" applyAlignment="1">
      <alignment vertical="center"/>
    </xf>
    <xf numFmtId="9" fontId="9" fillId="0" borderId="1" xfId="0" applyNumberFormat="1" applyFont="1" applyBorder="1" applyAlignment="1">
      <alignment wrapText="1"/>
    </xf>
    <xf numFmtId="49" fontId="13" fillId="0" borderId="1" xfId="0" applyNumberFormat="1" applyFont="1" applyFill="1" applyBorder="1" applyAlignment="1">
      <alignment wrapText="1"/>
    </xf>
    <xf numFmtId="0" fontId="1" fillId="0" borderId="1" xfId="0" applyFont="1" applyBorder="1" applyAlignment="1">
      <alignment vertical="center"/>
    </xf>
    <xf numFmtId="164" fontId="1" fillId="0" borderId="1" xfId="0" applyNumberFormat="1" applyFont="1" applyFill="1" applyBorder="1" applyAlignment="1" applyProtection="1">
      <alignment horizontal="right" vertical="center"/>
    </xf>
    <xf numFmtId="164" fontId="13" fillId="3" borderId="32" xfId="0" applyNumberFormat="1" applyFont="1" applyFill="1" applyBorder="1" applyAlignment="1">
      <alignment wrapText="1"/>
    </xf>
    <xf numFmtId="0" fontId="1" fillId="0" borderId="1" xfId="0" applyNumberFormat="1" applyFont="1" applyFill="1" applyBorder="1" applyAlignment="1" applyProtection="1">
      <alignment horizontal="left" vertical="distributed"/>
    </xf>
    <xf numFmtId="0" fontId="1" fillId="0" borderId="1" xfId="8" applyFont="1" applyBorder="1" applyAlignment="1">
      <alignment vertical="center"/>
    </xf>
    <xf numFmtId="0" fontId="25" fillId="0" borderId="0" xfId="0" applyFont="1" applyAlignment="1">
      <alignment vertical="center"/>
    </xf>
    <xf numFmtId="0" fontId="7" fillId="0" borderId="1" xfId="0" applyNumberFormat="1" applyFont="1" applyFill="1" applyBorder="1" applyAlignment="1" applyProtection="1">
      <alignment horizontal="left" vertical="distributed"/>
    </xf>
    <xf numFmtId="4" fontId="13" fillId="0" borderId="25" xfId="0" applyNumberFormat="1" applyFont="1" applyFill="1" applyBorder="1" applyAlignment="1">
      <alignment horizontal="right"/>
    </xf>
    <xf numFmtId="0" fontId="20" fillId="0" borderId="0" xfId="0" applyFont="1"/>
    <xf numFmtId="0" fontId="3" fillId="0" borderId="0" xfId="3" applyFont="1" applyAlignment="1" applyProtection="1">
      <alignment horizontal="right" vertical="top"/>
      <protection locked="0"/>
    </xf>
    <xf numFmtId="0" fontId="20" fillId="0" borderId="0" xfId="0" applyFont="1" applyAlignment="1">
      <alignment horizontal="right"/>
    </xf>
    <xf numFmtId="0" fontId="2" fillId="0" borderId="0" xfId="3" applyFont="1" applyBorder="1" applyAlignment="1">
      <alignment vertical="top" wrapText="1"/>
    </xf>
    <xf numFmtId="0" fontId="2" fillId="0" borderId="0" xfId="3" applyFont="1" applyBorder="1" applyAlignment="1">
      <alignment horizontal="center" vertical="top"/>
    </xf>
    <xf numFmtId="0" fontId="3" fillId="0" borderId="0" xfId="3" applyFont="1" applyFill="1" applyBorder="1" applyAlignment="1">
      <alignment vertical="top"/>
    </xf>
    <xf numFmtId="0" fontId="3" fillId="0" borderId="0" xfId="3" applyFont="1" applyFill="1" applyBorder="1" applyAlignment="1">
      <alignment vertical="top" wrapText="1"/>
    </xf>
    <xf numFmtId="0" fontId="3" fillId="0" borderId="0" xfId="3" applyFont="1" applyBorder="1" applyAlignment="1" applyProtection="1">
      <alignment vertical="top" wrapText="1"/>
      <protection locked="0"/>
    </xf>
    <xf numFmtId="43" fontId="3" fillId="0" borderId="0" xfId="1" applyFont="1" applyFill="1" applyBorder="1" applyAlignment="1">
      <alignment vertical="top" wrapText="1"/>
    </xf>
    <xf numFmtId="0" fontId="9" fillId="0" borderId="0" xfId="0" applyFont="1" applyProtection="1">
      <protection locked="0"/>
    </xf>
    <xf numFmtId="164" fontId="1" fillId="0" borderId="1" xfId="0" applyNumberFormat="1" applyFont="1" applyFill="1" applyBorder="1" applyAlignment="1" applyProtection="1">
      <alignment horizontal="right"/>
    </xf>
    <xf numFmtId="0" fontId="13" fillId="0" borderId="24" xfId="0" applyFont="1" applyFill="1" applyBorder="1" applyAlignment="1">
      <alignment horizontal="left" wrapText="1"/>
    </xf>
    <xf numFmtId="164" fontId="7" fillId="0" borderId="1" xfId="0" applyNumberFormat="1" applyFont="1" applyFill="1" applyBorder="1" applyAlignment="1" applyProtection="1">
      <alignment horizontal="left" wrapText="1"/>
    </xf>
    <xf numFmtId="0" fontId="3" fillId="0" borderId="0" xfId="3" applyFont="1" applyBorder="1" applyAlignment="1" applyProtection="1">
      <alignment horizontal="left" vertical="top" wrapText="1"/>
      <protection locked="0"/>
    </xf>
    <xf numFmtId="10" fontId="10" fillId="0" borderId="0" xfId="0" applyNumberFormat="1" applyFont="1" applyAlignment="1">
      <alignment horizontal="center"/>
    </xf>
    <xf numFmtId="10" fontId="13" fillId="0" borderId="0" xfId="0" applyNumberFormat="1" applyFont="1" applyAlignment="1">
      <alignment horizontal="center"/>
    </xf>
    <xf numFmtId="10" fontId="9" fillId="0" borderId="24" xfId="0" applyNumberFormat="1" applyFont="1" applyFill="1" applyBorder="1" applyAlignment="1">
      <alignment horizontal="center"/>
    </xf>
    <xf numFmtId="10" fontId="9" fillId="0" borderId="0" xfId="0" applyNumberFormat="1" applyFont="1" applyAlignment="1">
      <alignment horizontal="center"/>
    </xf>
    <xf numFmtId="0" fontId="3" fillId="0" borderId="0" xfId="3" applyFont="1" applyAlignment="1" applyProtection="1">
      <alignment horizontal="left" vertical="top"/>
      <protection locked="0"/>
    </xf>
    <xf numFmtId="4" fontId="3" fillId="0" borderId="1" xfId="0" applyNumberFormat="1" applyFont="1" applyBorder="1" applyAlignment="1">
      <alignment horizontal="right"/>
    </xf>
    <xf numFmtId="4" fontId="2" fillId="3" borderId="1" xfId="0" applyNumberFormat="1" applyFont="1" applyFill="1" applyBorder="1"/>
    <xf numFmtId="4" fontId="18" fillId="0" borderId="0" xfId="0" applyNumberFormat="1" applyFont="1"/>
    <xf numFmtId="0" fontId="28" fillId="7" borderId="22" xfId="0" applyNumberFormat="1" applyFont="1" applyFill="1" applyBorder="1" applyAlignment="1" applyProtection="1">
      <alignment horizontal="center" vertical="distributed"/>
    </xf>
    <xf numFmtId="0" fontId="28" fillId="7" borderId="42" xfId="0" applyNumberFormat="1" applyFont="1" applyFill="1" applyBorder="1" applyAlignment="1" applyProtection="1">
      <alignment horizontal="center" vertical="distributed"/>
    </xf>
    <xf numFmtId="0" fontId="28" fillId="7" borderId="1" xfId="0" applyNumberFormat="1" applyFont="1" applyFill="1" applyBorder="1" applyAlignment="1" applyProtection="1">
      <alignment horizontal="center" vertical="distributed"/>
    </xf>
    <xf numFmtId="0" fontId="28" fillId="7" borderId="29" xfId="0" applyNumberFormat="1" applyFont="1" applyFill="1" applyBorder="1" applyAlignment="1" applyProtection="1">
      <alignment horizontal="center" vertical="distributed"/>
    </xf>
    <xf numFmtId="43" fontId="27" fillId="0" borderId="43" xfId="1" applyFont="1" applyBorder="1" applyAlignment="1">
      <alignment horizontal="center" vertical="center"/>
    </xf>
    <xf numFmtId="0" fontId="27" fillId="0" borderId="43" xfId="0" applyFont="1" applyBorder="1" applyAlignment="1">
      <alignment vertical="center"/>
    </xf>
    <xf numFmtId="43" fontId="1" fillId="0" borderId="1" xfId="11" applyFont="1" applyFill="1" applyBorder="1" applyAlignment="1">
      <alignment horizontal="right" vertical="center"/>
    </xf>
    <xf numFmtId="4" fontId="1" fillId="0" borderId="44" xfId="3" applyNumberFormat="1" applyFont="1" applyFill="1" applyBorder="1" applyAlignment="1">
      <alignment horizontal="right" vertical="center" wrapText="1"/>
    </xf>
    <xf numFmtId="14" fontId="27" fillId="0" borderId="43" xfId="1" quotePrefix="1" applyNumberFormat="1" applyFont="1" applyBorder="1" applyAlignment="1">
      <alignment horizontal="center" vertical="center"/>
    </xf>
    <xf numFmtId="43" fontId="1" fillId="0" borderId="3" xfId="11" applyFont="1" applyFill="1" applyBorder="1" applyAlignment="1">
      <alignment horizontal="right" vertical="center"/>
    </xf>
    <xf numFmtId="4" fontId="1" fillId="0" borderId="45" xfId="3" applyNumberFormat="1" applyFont="1" applyFill="1" applyBorder="1" applyAlignment="1">
      <alignment horizontal="right" vertical="center" wrapText="1"/>
    </xf>
    <xf numFmtId="43" fontId="27" fillId="0" borderId="43" xfId="1" quotePrefix="1" applyFont="1" applyBorder="1" applyAlignment="1">
      <alignment horizontal="center" vertical="center"/>
    </xf>
    <xf numFmtId="0" fontId="27" fillId="0" borderId="46" xfId="0" applyFont="1" applyBorder="1" applyAlignment="1">
      <alignment vertical="center"/>
    </xf>
    <xf numFmtId="4" fontId="1" fillId="0" borderId="1" xfId="3" applyNumberFormat="1" applyFont="1" applyFill="1" applyBorder="1" applyAlignment="1">
      <alignment horizontal="right" vertical="center" wrapText="1"/>
    </xf>
    <xf numFmtId="43" fontId="27" fillId="0" borderId="43" xfId="1" quotePrefix="1" applyFont="1" applyFill="1" applyBorder="1" applyAlignment="1">
      <alignment horizontal="center" vertical="center"/>
    </xf>
    <xf numFmtId="0" fontId="27" fillId="0" borderId="46" xfId="0" applyFont="1" applyFill="1" applyBorder="1" applyAlignment="1">
      <alignment vertical="center"/>
    </xf>
    <xf numFmtId="43" fontId="1" fillId="0" borderId="1" xfId="9" applyFont="1" applyFill="1" applyBorder="1" applyAlignment="1">
      <alignment horizontal="right" vertical="center"/>
    </xf>
    <xf numFmtId="43" fontId="27" fillId="0" borderId="0" xfId="1" quotePrefix="1" applyFont="1" applyFill="1" applyBorder="1" applyAlignment="1">
      <alignment horizontal="center" vertical="center"/>
    </xf>
    <xf numFmtId="0" fontId="27" fillId="0" borderId="0" xfId="0" applyFont="1" applyFill="1" applyBorder="1" applyAlignment="1">
      <alignment vertical="center"/>
    </xf>
    <xf numFmtId="43" fontId="1" fillId="0" borderId="0" xfId="9" applyFont="1" applyFill="1" applyBorder="1" applyAlignment="1">
      <alignment horizontal="right" vertical="center"/>
    </xf>
    <xf numFmtId="4" fontId="1" fillId="0" borderId="0" xfId="3" applyNumberFormat="1" applyFont="1" applyFill="1" applyBorder="1" applyAlignment="1">
      <alignment horizontal="right" vertical="center" wrapText="1"/>
    </xf>
    <xf numFmtId="0" fontId="3" fillId="0" borderId="0" xfId="3" applyFont="1" applyBorder="1" applyAlignment="1" applyProtection="1">
      <alignment vertical="top"/>
      <protection locked="0"/>
    </xf>
    <xf numFmtId="0" fontId="3" fillId="0" borderId="0" xfId="3" applyFont="1" applyFill="1" applyBorder="1" applyAlignment="1"/>
    <xf numFmtId="43" fontId="9" fillId="0" borderId="28" xfId="9" applyFont="1" applyFill="1" applyBorder="1" applyAlignment="1">
      <alignment horizontal="center" vertical="center" wrapText="1"/>
    </xf>
    <xf numFmtId="43" fontId="9" fillId="0" borderId="24" xfId="9" applyFont="1" applyFill="1" applyBorder="1" applyAlignment="1">
      <alignment horizontal="center" vertical="center" wrapText="1"/>
    </xf>
    <xf numFmtId="43" fontId="9" fillId="0" borderId="29" xfId="9" applyFont="1" applyFill="1" applyBorder="1" applyAlignment="1">
      <alignment horizontal="center" vertical="center" wrapText="1"/>
    </xf>
    <xf numFmtId="43" fontId="9" fillId="0" borderId="22" xfId="9" applyFont="1" applyFill="1" applyBorder="1" applyAlignment="1">
      <alignment horizontal="center" vertical="center" wrapText="1"/>
    </xf>
    <xf numFmtId="43" fontId="9" fillId="0" borderId="24" xfId="9" applyFont="1" applyFill="1" applyBorder="1" applyAlignment="1">
      <alignment horizontal="right" wrapText="1"/>
    </xf>
    <xf numFmtId="0" fontId="20" fillId="8" borderId="24" xfId="0" applyFont="1" applyFill="1" applyBorder="1" applyAlignment="1">
      <alignment wrapText="1"/>
    </xf>
    <xf numFmtId="4" fontId="19" fillId="0" borderId="1" xfId="0" applyNumberFormat="1" applyFont="1" applyBorder="1"/>
    <xf numFmtId="4" fontId="3" fillId="0" borderId="1" xfId="9" applyNumberFormat="1" applyFont="1" applyBorder="1"/>
    <xf numFmtId="0" fontId="13" fillId="0" borderId="11" xfId="0" applyFont="1" applyBorder="1" applyAlignment="1"/>
    <xf numFmtId="4" fontId="13" fillId="0" borderId="0" xfId="0" applyNumberFormat="1" applyFont="1" applyBorder="1" applyAlignment="1"/>
    <xf numFmtId="10" fontId="13" fillId="0" borderId="47" xfId="0" applyNumberFormat="1" applyFont="1" applyBorder="1" applyAlignment="1"/>
    <xf numFmtId="0" fontId="13" fillId="2" borderId="3" xfId="3" applyFont="1" applyFill="1" applyBorder="1" applyAlignment="1">
      <alignment horizontal="center" vertical="center" wrapText="1"/>
    </xf>
    <xf numFmtId="4" fontId="13" fillId="2" borderId="22" xfId="3" applyNumberFormat="1" applyFont="1" applyFill="1" applyBorder="1" applyAlignment="1">
      <alignment horizontal="center" vertical="center" wrapText="1"/>
    </xf>
    <xf numFmtId="0" fontId="13" fillId="2" borderId="48" xfId="0" applyFont="1" applyFill="1" applyBorder="1" applyAlignment="1">
      <alignment horizontal="center" vertical="center" wrapText="1"/>
    </xf>
    <xf numFmtId="165" fontId="3" fillId="0" borderId="1" xfId="1" applyNumberFormat="1" applyFont="1" applyFill="1" applyBorder="1" applyAlignment="1" applyProtection="1">
      <alignment vertical="top" wrapText="1"/>
      <protection locked="0"/>
    </xf>
    <xf numFmtId="4" fontId="9" fillId="0" borderId="1" xfId="1" applyNumberFormat="1" applyFont="1" applyBorder="1" applyAlignment="1"/>
    <xf numFmtId="0" fontId="19" fillId="3" borderId="49" xfId="0" applyFont="1" applyFill="1" applyBorder="1" applyAlignment="1">
      <alignment wrapText="1"/>
    </xf>
    <xf numFmtId="0" fontId="19" fillId="3" borderId="23" xfId="0" applyFont="1" applyFill="1" applyBorder="1" applyAlignment="1">
      <alignment wrapText="1"/>
    </xf>
    <xf numFmtId="4" fontId="13" fillId="3" borderId="50" xfId="0" applyNumberFormat="1" applyFont="1" applyFill="1" applyBorder="1" applyAlignment="1">
      <alignment horizontal="right"/>
    </xf>
    <xf numFmtId="10" fontId="13" fillId="3" borderId="51" xfId="0" applyNumberFormat="1" applyFont="1" applyFill="1" applyBorder="1" applyAlignment="1">
      <alignment horizontal="center"/>
    </xf>
    <xf numFmtId="4" fontId="25" fillId="0" borderId="0" xfId="2" applyNumberFormat="1" applyFont="1" applyAlignment="1">
      <alignment horizontal="right" vertical="center"/>
    </xf>
    <xf numFmtId="4" fontId="1" fillId="0" borderId="1" xfId="2" applyNumberFormat="1" applyFont="1" applyBorder="1" applyAlignment="1">
      <alignment horizontal="right" vertical="center"/>
    </xf>
    <xf numFmtId="0" fontId="3" fillId="0" borderId="0" xfId="3" applyFont="1" applyBorder="1" applyAlignment="1" applyProtection="1">
      <alignment horizontal="left" vertical="top" wrapText="1"/>
      <protection locked="0"/>
    </xf>
    <xf numFmtId="0" fontId="3" fillId="0" borderId="0" xfId="3" applyFont="1" applyAlignment="1" applyProtection="1">
      <alignment horizontal="left" vertical="top" wrapText="1"/>
      <protection locked="0"/>
    </xf>
    <xf numFmtId="0" fontId="13" fillId="0" borderId="0" xfId="0" applyFont="1" applyBorder="1" applyAlignment="1">
      <alignment horizontal="left"/>
    </xf>
    <xf numFmtId="0" fontId="9" fillId="0" borderId="0" xfId="0" applyFont="1" applyBorder="1" applyAlignment="1">
      <alignment horizontal="left"/>
    </xf>
    <xf numFmtId="0" fontId="1" fillId="0" borderId="1" xfId="0" applyNumberFormat="1" applyFont="1" applyFill="1" applyBorder="1" applyAlignment="1" applyProtection="1">
      <alignment horizontal="left" vertical="center"/>
    </xf>
    <xf numFmtId="1" fontId="1" fillId="0" borderId="1" xfId="0" applyNumberFormat="1" applyFont="1" applyFill="1" applyBorder="1" applyAlignment="1" applyProtection="1">
      <alignment horizontal="left" vertical="center"/>
    </xf>
    <xf numFmtId="0" fontId="9" fillId="0" borderId="24" xfId="0" applyFont="1" applyFill="1" applyBorder="1" applyAlignment="1">
      <alignment horizontal="left" wrapText="1"/>
    </xf>
    <xf numFmtId="1" fontId="1" fillId="0" borderId="3" xfId="0" applyNumberFormat="1" applyFont="1" applyFill="1" applyBorder="1" applyAlignment="1" applyProtection="1">
      <alignment horizontal="left" vertical="center"/>
    </xf>
    <xf numFmtId="0" fontId="9" fillId="0" borderId="0" xfId="0" applyFont="1" applyAlignment="1">
      <alignment horizontal="left"/>
    </xf>
    <xf numFmtId="0" fontId="2" fillId="0" borderId="0" xfId="3" applyFont="1" applyBorder="1" applyAlignment="1">
      <alignment horizontal="left" vertical="top"/>
    </xf>
    <xf numFmtId="0" fontId="3" fillId="0" borderId="0" xfId="3" applyFont="1" applyFill="1" applyBorder="1" applyAlignment="1">
      <alignment horizontal="left" wrapText="1"/>
    </xf>
    <xf numFmtId="0" fontId="20" fillId="8" borderId="22" xfId="0" applyFont="1" applyFill="1" applyBorder="1" applyAlignment="1">
      <alignment wrapText="1"/>
    </xf>
    <xf numFmtId="0" fontId="20" fillId="0" borderId="1" xfId="0" applyFont="1" applyBorder="1" applyAlignment="1">
      <alignment wrapText="1"/>
    </xf>
    <xf numFmtId="0" fontId="20" fillId="8" borderId="1" xfId="0" applyFont="1" applyFill="1" applyBorder="1" applyAlignment="1">
      <alignment wrapText="1"/>
    </xf>
    <xf numFmtId="0" fontId="1" fillId="0" borderId="24" xfId="2" applyFont="1" applyBorder="1" applyAlignment="1">
      <alignment vertical="center"/>
    </xf>
    <xf numFmtId="43" fontId="9" fillId="0" borderId="0" xfId="9" applyFont="1"/>
    <xf numFmtId="43" fontId="9" fillId="0" borderId="0" xfId="0" applyNumberFormat="1" applyFont="1"/>
    <xf numFmtId="0" fontId="20" fillId="0" borderId="52" xfId="0" applyFont="1" applyBorder="1" applyAlignment="1">
      <alignment wrapText="1"/>
    </xf>
    <xf numFmtId="166" fontId="9" fillId="0" borderId="0" xfId="0" applyNumberFormat="1" applyFont="1"/>
    <xf numFmtId="0" fontId="2" fillId="2" borderId="1" xfId="2" applyFont="1" applyFill="1" applyBorder="1" applyAlignment="1">
      <alignment horizontal="center" vertical="top"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xf>
    <xf numFmtId="43" fontId="9" fillId="0" borderId="0" xfId="1" applyFont="1" applyAlignment="1">
      <alignment horizontal="center"/>
    </xf>
    <xf numFmtId="4" fontId="13" fillId="3" borderId="1" xfId="0" applyNumberFormat="1" applyFont="1" applyFill="1" applyBorder="1" applyAlignment="1">
      <alignment horizontal="center" wrapText="1"/>
    </xf>
    <xf numFmtId="0" fontId="9" fillId="0" borderId="0" xfId="0" applyFont="1" applyFill="1" applyAlignment="1">
      <alignment horizontal="center"/>
    </xf>
    <xf numFmtId="4" fontId="9" fillId="0" borderId="1" xfId="0" applyNumberFormat="1" applyFont="1" applyFill="1" applyBorder="1" applyAlignment="1">
      <alignment horizontal="center" wrapText="1"/>
    </xf>
    <xf numFmtId="4" fontId="13" fillId="3" borderId="23" xfId="0" applyNumberFormat="1" applyFont="1" applyFill="1" applyBorder="1" applyAlignment="1">
      <alignment horizontal="center" wrapText="1"/>
    </xf>
    <xf numFmtId="4" fontId="9" fillId="0" borderId="32" xfId="0" applyNumberFormat="1" applyFont="1" applyFill="1" applyBorder="1" applyAlignment="1">
      <alignment horizontal="center" wrapText="1"/>
    </xf>
    <xf numFmtId="4" fontId="13" fillId="3" borderId="32" xfId="0" applyNumberFormat="1" applyFont="1" applyFill="1" applyBorder="1" applyAlignment="1">
      <alignment horizontal="center" wrapText="1"/>
    </xf>
    <xf numFmtId="4" fontId="13" fillId="3" borderId="31" xfId="0" applyNumberFormat="1" applyFont="1" applyFill="1" applyBorder="1" applyAlignment="1">
      <alignment horizontal="center" wrapText="1"/>
    </xf>
    <xf numFmtId="0" fontId="9" fillId="0" borderId="0" xfId="1" applyNumberFormat="1" applyFont="1" applyFill="1" applyAlignment="1">
      <alignment horizontal="center"/>
    </xf>
    <xf numFmtId="2" fontId="9" fillId="0" borderId="0" xfId="0" applyNumberFormat="1" applyFont="1"/>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3" fillId="0" borderId="0" xfId="3" applyFont="1" applyBorder="1" applyAlignment="1" applyProtection="1">
      <alignment horizontal="left" vertical="top" wrapText="1"/>
      <protection locked="0"/>
    </xf>
    <xf numFmtId="0" fontId="3" fillId="0" borderId="0" xfId="3" applyFont="1" applyAlignment="1" applyProtection="1">
      <alignment horizontal="left" vertical="top" wrapText="1"/>
      <protection locked="0"/>
    </xf>
    <xf numFmtId="0" fontId="0" fillId="0" borderId="0" xfId="0" applyAlignment="1">
      <alignment horizontal="left" vertical="top" wrapText="1"/>
    </xf>
    <xf numFmtId="0" fontId="2" fillId="3" borderId="11"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 fillId="0" borderId="5" xfId="3" applyFont="1" applyBorder="1" applyAlignment="1">
      <alignment horizontal="left" vertical="top" wrapText="1" indent="1"/>
    </xf>
    <xf numFmtId="0" fontId="1" fillId="0" borderId="0" xfId="3" applyFont="1" applyBorder="1" applyAlignment="1">
      <alignment horizontal="left" vertical="top" wrapText="1" indent="1"/>
    </xf>
    <xf numFmtId="0" fontId="1" fillId="0" borderId="17" xfId="3" applyFont="1" applyFill="1" applyBorder="1" applyAlignment="1">
      <alignment horizontal="left" vertical="top" wrapText="1" indent="1"/>
    </xf>
    <xf numFmtId="0" fontId="9" fillId="0" borderId="14" xfId="3" applyFont="1" applyFill="1" applyBorder="1" applyAlignment="1">
      <alignment horizontal="left" vertical="top" wrapText="1" indent="1"/>
    </xf>
    <xf numFmtId="0" fontId="9" fillId="0" borderId="15" xfId="3" applyFont="1" applyFill="1" applyBorder="1" applyAlignment="1">
      <alignment horizontal="left" vertical="top" wrapText="1" indent="1"/>
    </xf>
    <xf numFmtId="0" fontId="1" fillId="0" borderId="5" xfId="3" applyFont="1" applyFill="1" applyBorder="1" applyAlignment="1">
      <alignment horizontal="left" vertical="top" wrapText="1" indent="1"/>
    </xf>
    <xf numFmtId="0" fontId="9" fillId="0" borderId="0" xfId="3" applyFont="1" applyFill="1" applyBorder="1" applyAlignment="1">
      <alignment horizontal="left" vertical="top" wrapText="1" indent="1"/>
    </xf>
    <xf numFmtId="0" fontId="9" fillId="0" borderId="9" xfId="3" applyFont="1" applyFill="1" applyBorder="1" applyAlignment="1">
      <alignment horizontal="left" vertical="top" wrapText="1" indent="1"/>
    </xf>
    <xf numFmtId="0" fontId="9" fillId="0" borderId="0" xfId="0" applyFont="1" applyAlignment="1">
      <alignment horizontal="justify"/>
    </xf>
    <xf numFmtId="0" fontId="9" fillId="0" borderId="0" xfId="0" applyFont="1" applyAlignment="1">
      <alignment horizontal="justify" vertical="center"/>
    </xf>
    <xf numFmtId="0" fontId="9" fillId="0" borderId="0" xfId="3" applyFont="1" applyBorder="1" applyAlignment="1">
      <alignment horizontal="left" vertical="top" wrapText="1" indent="1"/>
    </xf>
    <xf numFmtId="0" fontId="9" fillId="0" borderId="9" xfId="3" applyFont="1" applyBorder="1" applyAlignment="1">
      <alignment horizontal="left" vertical="top" wrapText="1" indent="1"/>
    </xf>
    <xf numFmtId="0" fontId="2" fillId="0" borderId="0" xfId="0" applyFont="1" applyAlignment="1" applyProtection="1">
      <alignment horizontal="center"/>
      <protection locked="0"/>
    </xf>
    <xf numFmtId="0" fontId="2" fillId="2" borderId="1" xfId="2" applyFont="1" applyFill="1" applyBorder="1" applyAlignment="1">
      <alignment horizontal="center" vertical="top" wrapText="1"/>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1" fillId="0" borderId="0" xfId="3" applyFont="1" applyFill="1" applyBorder="1" applyAlignment="1">
      <alignment horizontal="left" vertical="top" wrapText="1" indent="1"/>
    </xf>
    <xf numFmtId="0" fontId="1" fillId="0" borderId="9" xfId="3" applyFont="1" applyFill="1" applyBorder="1" applyAlignment="1">
      <alignment horizontal="left" vertical="top" wrapText="1" indent="1"/>
    </xf>
    <xf numFmtId="0" fontId="2" fillId="2" borderId="2" xfId="2" applyFont="1" applyFill="1" applyBorder="1" applyAlignment="1">
      <alignment horizontal="left" vertical="top"/>
    </xf>
    <xf numFmtId="0" fontId="2" fillId="2" borderId="13" xfId="2" applyFont="1" applyFill="1" applyBorder="1" applyAlignment="1">
      <alignment horizontal="left" vertical="top"/>
    </xf>
    <xf numFmtId="0" fontId="1" fillId="0" borderId="6" xfId="3" applyFont="1" applyBorder="1" applyAlignment="1">
      <alignment horizontal="left" vertical="top" wrapText="1" indent="1"/>
    </xf>
    <xf numFmtId="0" fontId="9" fillId="0" borderId="16" xfId="3" applyFont="1" applyBorder="1" applyAlignment="1">
      <alignment horizontal="left" vertical="top" wrapText="1" indent="1"/>
    </xf>
    <xf numFmtId="0" fontId="9" fillId="0" borderId="7" xfId="3" applyFont="1" applyBorder="1" applyAlignment="1">
      <alignment horizontal="left" vertical="top" wrapText="1" indent="1"/>
    </xf>
    <xf numFmtId="0" fontId="2" fillId="5" borderId="5" xfId="3" applyFont="1" applyFill="1" applyBorder="1" applyAlignment="1">
      <alignment horizontal="left" vertical="center" wrapText="1"/>
    </xf>
    <xf numFmtId="0" fontId="2" fillId="5" borderId="0" xfId="3" applyFont="1" applyFill="1" applyBorder="1" applyAlignment="1">
      <alignment horizontal="left" vertical="center" wrapText="1"/>
    </xf>
    <xf numFmtId="0" fontId="3" fillId="0" borderId="0" xfId="3" applyFont="1" applyFill="1" applyBorder="1" applyAlignment="1">
      <alignment horizontal="left" wrapText="1"/>
    </xf>
    <xf numFmtId="0" fontId="2" fillId="0" borderId="27" xfId="3" applyFont="1" applyFill="1" applyBorder="1" applyAlignment="1">
      <alignment horizontal="center"/>
    </xf>
    <xf numFmtId="0" fontId="3" fillId="0" borderId="0" xfId="3" applyFont="1" applyFill="1" applyBorder="1" applyAlignment="1">
      <alignment horizontal="left" vertical="top" wrapText="1"/>
    </xf>
  </cellXfs>
  <cellStyles count="13">
    <cellStyle name="Millares" xfId="9" builtinId="3"/>
    <cellStyle name="Millares 2" xfId="1"/>
    <cellStyle name="Millares 2 4" xfId="10"/>
    <cellStyle name="Millares 3" xfId="11"/>
    <cellStyle name="Normal" xfId="0" builtinId="0"/>
    <cellStyle name="Normal 2" xfId="2"/>
    <cellStyle name="Normal 2 2" xfId="3"/>
    <cellStyle name="Normal 4" xfId="4"/>
    <cellStyle name="Normal 5" xfId="5"/>
    <cellStyle name="Normal 5 2" xfId="12"/>
    <cellStyle name="Normal 56" xfId="6"/>
    <cellStyle name="Normal 8" xfId="8"/>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285750</xdr:colOff>
      <xdr:row>11</xdr:row>
      <xdr:rowOff>28575</xdr:rowOff>
    </xdr:from>
    <xdr:to>
      <xdr:col>4</xdr:col>
      <xdr:colOff>793751</xdr:colOff>
      <xdr:row>21</xdr:row>
      <xdr:rowOff>33336</xdr:rowOff>
    </xdr:to>
    <xdr:sp macro="" textlink="">
      <xdr:nvSpPr>
        <xdr:cNvPr id="2" name="1 CuadroTexto"/>
        <xdr:cNvSpPr txBox="1"/>
      </xdr:nvSpPr>
      <xdr:spPr>
        <a:xfrm>
          <a:off x="5514975" y="1943100"/>
          <a:ext cx="2222501" cy="1433511"/>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wrap="square" rtlCol="0" anchor="t"/>
        <a:lstStyle/>
        <a:p>
          <a:pPr algn="just"/>
          <a:r>
            <a:rPr lang="es-MX" sz="1200" b="1"/>
            <a:t>El contenido de las cuentas reflejadas en</a:t>
          </a:r>
          <a:r>
            <a:rPr lang="es-MX" sz="1200" b="1" baseline="0"/>
            <a:t> cada una de las notas</a:t>
          </a:r>
          <a:r>
            <a:rPr lang="es-MX" sz="1200" b="1"/>
            <a:t>, es sólo para </a:t>
          </a:r>
          <a:r>
            <a:rPr lang="es-MX" sz="1200" b="1" u="sng"/>
            <a:t>ejemplificar</a:t>
          </a:r>
          <a:r>
            <a:rPr lang="es-MX" sz="1200" b="1"/>
            <a:t>.</a:t>
          </a:r>
          <a:r>
            <a:rPr lang="es-MX" sz="1200" b="1" baseline="0"/>
            <a:t> E</a:t>
          </a:r>
          <a:r>
            <a:rPr lang="es-MX" sz="1200" b="1"/>
            <a:t>l número, nombre y concepto de la cuenta en particular dependerá de cada ente.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00"/>
    <pageSetUpPr fitToPage="1"/>
  </sheetPr>
  <dimension ref="A1:C45"/>
  <sheetViews>
    <sheetView tabSelected="1" zoomScaleNormal="100" zoomScaleSheetLayoutView="100" workbookViewId="0">
      <pane ySplit="2" topLeftCell="A3" activePane="bottomLeft" state="frozen"/>
      <selection activeCell="A14" sqref="A14:B14"/>
      <selection pane="bottomLeft" activeCell="A12" sqref="A12"/>
    </sheetView>
  </sheetViews>
  <sheetFormatPr baseColWidth="10" defaultColWidth="12.85546875" defaultRowHeight="11.25" x14ac:dyDescent="0.2"/>
  <cols>
    <col min="1" max="1" width="22.5703125" style="1" customWidth="1"/>
    <col min="2" max="2" width="78.42578125" style="1" customWidth="1"/>
    <col min="3" max="3" width="19.7109375" style="1" customWidth="1"/>
    <col min="4" max="16384" width="12.85546875" style="1"/>
  </cols>
  <sheetData>
    <row r="1" spans="1:2" ht="35.1" customHeight="1" x14ac:dyDescent="0.2">
      <c r="A1" s="549" t="s">
        <v>133</v>
      </c>
      <c r="B1" s="550"/>
    </row>
    <row r="2" spans="1:2" ht="15" customHeight="1" x14ac:dyDescent="0.2">
      <c r="A2" s="537" t="s">
        <v>131</v>
      </c>
      <c r="B2" s="538" t="s">
        <v>132</v>
      </c>
    </row>
    <row r="3" spans="1:2" x14ac:dyDescent="0.2">
      <c r="A3" s="64"/>
      <c r="B3" s="68"/>
    </row>
    <row r="4" spans="1:2" x14ac:dyDescent="0.2">
      <c r="A4" s="65"/>
      <c r="B4" s="69" t="s">
        <v>137</v>
      </c>
    </row>
    <row r="5" spans="1:2" x14ac:dyDescent="0.2">
      <c r="A5" s="65"/>
      <c r="B5" s="69"/>
    </row>
    <row r="6" spans="1:2" x14ac:dyDescent="0.2">
      <c r="A6" s="65"/>
      <c r="B6" s="71" t="s">
        <v>0</v>
      </c>
    </row>
    <row r="7" spans="1:2" x14ac:dyDescent="0.2">
      <c r="A7" s="65" t="s">
        <v>1</v>
      </c>
      <c r="B7" s="70" t="s">
        <v>2</v>
      </c>
    </row>
    <row r="8" spans="1:2" x14ac:dyDescent="0.2">
      <c r="A8" s="65" t="s">
        <v>3</v>
      </c>
      <c r="B8" s="70" t="s">
        <v>4</v>
      </c>
    </row>
    <row r="9" spans="1:2" x14ac:dyDescent="0.2">
      <c r="A9" s="65" t="s">
        <v>5</v>
      </c>
      <c r="B9" s="70" t="s">
        <v>6</v>
      </c>
    </row>
    <row r="10" spans="1:2" x14ac:dyDescent="0.2">
      <c r="A10" s="65" t="s">
        <v>7</v>
      </c>
      <c r="B10" s="70" t="s">
        <v>8</v>
      </c>
    </row>
    <row r="11" spans="1:2" x14ac:dyDescent="0.2">
      <c r="A11" s="65" t="s">
        <v>9</v>
      </c>
      <c r="B11" s="70" t="s">
        <v>10</v>
      </c>
    </row>
    <row r="12" spans="1:2" x14ac:dyDescent="0.2">
      <c r="A12" s="65" t="s">
        <v>11</v>
      </c>
      <c r="B12" s="70" t="s">
        <v>12</v>
      </c>
    </row>
    <row r="13" spans="1:2" x14ac:dyDescent="0.2">
      <c r="A13" s="65" t="s">
        <v>13</v>
      </c>
      <c r="B13" s="70" t="s">
        <v>14</v>
      </c>
    </row>
    <row r="14" spans="1:2" x14ac:dyDescent="0.2">
      <c r="A14" s="65" t="s">
        <v>15</v>
      </c>
      <c r="B14" s="70" t="s">
        <v>16</v>
      </c>
    </row>
    <row r="15" spans="1:2" x14ac:dyDescent="0.2">
      <c r="A15" s="65" t="s">
        <v>17</v>
      </c>
      <c r="B15" s="70" t="s">
        <v>18</v>
      </c>
    </row>
    <row r="16" spans="1:2" x14ac:dyDescent="0.2">
      <c r="A16" s="65" t="s">
        <v>19</v>
      </c>
      <c r="B16" s="70" t="s">
        <v>20</v>
      </c>
    </row>
    <row r="17" spans="1:2" x14ac:dyDescent="0.2">
      <c r="A17" s="65" t="s">
        <v>21</v>
      </c>
      <c r="B17" s="70" t="s">
        <v>22</v>
      </c>
    </row>
    <row r="18" spans="1:2" x14ac:dyDescent="0.2">
      <c r="A18" s="65" t="s">
        <v>23</v>
      </c>
      <c r="B18" s="70" t="s">
        <v>24</v>
      </c>
    </row>
    <row r="19" spans="1:2" x14ac:dyDescent="0.2">
      <c r="A19" s="65" t="s">
        <v>25</v>
      </c>
      <c r="B19" s="70" t="s">
        <v>26</v>
      </c>
    </row>
    <row r="20" spans="1:2" x14ac:dyDescent="0.2">
      <c r="A20" s="65" t="s">
        <v>27</v>
      </c>
      <c r="B20" s="70" t="s">
        <v>28</v>
      </c>
    </row>
    <row r="21" spans="1:2" x14ac:dyDescent="0.2">
      <c r="A21" s="65" t="s">
        <v>229</v>
      </c>
      <c r="B21" s="70" t="s">
        <v>29</v>
      </c>
    </row>
    <row r="22" spans="1:2" x14ac:dyDescent="0.2">
      <c r="A22" s="65" t="s">
        <v>230</v>
      </c>
      <c r="B22" s="70" t="s">
        <v>30</v>
      </c>
    </row>
    <row r="23" spans="1:2" x14ac:dyDescent="0.2">
      <c r="A23" s="65" t="s">
        <v>231</v>
      </c>
      <c r="B23" s="70" t="s">
        <v>31</v>
      </c>
    </row>
    <row r="24" spans="1:2" x14ac:dyDescent="0.2">
      <c r="A24" s="65" t="s">
        <v>32</v>
      </c>
      <c r="B24" s="70" t="s">
        <v>33</v>
      </c>
    </row>
    <row r="25" spans="1:2" x14ac:dyDescent="0.2">
      <c r="A25" s="65" t="s">
        <v>34</v>
      </c>
      <c r="B25" s="70" t="s">
        <v>35</v>
      </c>
    </row>
    <row r="26" spans="1:2" x14ac:dyDescent="0.2">
      <c r="A26" s="65" t="s">
        <v>36</v>
      </c>
      <c r="B26" s="70" t="s">
        <v>37</v>
      </c>
    </row>
    <row r="27" spans="1:2" x14ac:dyDescent="0.2">
      <c r="A27" s="65" t="s">
        <v>38</v>
      </c>
      <c r="B27" s="70" t="s">
        <v>39</v>
      </c>
    </row>
    <row r="28" spans="1:2" x14ac:dyDescent="0.2">
      <c r="A28" s="65" t="s">
        <v>226</v>
      </c>
      <c r="B28" s="70" t="s">
        <v>227</v>
      </c>
    </row>
    <row r="29" spans="1:2" x14ac:dyDescent="0.2">
      <c r="A29" s="65"/>
      <c r="B29" s="70"/>
    </row>
    <row r="30" spans="1:2" x14ac:dyDescent="0.2">
      <c r="A30" s="65"/>
      <c r="B30" s="71"/>
    </row>
    <row r="31" spans="1:2" x14ac:dyDescent="0.2">
      <c r="A31" s="65" t="s">
        <v>141</v>
      </c>
      <c r="B31" s="70" t="s">
        <v>135</v>
      </c>
    </row>
    <row r="32" spans="1:2" x14ac:dyDescent="0.2">
      <c r="A32" s="65" t="s">
        <v>142</v>
      </c>
      <c r="B32" s="70" t="s">
        <v>136</v>
      </c>
    </row>
    <row r="33" spans="1:3" x14ac:dyDescent="0.2">
      <c r="A33" s="65"/>
      <c r="B33" s="70"/>
    </row>
    <row r="34" spans="1:3" x14ac:dyDescent="0.2">
      <c r="A34" s="65"/>
      <c r="B34" s="69" t="s">
        <v>138</v>
      </c>
    </row>
    <row r="35" spans="1:3" x14ac:dyDescent="0.2">
      <c r="A35" s="65" t="s">
        <v>140</v>
      </c>
      <c r="B35" s="70" t="s">
        <v>41</v>
      </c>
    </row>
    <row r="36" spans="1:3" x14ac:dyDescent="0.2">
      <c r="A36" s="65"/>
      <c r="B36" s="70" t="s">
        <v>42</v>
      </c>
    </row>
    <row r="37" spans="1:3" ht="12" thickBot="1" x14ac:dyDescent="0.25">
      <c r="A37" s="66"/>
      <c r="B37" s="67"/>
    </row>
    <row r="39" spans="1:3" x14ac:dyDescent="0.2">
      <c r="A39" s="177" t="s">
        <v>236</v>
      </c>
      <c r="B39" s="178"/>
      <c r="C39" s="178"/>
    </row>
    <row r="40" spans="1:3" x14ac:dyDescent="0.2">
      <c r="A40" s="179"/>
      <c r="B40" s="178"/>
      <c r="C40" s="178"/>
    </row>
    <row r="41" spans="1:3" x14ac:dyDescent="0.2">
      <c r="A41" s="180"/>
      <c r="B41" s="181"/>
      <c r="C41" s="180"/>
    </row>
    <row r="42" spans="1:3" x14ac:dyDescent="0.2">
      <c r="A42" s="182"/>
      <c r="B42" s="180"/>
      <c r="C42" s="180"/>
    </row>
    <row r="43" spans="1:3" ht="12.75" customHeight="1" x14ac:dyDescent="0.2">
      <c r="A43" s="180"/>
      <c r="B43" s="451"/>
    </row>
    <row r="44" spans="1:3" x14ac:dyDescent="0.2">
      <c r="A44" s="450"/>
      <c r="B44" s="452"/>
      <c r="C44" s="187"/>
    </row>
    <row r="45" spans="1:3" x14ac:dyDescent="0.2">
      <c r="B45" s="452"/>
    </row>
  </sheetData>
  <sheetProtection formatCells="0" formatColumns="0" formatRows="0" autoFilter="0" pivotTables="0"/>
  <mergeCells count="1">
    <mergeCell ref="A1:B1"/>
  </mergeCells>
  <pageMargins left="0.70866141732283472" right="0.70866141732283472" top="0.74803149606299213" bottom="0.74803149606299213" header="0.31496062992125984" footer="0.31496062992125984"/>
  <pageSetup scale="89" orientation="portrait" r:id="rId1"/>
  <headerFooter>
    <oddHeader>&amp;CNOTAS A LOS ESTADOS FINANCIEROS</oddHeader>
    <oddFooter>&amp;L&amp;F&amp;R&amp;A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10" zoomScaleNormal="100" zoomScaleSheetLayoutView="110" workbookViewId="0">
      <pane ySplit="1" topLeftCell="A2" activePane="bottomLeft" state="frozen"/>
      <selection activeCell="A14" sqref="A14:B14"/>
      <selection pane="bottomLeft" activeCell="E35" sqref="E35"/>
    </sheetView>
  </sheetViews>
  <sheetFormatPr baseColWidth="10" defaultRowHeight="11.25" x14ac:dyDescent="0.2"/>
  <cols>
    <col min="1" max="1" width="20.7109375" style="5" customWidth="1"/>
    <col min="2" max="2" width="50.7109375" style="5" customWidth="1"/>
    <col min="3" max="3" width="17.7109375" style="6" customWidth="1"/>
    <col min="4" max="4" width="17.7109375" style="5" customWidth="1"/>
    <col min="5" max="16384" width="11.42578125" style="5"/>
  </cols>
  <sheetData>
    <row r="2" spans="1:4" ht="15" customHeight="1" x14ac:dyDescent="0.2">
      <c r="A2" s="554" t="s">
        <v>143</v>
      </c>
      <c r="B2" s="555"/>
      <c r="C2" s="86"/>
      <c r="D2" s="86"/>
    </row>
    <row r="3" spans="1:4" ht="12" thickBot="1" x14ac:dyDescent="0.25">
      <c r="A3" s="86"/>
      <c r="B3" s="86"/>
      <c r="C3" s="86"/>
      <c r="D3" s="86"/>
    </row>
    <row r="4" spans="1:4" ht="14.1" customHeight="1" x14ac:dyDescent="0.2">
      <c r="A4" s="135" t="s">
        <v>234</v>
      </c>
      <c r="B4" s="152"/>
      <c r="C4" s="152"/>
      <c r="D4" s="153"/>
    </row>
    <row r="5" spans="1:4" ht="14.1" customHeight="1" x14ac:dyDescent="0.2">
      <c r="A5" s="137" t="s">
        <v>144</v>
      </c>
      <c r="B5" s="143"/>
      <c r="C5" s="143"/>
      <c r="D5" s="144"/>
    </row>
    <row r="6" spans="1:4" ht="14.1" customHeight="1" x14ac:dyDescent="0.2">
      <c r="A6" s="556" t="s">
        <v>158</v>
      </c>
      <c r="B6" s="566"/>
      <c r="C6" s="566"/>
      <c r="D6" s="567"/>
    </row>
    <row r="7" spans="1:4" ht="14.1" customHeight="1" thickBot="1" x14ac:dyDescent="0.25">
      <c r="A7" s="149" t="s">
        <v>159</v>
      </c>
      <c r="B7" s="150"/>
      <c r="C7" s="150"/>
      <c r="D7" s="151"/>
    </row>
    <row r="8" spans="1:4" x14ac:dyDescent="0.2">
      <c r="A8" s="86"/>
      <c r="B8" s="86"/>
      <c r="C8" s="86"/>
      <c r="D8" s="86"/>
    </row>
  </sheetData>
  <mergeCells count="2">
    <mergeCell ref="A2:B2"/>
    <mergeCell ref="A6:D6"/>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zoomScaleSheetLayoutView="100" workbookViewId="0">
      <selection activeCell="B25" sqref="B25"/>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7" width="22.7109375" style="87" customWidth="1"/>
    <col min="8" max="16384" width="11.42578125" style="87"/>
  </cols>
  <sheetData>
    <row r="1" spans="1:7" s="252" customFormat="1" ht="11.25" customHeight="1" x14ac:dyDescent="0.25">
      <c r="A1" s="13" t="s">
        <v>43</v>
      </c>
      <c r="B1" s="13"/>
      <c r="C1" s="283"/>
      <c r="D1" s="13"/>
      <c r="E1" s="13"/>
      <c r="F1" s="13"/>
      <c r="G1" s="284"/>
    </row>
    <row r="2" spans="1:7" s="252" customFormat="1" ht="11.25" customHeight="1" x14ac:dyDescent="0.25">
      <c r="A2" s="13" t="s">
        <v>139</v>
      </c>
      <c r="B2" s="13"/>
      <c r="C2" s="283"/>
      <c r="D2" s="13"/>
      <c r="E2" s="13"/>
      <c r="F2" s="13"/>
      <c r="G2" s="13"/>
    </row>
    <row r="5" spans="1:7" ht="11.25" customHeight="1" x14ac:dyDescent="0.2">
      <c r="A5" s="212" t="s">
        <v>297</v>
      </c>
      <c r="B5" s="212"/>
      <c r="G5" s="186" t="s">
        <v>296</v>
      </c>
    </row>
    <row r="6" spans="1:7" x14ac:dyDescent="0.2">
      <c r="A6" s="281"/>
      <c r="B6" s="281"/>
      <c r="C6" s="282"/>
      <c r="D6" s="281"/>
      <c r="E6" s="281"/>
      <c r="F6" s="281"/>
      <c r="G6" s="281"/>
    </row>
    <row r="7" spans="1:7" ht="15" customHeight="1" x14ac:dyDescent="0.2">
      <c r="A7" s="223" t="s">
        <v>45</v>
      </c>
      <c r="B7" s="222" t="s">
        <v>46</v>
      </c>
      <c r="C7" s="220" t="s">
        <v>241</v>
      </c>
      <c r="D7" s="221" t="s">
        <v>240</v>
      </c>
      <c r="E7" s="221" t="s">
        <v>295</v>
      </c>
      <c r="F7" s="222" t="s">
        <v>294</v>
      </c>
      <c r="G7" s="222" t="s">
        <v>293</v>
      </c>
    </row>
    <row r="8" spans="1:7" x14ac:dyDescent="0.2">
      <c r="A8" s="278"/>
      <c r="B8" s="278" t="s">
        <v>571</v>
      </c>
      <c r="C8" s="217"/>
      <c r="D8" s="280"/>
      <c r="E8" s="279"/>
      <c r="F8" s="278"/>
      <c r="G8" s="278"/>
    </row>
    <row r="9" spans="1:7" x14ac:dyDescent="0.2">
      <c r="A9" s="278"/>
      <c r="B9" s="278"/>
      <c r="C9" s="217"/>
      <c r="D9" s="279"/>
      <c r="E9" s="279"/>
      <c r="F9" s="278"/>
      <c r="G9" s="278"/>
    </row>
    <row r="10" spans="1:7" x14ac:dyDescent="0.2">
      <c r="A10" s="278"/>
      <c r="B10" s="278"/>
      <c r="C10" s="217"/>
      <c r="D10" s="279"/>
      <c r="E10" s="279"/>
      <c r="F10" s="278"/>
      <c r="G10" s="278"/>
    </row>
    <row r="11" spans="1:7" x14ac:dyDescent="0.2">
      <c r="A11" s="278"/>
      <c r="B11" s="278"/>
      <c r="C11" s="217"/>
      <c r="D11" s="279"/>
      <c r="E11" s="279"/>
      <c r="F11" s="278"/>
      <c r="G11" s="278"/>
    </row>
    <row r="12" spans="1:7" x14ac:dyDescent="0.2">
      <c r="A12" s="278"/>
      <c r="B12" s="278"/>
      <c r="C12" s="217"/>
      <c r="D12" s="279"/>
      <c r="E12" s="279"/>
      <c r="F12" s="278"/>
      <c r="G12" s="278"/>
    </row>
    <row r="13" spans="1:7" x14ac:dyDescent="0.2">
      <c r="A13" s="278"/>
      <c r="B13" s="278"/>
      <c r="C13" s="217"/>
      <c r="D13" s="279"/>
      <c r="E13" s="279"/>
      <c r="F13" s="278"/>
      <c r="G13" s="278"/>
    </row>
    <row r="14" spans="1:7" x14ac:dyDescent="0.2">
      <c r="A14" s="278"/>
      <c r="B14" s="278"/>
      <c r="C14" s="217"/>
      <c r="D14" s="279"/>
      <c r="E14" s="279"/>
      <c r="F14" s="278"/>
      <c r="G14" s="278"/>
    </row>
    <row r="15" spans="1:7" x14ac:dyDescent="0.2">
      <c r="A15" s="278"/>
      <c r="B15" s="278"/>
      <c r="C15" s="217"/>
      <c r="D15" s="279"/>
      <c r="E15" s="279"/>
      <c r="F15" s="278"/>
      <c r="G15" s="278"/>
    </row>
    <row r="16" spans="1:7" x14ac:dyDescent="0.2">
      <c r="A16" s="60"/>
      <c r="B16" s="60" t="s">
        <v>292</v>
      </c>
      <c r="C16" s="239">
        <f>SUM(C8:C15)</f>
        <v>0</v>
      </c>
      <c r="D16" s="60"/>
      <c r="E16" s="60"/>
      <c r="F16" s="60"/>
      <c r="G16" s="60"/>
    </row>
  </sheetData>
  <dataValidations count="7">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Tipo de fideicomiso(s) que tiene la entidad derivado de los recursos asignados (Art. 32 LGCG.). Puede ser de: Administración, Inversión." sqref="D7"/>
    <dataValidation allowBlank="1" showInputMessage="1" showErrorMessage="1" prompt="Corresponde al nombre o descripción de la cuenta de acuerdo al Plan de Cuentas emitido por el CONAC." sqref="B7"/>
    <dataValidation allowBlank="1" showInputMessage="1" showErrorMessage="1" prompt="Caracterisiticas relevantes que tengan impacto financiero o situación de riesgo. Ejemplo: Becas a fondo perdido." sqref="E7"/>
    <dataValidation allowBlank="1" showInputMessage="1" showErrorMessage="1" prompt="Nombre con el que se identifica el fideicomiso." sqref="F7"/>
    <dataValidation allowBlank="1" showInputMessage="1" showErrorMessage="1" prompt="Razón de existencia/fin del fideicomiso." sqref="G7"/>
  </dataValidations>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
  <sheetViews>
    <sheetView view="pageBreakPreview" zoomScale="110" zoomScaleNormal="100" zoomScaleSheetLayoutView="110" workbookViewId="0">
      <selection activeCell="A34" sqref="A34"/>
    </sheetView>
  </sheetViews>
  <sheetFormatPr baseColWidth="10" defaultRowHeight="11.25" x14ac:dyDescent="0.2"/>
  <cols>
    <col min="1" max="1" width="20.7109375" style="5" customWidth="1"/>
    <col min="2" max="2" width="50.7109375" style="5" customWidth="1"/>
    <col min="3" max="5" width="17.7109375" style="5" customWidth="1"/>
    <col min="6" max="7" width="20.7109375" style="5" customWidth="1"/>
    <col min="8" max="16384" width="11.42578125" style="5"/>
  </cols>
  <sheetData>
    <row r="2" spans="1:7" ht="15" customHeight="1" x14ac:dyDescent="0.2">
      <c r="A2" s="554" t="s">
        <v>143</v>
      </c>
      <c r="B2" s="555"/>
      <c r="C2" s="86"/>
      <c r="D2" s="86"/>
      <c r="E2" s="86"/>
      <c r="F2" s="86"/>
      <c r="G2" s="86"/>
    </row>
    <row r="3" spans="1:7" ht="12" thickBot="1" x14ac:dyDescent="0.25">
      <c r="A3" s="86"/>
      <c r="B3" s="86"/>
      <c r="C3" s="86"/>
      <c r="D3" s="86"/>
      <c r="E3" s="86"/>
      <c r="F3" s="86"/>
      <c r="G3" s="86"/>
    </row>
    <row r="4" spans="1:7" ht="14.1" customHeight="1" x14ac:dyDescent="0.2">
      <c r="A4" s="135" t="s">
        <v>234</v>
      </c>
      <c r="B4" s="92"/>
      <c r="C4" s="92"/>
      <c r="D4" s="92"/>
      <c r="E4" s="92"/>
      <c r="F4" s="92"/>
      <c r="G4" s="93"/>
    </row>
    <row r="5" spans="1:7" ht="14.1" customHeight="1" x14ac:dyDescent="0.2">
      <c r="A5" s="137" t="s">
        <v>144</v>
      </c>
      <c r="B5" s="11"/>
      <c r="C5" s="11"/>
      <c r="D5" s="11"/>
      <c r="E5" s="11"/>
      <c r="F5" s="11"/>
      <c r="G5" s="94"/>
    </row>
    <row r="6" spans="1:7" ht="14.1" customHeight="1" x14ac:dyDescent="0.2">
      <c r="A6" s="137" t="s">
        <v>160</v>
      </c>
      <c r="B6" s="90"/>
      <c r="C6" s="90"/>
      <c r="D6" s="90"/>
      <c r="E6" s="90"/>
      <c r="F6" s="90"/>
      <c r="G6" s="91"/>
    </row>
    <row r="7" spans="1:7" ht="14.1" customHeight="1" x14ac:dyDescent="0.2">
      <c r="A7" s="154" t="s">
        <v>161</v>
      </c>
      <c r="B7" s="11"/>
      <c r="C7" s="11"/>
      <c r="D7" s="11"/>
      <c r="E7" s="11"/>
      <c r="F7" s="11"/>
      <c r="G7" s="94"/>
    </row>
    <row r="8" spans="1:7" ht="14.1" customHeight="1" x14ac:dyDescent="0.2">
      <c r="A8" s="146" t="s">
        <v>162</v>
      </c>
      <c r="B8" s="11"/>
      <c r="C8" s="11"/>
      <c r="D8" s="11"/>
      <c r="E8" s="11"/>
      <c r="F8" s="11"/>
      <c r="G8" s="94"/>
    </row>
    <row r="9" spans="1:7" ht="14.1" customHeight="1" x14ac:dyDescent="0.2">
      <c r="A9" s="146" t="s">
        <v>163</v>
      </c>
      <c r="B9" s="11"/>
      <c r="C9" s="11"/>
      <c r="D9" s="11"/>
      <c r="E9" s="11"/>
      <c r="F9" s="11"/>
      <c r="G9" s="94"/>
    </row>
    <row r="10" spans="1:7" ht="14.1" customHeight="1" thickBot="1" x14ac:dyDescent="0.25">
      <c r="A10" s="155" t="s">
        <v>164</v>
      </c>
      <c r="B10" s="95"/>
      <c r="C10" s="95"/>
      <c r="D10" s="95"/>
      <c r="E10" s="95"/>
      <c r="F10" s="95"/>
      <c r="G10" s="96"/>
    </row>
    <row r="11" spans="1:7" x14ac:dyDescent="0.2">
      <c r="A11" s="86"/>
      <c r="B11" s="86"/>
      <c r="C11" s="86"/>
      <c r="D11" s="86"/>
      <c r="E11" s="86"/>
      <c r="F11" s="86"/>
      <c r="G11" s="86"/>
    </row>
  </sheetData>
  <mergeCells count="1">
    <mergeCell ref="A2:B2"/>
  </mergeCells>
  <pageMargins left="0.70866141732283472" right="0.70866141732283472" top="0.74803149606299213" bottom="0.74803149606299213" header="0.31496062992125984" footer="0.31496062992125984"/>
  <pageSetup scale="73" orientation="landscape" r:id="rId1"/>
  <headerFooter>
    <oddHeader>&amp;CNOTAS A LOS ESTADOS FINANCIEROS</oddHeader>
    <oddFooter>&amp;L&amp;F&amp;R&amp;A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zoomScaleSheetLayoutView="100" workbookViewId="0">
      <selection activeCell="B25" sqref="B25"/>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16384" width="11.42578125" style="87"/>
  </cols>
  <sheetData>
    <row r="1" spans="1:5" x14ac:dyDescent="0.2">
      <c r="A1" s="2" t="s">
        <v>43</v>
      </c>
      <c r="B1" s="2"/>
      <c r="C1" s="243"/>
      <c r="D1" s="2"/>
      <c r="E1" s="4"/>
    </row>
    <row r="2" spans="1:5" x14ac:dyDescent="0.2">
      <c r="A2" s="2" t="s">
        <v>139</v>
      </c>
      <c r="B2" s="2"/>
      <c r="C2" s="243"/>
      <c r="D2" s="2"/>
      <c r="E2" s="2"/>
    </row>
    <row r="5" spans="1:5" ht="11.25" customHeight="1" x14ac:dyDescent="0.2">
      <c r="A5" s="212" t="s">
        <v>301</v>
      </c>
      <c r="B5" s="212"/>
      <c r="E5" s="186" t="s">
        <v>300</v>
      </c>
    </row>
    <row r="6" spans="1:5" x14ac:dyDescent="0.2">
      <c r="A6" s="281"/>
      <c r="B6" s="281"/>
      <c r="C6" s="282"/>
      <c r="D6" s="281"/>
      <c r="E6" s="281"/>
    </row>
    <row r="7" spans="1:5" ht="15" customHeight="1" x14ac:dyDescent="0.2">
      <c r="A7" s="223" t="s">
        <v>45</v>
      </c>
      <c r="B7" s="222" t="s">
        <v>46</v>
      </c>
      <c r="C7" s="220" t="s">
        <v>241</v>
      </c>
      <c r="D7" s="221" t="s">
        <v>240</v>
      </c>
      <c r="E7" s="222" t="s">
        <v>299</v>
      </c>
    </row>
    <row r="8" spans="1:5" ht="11.25" customHeight="1" x14ac:dyDescent="0.2">
      <c r="A8" s="280"/>
      <c r="B8" s="280" t="s">
        <v>571</v>
      </c>
      <c r="C8" s="248"/>
      <c r="D8" s="280"/>
      <c r="E8" s="280"/>
    </row>
    <row r="9" spans="1:5" ht="11.25" customHeight="1" x14ac:dyDescent="0.2">
      <c r="A9" s="280"/>
      <c r="B9" s="280"/>
      <c r="C9" s="248"/>
      <c r="D9" s="280"/>
      <c r="E9" s="280"/>
    </row>
    <row r="10" spans="1:5" ht="11.25" customHeight="1" x14ac:dyDescent="0.2">
      <c r="A10" s="280"/>
      <c r="B10" s="280"/>
      <c r="C10" s="248"/>
      <c r="D10" s="280"/>
      <c r="E10" s="280"/>
    </row>
    <row r="11" spans="1:5" ht="11.25" customHeight="1" x14ac:dyDescent="0.2">
      <c r="A11" s="280"/>
      <c r="B11" s="280"/>
      <c r="C11" s="248"/>
      <c r="D11" s="280"/>
      <c r="E11" s="280"/>
    </row>
    <row r="12" spans="1:5" ht="11.25" customHeight="1" x14ac:dyDescent="0.2">
      <c r="A12" s="280"/>
      <c r="B12" s="280"/>
      <c r="C12" s="248"/>
      <c r="D12" s="280"/>
      <c r="E12" s="280"/>
    </row>
    <row r="13" spans="1:5" ht="11.25" customHeight="1" x14ac:dyDescent="0.2">
      <c r="A13" s="280"/>
      <c r="B13" s="280"/>
      <c r="C13" s="248"/>
      <c r="D13" s="280"/>
      <c r="E13" s="280"/>
    </row>
    <row r="14" spans="1:5" ht="11.25" customHeight="1" x14ac:dyDescent="0.2">
      <c r="A14" s="280"/>
      <c r="B14" s="280"/>
      <c r="C14" s="248"/>
      <c r="D14" s="280"/>
      <c r="E14" s="280"/>
    </row>
    <row r="15" spans="1:5" x14ac:dyDescent="0.2">
      <c r="A15" s="280"/>
      <c r="B15" s="280"/>
      <c r="C15" s="248"/>
      <c r="D15" s="280"/>
      <c r="E15" s="280"/>
    </row>
    <row r="16" spans="1:5" x14ac:dyDescent="0.2">
      <c r="A16" s="247"/>
      <c r="B16" s="247" t="s">
        <v>298</v>
      </c>
      <c r="C16" s="246">
        <f>SUM(C8:C15)</f>
        <v>0</v>
      </c>
      <c r="D16" s="247"/>
      <c r="E16" s="247"/>
    </row>
  </sheetData>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Tipo de Participaciones y Aportaciones de capital que tiene la entidad. Ejemplo: ordinarias, preferentes, serie A, B, C." sqref="D7"/>
    <dataValidation allowBlank="1" showInputMessage="1" showErrorMessage="1" prompt="Corresponde al nombre o descripción de la cuenta de acuerdo al Plan de Cuentas emitido por el CONAC." sqref="B7"/>
    <dataValidation allowBlank="1" showInputMessage="1" showErrorMessage="1" prompt="Especificar el nombre de la Empresa u Organismo Público Descentralizado al que se realizó la aportación. (organismo público descentralizados)." sqref="E7"/>
  </dataValidations>
  <pageMargins left="0.7" right="0.7" top="0.75" bottom="0.75" header="0.3" footer="0.3"/>
  <pageSetup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34" sqref="A34"/>
    </sheetView>
  </sheetViews>
  <sheetFormatPr baseColWidth="10" defaultRowHeight="11.25" x14ac:dyDescent="0.2"/>
  <cols>
    <col min="1" max="1" width="20.7109375" style="5" customWidth="1"/>
    <col min="2" max="2" width="50.7109375" style="5" customWidth="1"/>
    <col min="3" max="5" width="17.7109375" style="5" customWidth="1"/>
    <col min="6" max="16384" width="11.42578125" style="5"/>
  </cols>
  <sheetData>
    <row r="2" spans="1:5" ht="15" customHeight="1" x14ac:dyDescent="0.2">
      <c r="A2" s="554" t="s">
        <v>143</v>
      </c>
      <c r="B2" s="555"/>
      <c r="C2" s="86"/>
      <c r="D2" s="86"/>
      <c r="E2" s="86"/>
    </row>
    <row r="3" spans="1:5" ht="12" thickBot="1" x14ac:dyDescent="0.25">
      <c r="A3" s="86"/>
      <c r="B3" s="86"/>
      <c r="C3" s="86"/>
      <c r="D3" s="86"/>
      <c r="E3" s="86"/>
    </row>
    <row r="4" spans="1:5" ht="14.1" customHeight="1" x14ac:dyDescent="0.2">
      <c r="A4" s="135" t="s">
        <v>234</v>
      </c>
      <c r="B4" s="92"/>
      <c r="C4" s="92"/>
      <c r="D4" s="92"/>
      <c r="E4" s="93"/>
    </row>
    <row r="5" spans="1:5" ht="14.1" customHeight="1" x14ac:dyDescent="0.2">
      <c r="A5" s="137" t="s">
        <v>144</v>
      </c>
      <c r="B5" s="11"/>
      <c r="C5" s="11"/>
      <c r="D5" s="11"/>
      <c r="E5" s="94"/>
    </row>
    <row r="6" spans="1:5" ht="14.1" customHeight="1" x14ac:dyDescent="0.2">
      <c r="A6" s="137" t="s">
        <v>165</v>
      </c>
      <c r="B6" s="90"/>
      <c r="C6" s="90"/>
      <c r="D6" s="90"/>
      <c r="E6" s="91"/>
    </row>
    <row r="7" spans="1:5" ht="14.1" customHeight="1" x14ac:dyDescent="0.2">
      <c r="A7" s="146" t="s">
        <v>166</v>
      </c>
      <c r="B7" s="11"/>
      <c r="C7" s="11"/>
      <c r="D7" s="11"/>
      <c r="E7" s="94"/>
    </row>
    <row r="8" spans="1:5" ht="14.1" customHeight="1" thickBot="1" x14ac:dyDescent="0.25">
      <c r="A8" s="149" t="s">
        <v>167</v>
      </c>
      <c r="B8" s="97"/>
      <c r="C8" s="97"/>
      <c r="D8" s="97"/>
      <c r="E8" s="98"/>
    </row>
    <row r="9" spans="1:5" x14ac:dyDescent="0.2">
      <c r="A9" s="86"/>
      <c r="B9" s="86"/>
      <c r="C9" s="86"/>
      <c r="D9" s="86"/>
      <c r="E9" s="8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opLeftCell="A39" zoomScaleNormal="100" zoomScaleSheetLayoutView="100" workbookViewId="0">
      <selection activeCell="A60" sqref="A60:D97"/>
    </sheetView>
  </sheetViews>
  <sheetFormatPr baseColWidth="10" defaultRowHeight="11.25" x14ac:dyDescent="0.2"/>
  <cols>
    <col min="1" max="1" width="20.7109375" style="87" customWidth="1"/>
    <col min="2" max="2" width="50.7109375" style="87" customWidth="1"/>
    <col min="3" max="5" width="17.7109375" style="6" customWidth="1"/>
    <col min="6" max="7" width="17.7109375" style="87" customWidth="1"/>
    <col min="8" max="8" width="8.7109375" style="87" customWidth="1"/>
    <col min="9" max="16384" width="11.42578125" style="87"/>
  </cols>
  <sheetData>
    <row r="1" spans="1:6" x14ac:dyDescent="0.2">
      <c r="A1" s="2" t="s">
        <v>43</v>
      </c>
      <c r="B1" s="2"/>
      <c r="C1" s="243"/>
      <c r="D1" s="243"/>
      <c r="E1" s="243"/>
      <c r="F1" s="4"/>
    </row>
    <row r="2" spans="1:6" x14ac:dyDescent="0.2">
      <c r="A2" s="2" t="s">
        <v>139</v>
      </c>
      <c r="B2" s="2"/>
      <c r="C2" s="243"/>
      <c r="D2" s="243"/>
      <c r="E2" s="243"/>
      <c r="F2" s="236"/>
    </row>
    <row r="3" spans="1:6" x14ac:dyDescent="0.2">
      <c r="F3" s="236"/>
    </row>
    <row r="4" spans="1:6" x14ac:dyDescent="0.2">
      <c r="F4" s="236"/>
    </row>
    <row r="5" spans="1:6" ht="11.25" customHeight="1" x14ac:dyDescent="0.2">
      <c r="A5" s="212" t="s">
        <v>317</v>
      </c>
      <c r="B5" s="212"/>
      <c r="C5" s="287"/>
      <c r="D5" s="287"/>
      <c r="E5" s="287"/>
      <c r="F5" s="263" t="s">
        <v>306</v>
      </c>
    </row>
    <row r="6" spans="1:6" x14ac:dyDescent="0.2">
      <c r="A6" s="290"/>
      <c r="B6" s="290"/>
      <c r="C6" s="287"/>
      <c r="D6" s="289"/>
      <c r="E6" s="289"/>
      <c r="F6" s="288"/>
    </row>
    <row r="7" spans="1:6" ht="15" customHeight="1" x14ac:dyDescent="0.2">
      <c r="A7" s="223" t="s">
        <v>45</v>
      </c>
      <c r="B7" s="222" t="s">
        <v>46</v>
      </c>
      <c r="C7" s="286" t="s">
        <v>47</v>
      </c>
      <c r="D7" s="286" t="s">
        <v>48</v>
      </c>
      <c r="E7" s="286" t="s">
        <v>49</v>
      </c>
      <c r="F7" s="285" t="s">
        <v>305</v>
      </c>
    </row>
    <row r="8" spans="1:6" x14ac:dyDescent="0.2">
      <c r="A8" s="218" t="s">
        <v>582</v>
      </c>
      <c r="B8" s="218" t="s">
        <v>587</v>
      </c>
      <c r="C8" s="217">
        <v>31636818.260000002</v>
      </c>
      <c r="D8" s="217">
        <v>34504557.049999997</v>
      </c>
      <c r="E8" s="217">
        <f>+D8-C8</f>
        <v>2867738.7899999954</v>
      </c>
      <c r="F8" s="217" t="s">
        <v>592</v>
      </c>
    </row>
    <row r="9" spans="1:6" x14ac:dyDescent="0.2">
      <c r="A9" s="218" t="s">
        <v>583</v>
      </c>
      <c r="B9" s="218" t="s">
        <v>588</v>
      </c>
      <c r="C9" s="217">
        <v>202268515.97</v>
      </c>
      <c r="D9" s="217">
        <v>203692462.87</v>
      </c>
      <c r="E9" s="217">
        <f t="shared" ref="E9:E13" si="0">+D9-C9</f>
        <v>1423946.900000006</v>
      </c>
      <c r="F9" s="217" t="s">
        <v>592</v>
      </c>
    </row>
    <row r="10" spans="1:6" x14ac:dyDescent="0.2">
      <c r="A10" s="218" t="s">
        <v>584</v>
      </c>
      <c r="B10" s="218" t="s">
        <v>589</v>
      </c>
      <c r="C10" s="217">
        <v>871271324.21000004</v>
      </c>
      <c r="D10" s="217">
        <v>912034644.66999996</v>
      </c>
      <c r="E10" s="217">
        <f t="shared" si="0"/>
        <v>40763320.459999919</v>
      </c>
      <c r="F10" s="217" t="s">
        <v>592</v>
      </c>
    </row>
    <row r="11" spans="1:6" x14ac:dyDescent="0.2">
      <c r="A11" s="218" t="s">
        <v>585</v>
      </c>
      <c r="B11" s="218" t="s">
        <v>590</v>
      </c>
      <c r="C11" s="217">
        <v>141714899.37</v>
      </c>
      <c r="D11" s="217">
        <v>200261650.59999999</v>
      </c>
      <c r="E11" s="217">
        <f t="shared" si="0"/>
        <v>58546751.229999989</v>
      </c>
      <c r="F11" s="217" t="s">
        <v>592</v>
      </c>
    </row>
    <row r="12" spans="1:6" x14ac:dyDescent="0.2">
      <c r="A12" s="218" t="s">
        <v>586</v>
      </c>
      <c r="B12" s="218" t="s">
        <v>591</v>
      </c>
      <c r="C12" s="217">
        <v>13643069.029999999</v>
      </c>
      <c r="D12" s="217">
        <v>28475097.68</v>
      </c>
      <c r="E12" s="217">
        <v>10174684.700000001</v>
      </c>
      <c r="F12" s="217" t="s">
        <v>592</v>
      </c>
    </row>
    <row r="13" spans="1:6" x14ac:dyDescent="0.2">
      <c r="A13" s="218" t="s">
        <v>1130</v>
      </c>
      <c r="B13" s="218" t="s">
        <v>1131</v>
      </c>
      <c r="C13" s="217">
        <v>0</v>
      </c>
      <c r="D13" s="217">
        <v>2039269.5</v>
      </c>
      <c r="E13" s="217">
        <f t="shared" si="0"/>
        <v>2039269.5</v>
      </c>
      <c r="F13" s="217" t="s">
        <v>592</v>
      </c>
    </row>
    <row r="14" spans="1:6" x14ac:dyDescent="0.2">
      <c r="A14" s="60"/>
      <c r="B14" s="60" t="s">
        <v>316</v>
      </c>
      <c r="C14" s="239">
        <f>SUM(C8:C13)</f>
        <v>1260534626.8399999</v>
      </c>
      <c r="D14" s="239">
        <f>SUM(D8:D13)</f>
        <v>1381007682.3699999</v>
      </c>
      <c r="E14" s="239">
        <f>SUM(E8:E13)</f>
        <v>115815711.57999991</v>
      </c>
      <c r="F14" s="239"/>
    </row>
    <row r="15" spans="1:6" x14ac:dyDescent="0.2">
      <c r="A15" s="58"/>
      <c r="B15" s="58"/>
      <c r="C15" s="226"/>
      <c r="D15" s="226"/>
      <c r="E15" s="226"/>
      <c r="F15" s="58"/>
    </row>
    <row r="16" spans="1:6" x14ac:dyDescent="0.2">
      <c r="A16" s="58"/>
      <c r="B16" s="58"/>
      <c r="C16" s="226"/>
      <c r="D16" s="226"/>
      <c r="E16" s="226"/>
      <c r="F16" s="58"/>
    </row>
    <row r="17" spans="1:8" ht="11.25" customHeight="1" x14ac:dyDescent="0.2">
      <c r="A17" s="212" t="s">
        <v>315</v>
      </c>
      <c r="B17" s="58"/>
      <c r="C17" s="287"/>
      <c r="D17" s="287"/>
      <c r="E17" s="287"/>
      <c r="F17" s="263" t="s">
        <v>306</v>
      </c>
    </row>
    <row r="18" spans="1:8" ht="12.75" customHeight="1" x14ac:dyDescent="0.2">
      <c r="A18" s="274"/>
      <c r="B18" s="274"/>
      <c r="C18" s="224"/>
    </row>
    <row r="19" spans="1:8" ht="15" customHeight="1" x14ac:dyDescent="0.2">
      <c r="A19" s="223" t="s">
        <v>45</v>
      </c>
      <c r="B19" s="222" t="s">
        <v>46</v>
      </c>
      <c r="C19" s="286" t="s">
        <v>47</v>
      </c>
      <c r="D19" s="286" t="s">
        <v>48</v>
      </c>
      <c r="E19" s="286" t="s">
        <v>49</v>
      </c>
      <c r="F19" s="285" t="s">
        <v>305</v>
      </c>
    </row>
    <row r="20" spans="1:8" x14ac:dyDescent="0.2">
      <c r="A20" s="218" t="s">
        <v>593</v>
      </c>
      <c r="B20" s="257" t="s">
        <v>598</v>
      </c>
      <c r="C20" s="258">
        <v>19327802.710000001</v>
      </c>
      <c r="D20" s="258">
        <v>19782243.84</v>
      </c>
      <c r="E20" s="258">
        <f>+D20-C20</f>
        <v>454441.12999999896</v>
      </c>
      <c r="F20" s="257" t="s">
        <v>592</v>
      </c>
    </row>
    <row r="21" spans="1:8" x14ac:dyDescent="0.2">
      <c r="A21" s="218" t="s">
        <v>594</v>
      </c>
      <c r="B21" s="257" t="s">
        <v>599</v>
      </c>
      <c r="C21" s="258">
        <v>236858.17</v>
      </c>
      <c r="D21" s="258">
        <v>253713.44</v>
      </c>
      <c r="E21" s="258">
        <f t="shared" ref="E21:E24" si="1">+D21-C21</f>
        <v>16855.26999999999</v>
      </c>
      <c r="F21" s="257" t="s">
        <v>592</v>
      </c>
    </row>
    <row r="22" spans="1:8" x14ac:dyDescent="0.2">
      <c r="A22" s="218" t="s">
        <v>595</v>
      </c>
      <c r="B22" s="257" t="s">
        <v>600</v>
      </c>
      <c r="C22" s="258">
        <v>3026062.52</v>
      </c>
      <c r="D22" s="258">
        <v>3293456.62</v>
      </c>
      <c r="E22" s="258">
        <f t="shared" si="1"/>
        <v>267394.10000000009</v>
      </c>
      <c r="F22" s="257" t="s">
        <v>592</v>
      </c>
    </row>
    <row r="23" spans="1:8" x14ac:dyDescent="0.2">
      <c r="A23" s="218" t="s">
        <v>596</v>
      </c>
      <c r="B23" s="257" t="s">
        <v>601</v>
      </c>
      <c r="C23" s="258">
        <v>60216637.340000004</v>
      </c>
      <c r="D23" s="258">
        <v>63089352.850000001</v>
      </c>
      <c r="E23" s="258">
        <f t="shared" si="1"/>
        <v>2872715.5099999979</v>
      </c>
      <c r="F23" s="257" t="s">
        <v>592</v>
      </c>
    </row>
    <row r="24" spans="1:8" x14ac:dyDescent="0.2">
      <c r="A24" s="218" t="s">
        <v>597</v>
      </c>
      <c r="B24" s="257" t="s">
        <v>602</v>
      </c>
      <c r="C24" s="258">
        <v>55863581.409999996</v>
      </c>
      <c r="D24" s="258">
        <v>62001615.280000001</v>
      </c>
      <c r="E24" s="258">
        <f t="shared" si="1"/>
        <v>6138033.8700000048</v>
      </c>
      <c r="F24" s="257" t="s">
        <v>592</v>
      </c>
    </row>
    <row r="25" spans="1:8" x14ac:dyDescent="0.2">
      <c r="A25" s="60"/>
      <c r="B25" s="60" t="s">
        <v>314</v>
      </c>
      <c r="C25" s="239">
        <f>SUM(C20:C24)</f>
        <v>138670942.15000001</v>
      </c>
      <c r="D25" s="239">
        <f>SUM(D20:D24)</f>
        <v>148420382.03</v>
      </c>
      <c r="E25" s="239">
        <f>SUM(E20:E24)</f>
        <v>9749439.8800000027</v>
      </c>
      <c r="F25" s="239"/>
    </row>
    <row r="26" spans="1:8" s="7" customFormat="1" x14ac:dyDescent="0.2">
      <c r="A26" s="57"/>
      <c r="B26" s="57"/>
      <c r="C26" s="10"/>
      <c r="D26" s="10"/>
      <c r="E26" s="10"/>
      <c r="F26" s="10"/>
    </row>
    <row r="27" spans="1:8" s="7" customFormat="1" x14ac:dyDescent="0.2">
      <c r="A27" s="57"/>
      <c r="B27" s="57"/>
      <c r="C27" s="10"/>
      <c r="D27" s="10"/>
      <c r="E27" s="10"/>
      <c r="F27" s="10"/>
    </row>
    <row r="28" spans="1:8" s="7" customFormat="1" ht="11.25" customHeight="1" x14ac:dyDescent="0.2">
      <c r="A28" s="212" t="s">
        <v>313</v>
      </c>
      <c r="B28" s="212"/>
      <c r="C28" s="287"/>
      <c r="D28" s="287"/>
      <c r="E28" s="287"/>
      <c r="G28" s="263" t="s">
        <v>306</v>
      </c>
    </row>
    <row r="29" spans="1:8" s="7" customFormat="1" x14ac:dyDescent="0.2">
      <c r="A29" s="274"/>
      <c r="B29" s="274"/>
      <c r="C29" s="224"/>
      <c r="D29" s="6"/>
      <c r="E29" s="6"/>
      <c r="F29" s="87"/>
    </row>
    <row r="30" spans="1:8" s="7" customFormat="1" ht="27.95" customHeight="1" x14ac:dyDescent="0.2">
      <c r="A30" s="223" t="s">
        <v>45</v>
      </c>
      <c r="B30" s="222" t="s">
        <v>46</v>
      </c>
      <c r="C30" s="286" t="s">
        <v>47</v>
      </c>
      <c r="D30" s="286" t="s">
        <v>48</v>
      </c>
      <c r="E30" s="286" t="s">
        <v>49</v>
      </c>
      <c r="F30" s="285" t="s">
        <v>305</v>
      </c>
      <c r="G30" s="285" t="s">
        <v>304</v>
      </c>
      <c r="H30" s="285" t="s">
        <v>303</v>
      </c>
    </row>
    <row r="31" spans="1:8" s="7" customFormat="1" x14ac:dyDescent="0.2">
      <c r="A31" s="218" t="s">
        <v>603</v>
      </c>
      <c r="B31" s="257" t="s">
        <v>604</v>
      </c>
      <c r="C31" s="217">
        <v>96429330.180000007</v>
      </c>
      <c r="D31" s="258">
        <v>103216557.48</v>
      </c>
      <c r="E31" s="258">
        <f>+D31-C31</f>
        <v>6787227.299999997</v>
      </c>
      <c r="F31" s="257" t="s">
        <v>592</v>
      </c>
      <c r="G31" s="257"/>
      <c r="H31" s="440">
        <v>0.05</v>
      </c>
    </row>
    <row r="32" spans="1:8" s="7" customFormat="1" x14ac:dyDescent="0.2">
      <c r="A32" s="218"/>
      <c r="B32" s="257"/>
      <c r="C32" s="217"/>
      <c r="D32" s="258"/>
      <c r="E32" s="258"/>
      <c r="F32" s="257"/>
      <c r="G32" s="257"/>
      <c r="H32" s="257"/>
    </row>
    <row r="33" spans="1:8" s="7" customFormat="1" x14ac:dyDescent="0.2">
      <c r="A33" s="60"/>
      <c r="B33" s="60" t="s">
        <v>312</v>
      </c>
      <c r="C33" s="239">
        <f>SUM(C31:C32)</f>
        <v>96429330.180000007</v>
      </c>
      <c r="D33" s="239">
        <f>SUM(D31:D32)</f>
        <v>103216557.48</v>
      </c>
      <c r="E33" s="239">
        <f>SUM(E31:E32)</f>
        <v>6787227.299999997</v>
      </c>
      <c r="F33" s="239"/>
      <c r="G33" s="239"/>
      <c r="H33" s="239"/>
    </row>
    <row r="34" spans="1:8" s="7" customFormat="1" x14ac:dyDescent="0.2">
      <c r="A34" s="14"/>
      <c r="B34" s="14"/>
      <c r="C34" s="15"/>
      <c r="D34" s="15"/>
      <c r="E34" s="15"/>
      <c r="F34" s="10"/>
    </row>
    <row r="36" spans="1:8" x14ac:dyDescent="0.2">
      <c r="A36" s="212" t="s">
        <v>311</v>
      </c>
      <c r="B36" s="212"/>
      <c r="C36" s="287"/>
      <c r="D36" s="287"/>
      <c r="E36" s="287"/>
      <c r="G36" s="263" t="s">
        <v>306</v>
      </c>
    </row>
    <row r="37" spans="1:8" x14ac:dyDescent="0.2">
      <c r="A37" s="274"/>
      <c r="B37" s="274"/>
      <c r="C37" s="224"/>
      <c r="H37" s="6"/>
    </row>
    <row r="38" spans="1:8" ht="27.95" customHeight="1" x14ac:dyDescent="0.2">
      <c r="A38" s="223" t="s">
        <v>45</v>
      </c>
      <c r="B38" s="222" t="s">
        <v>46</v>
      </c>
      <c r="C38" s="286" t="s">
        <v>47</v>
      </c>
      <c r="D38" s="286" t="s">
        <v>48</v>
      </c>
      <c r="E38" s="286" t="s">
        <v>49</v>
      </c>
      <c r="F38" s="285" t="s">
        <v>305</v>
      </c>
      <c r="G38" s="285" t="s">
        <v>304</v>
      </c>
      <c r="H38" s="285" t="s">
        <v>303</v>
      </c>
    </row>
    <row r="39" spans="1:8" x14ac:dyDescent="0.2">
      <c r="A39" s="218" t="s">
        <v>605</v>
      </c>
      <c r="B39" s="257" t="s">
        <v>606</v>
      </c>
      <c r="C39" s="217">
        <v>282788615.56999999</v>
      </c>
      <c r="D39" s="258">
        <v>313439768.00999999</v>
      </c>
      <c r="E39" s="258">
        <f>+D39-C39</f>
        <v>30651152.439999998</v>
      </c>
      <c r="F39" s="257" t="s">
        <v>592</v>
      </c>
      <c r="G39" s="257"/>
      <c r="H39" s="440">
        <v>0.05</v>
      </c>
    </row>
    <row r="40" spans="1:8" x14ac:dyDescent="0.2">
      <c r="A40" s="218"/>
      <c r="B40" s="257"/>
      <c r="C40" s="217"/>
      <c r="D40" s="258"/>
      <c r="E40" s="258"/>
      <c r="F40" s="257"/>
      <c r="G40" s="257"/>
      <c r="H40" s="257"/>
    </row>
    <row r="41" spans="1:8" x14ac:dyDescent="0.2">
      <c r="A41" s="60"/>
      <c r="B41" s="60" t="s">
        <v>310</v>
      </c>
      <c r="C41" s="239">
        <f>SUM(C39:C40)</f>
        <v>282788615.56999999</v>
      </c>
      <c r="D41" s="239">
        <f>SUM(D39:D40)</f>
        <v>313439768.00999999</v>
      </c>
      <c r="E41" s="239">
        <f>SUM(E39:E40)</f>
        <v>30651152.439999998</v>
      </c>
      <c r="F41" s="239"/>
      <c r="G41" s="239"/>
      <c r="H41" s="239"/>
    </row>
    <row r="44" spans="1:8" x14ac:dyDescent="0.2">
      <c r="A44" s="212" t="s">
        <v>309</v>
      </c>
      <c r="B44" s="212"/>
      <c r="C44" s="287"/>
      <c r="D44" s="287"/>
      <c r="E44" s="287"/>
      <c r="G44" s="263" t="s">
        <v>306</v>
      </c>
    </row>
    <row r="45" spans="1:8" x14ac:dyDescent="0.2">
      <c r="A45" s="274"/>
      <c r="B45" s="274"/>
      <c r="C45" s="224"/>
    </row>
    <row r="46" spans="1:8" ht="27.95" customHeight="1" x14ac:dyDescent="0.2">
      <c r="A46" s="223" t="s">
        <v>45</v>
      </c>
      <c r="B46" s="222" t="s">
        <v>46</v>
      </c>
      <c r="C46" s="286" t="s">
        <v>47</v>
      </c>
      <c r="D46" s="286" t="s">
        <v>48</v>
      </c>
      <c r="E46" s="286" t="s">
        <v>49</v>
      </c>
      <c r="F46" s="285" t="s">
        <v>305</v>
      </c>
      <c r="G46" s="285" t="s">
        <v>304</v>
      </c>
      <c r="H46" s="285" t="s">
        <v>303</v>
      </c>
    </row>
    <row r="47" spans="1:8" x14ac:dyDescent="0.2">
      <c r="A47" s="218" t="s">
        <v>607</v>
      </c>
      <c r="B47" s="257" t="s">
        <v>608</v>
      </c>
      <c r="C47" s="217">
        <v>82026769.469999999</v>
      </c>
      <c r="D47" s="258">
        <v>87098682.519999996</v>
      </c>
      <c r="E47" s="258">
        <f>+D47-C47</f>
        <v>5071913.049999997</v>
      </c>
      <c r="F47" s="257" t="s">
        <v>592</v>
      </c>
      <c r="G47" s="257"/>
      <c r="H47" s="440">
        <v>0.1</v>
      </c>
    </row>
    <row r="48" spans="1:8" x14ac:dyDescent="0.2">
      <c r="A48" s="218"/>
      <c r="B48" s="257"/>
      <c r="C48" s="217"/>
      <c r="D48" s="258"/>
      <c r="E48" s="258"/>
      <c r="F48" s="257"/>
      <c r="G48" s="257"/>
      <c r="H48" s="257"/>
    </row>
    <row r="49" spans="1:8" x14ac:dyDescent="0.2">
      <c r="A49" s="60"/>
      <c r="B49" s="60" t="s">
        <v>308</v>
      </c>
      <c r="C49" s="239">
        <f>SUM(C47:C48)</f>
        <v>82026769.469999999</v>
      </c>
      <c r="D49" s="239">
        <f>SUM(D47:D48)</f>
        <v>87098682.519999996</v>
      </c>
      <c r="E49" s="239">
        <f>SUM(E47:E48)</f>
        <v>5071913.049999997</v>
      </c>
      <c r="F49" s="239"/>
      <c r="G49" s="239"/>
      <c r="H49" s="239"/>
    </row>
    <row r="52" spans="1:8" hidden="1" x14ac:dyDescent="0.2">
      <c r="A52" s="212" t="s">
        <v>307</v>
      </c>
      <c r="B52" s="212"/>
      <c r="C52" s="287"/>
      <c r="D52" s="287"/>
      <c r="E52" s="287"/>
      <c r="G52" s="263" t="s">
        <v>306</v>
      </c>
    </row>
    <row r="53" spans="1:8" hidden="1" x14ac:dyDescent="0.2">
      <c r="A53" s="274"/>
      <c r="B53" s="274"/>
      <c r="C53" s="224"/>
    </row>
    <row r="54" spans="1:8" ht="27.95" hidden="1" customHeight="1" x14ac:dyDescent="0.2">
      <c r="A54" s="223" t="s">
        <v>45</v>
      </c>
      <c r="B54" s="222" t="s">
        <v>46</v>
      </c>
      <c r="C54" s="286" t="s">
        <v>47</v>
      </c>
      <c r="D54" s="286" t="s">
        <v>48</v>
      </c>
      <c r="E54" s="286" t="s">
        <v>49</v>
      </c>
      <c r="F54" s="285" t="s">
        <v>305</v>
      </c>
      <c r="G54" s="285" t="s">
        <v>304</v>
      </c>
      <c r="H54" s="285" t="s">
        <v>303</v>
      </c>
    </row>
    <row r="55" spans="1:8" hidden="1" x14ac:dyDescent="0.2">
      <c r="A55" s="218"/>
      <c r="B55" s="257" t="s">
        <v>571</v>
      </c>
      <c r="C55" s="217"/>
      <c r="D55" s="258"/>
      <c r="E55" s="258"/>
      <c r="F55" s="257"/>
      <c r="G55" s="257"/>
      <c r="H55" s="257"/>
    </row>
    <row r="56" spans="1:8" hidden="1" x14ac:dyDescent="0.2">
      <c r="A56" s="218"/>
      <c r="B56" s="257"/>
      <c r="C56" s="217"/>
      <c r="D56" s="258"/>
      <c r="E56" s="258"/>
      <c r="F56" s="257"/>
      <c r="G56" s="257"/>
      <c r="H56" s="257"/>
    </row>
    <row r="57" spans="1:8" hidden="1" x14ac:dyDescent="0.2">
      <c r="A57" s="218"/>
      <c r="B57" s="257"/>
      <c r="C57" s="217"/>
      <c r="D57" s="258"/>
      <c r="E57" s="258"/>
      <c r="F57" s="257"/>
      <c r="G57" s="257"/>
      <c r="H57" s="257"/>
    </row>
    <row r="58" spans="1:8" hidden="1" x14ac:dyDescent="0.2">
      <c r="A58" s="218"/>
      <c r="B58" s="257"/>
      <c r="C58" s="217"/>
      <c r="D58" s="258"/>
      <c r="E58" s="258"/>
      <c r="F58" s="257"/>
      <c r="G58" s="257"/>
      <c r="H58" s="257"/>
    </row>
    <row r="59" spans="1:8" hidden="1" x14ac:dyDescent="0.2">
      <c r="A59" s="60"/>
      <c r="B59" s="60" t="s">
        <v>302</v>
      </c>
      <c r="C59" s="239">
        <f>SUM(C55:C58)</f>
        <v>0</v>
      </c>
      <c r="D59" s="239">
        <f>SUM(D55:D58)</f>
        <v>0</v>
      </c>
      <c r="E59" s="239">
        <f>SUM(E55:E58)</f>
        <v>0</v>
      </c>
      <c r="F59" s="239"/>
      <c r="G59" s="239"/>
      <c r="H59" s="239"/>
    </row>
    <row r="60" spans="1:8" x14ac:dyDescent="0.2">
      <c r="B60" s="453"/>
      <c r="C60" s="87"/>
      <c r="D60" s="87"/>
    </row>
    <row r="61" spans="1:8" x14ac:dyDescent="0.2">
      <c r="A61" s="454"/>
      <c r="B61" s="453"/>
      <c r="C61" s="454"/>
      <c r="D61" s="87"/>
    </row>
    <row r="62" spans="1:8" x14ac:dyDescent="0.2">
      <c r="A62" s="455"/>
      <c r="B62" s="456"/>
      <c r="C62" s="455"/>
      <c r="D62" s="87"/>
    </row>
    <row r="63" spans="1:8" x14ac:dyDescent="0.2">
      <c r="A63" s="551"/>
      <c r="B63" s="551"/>
      <c r="C63" s="551"/>
      <c r="D63" s="551"/>
    </row>
    <row r="64" spans="1:8" x14ac:dyDescent="0.2">
      <c r="A64" s="457"/>
      <c r="C64" s="551"/>
      <c r="D64" s="551"/>
    </row>
    <row r="65" spans="1:4" x14ac:dyDescent="0.2">
      <c r="A65" s="455"/>
      <c r="B65" s="7"/>
      <c r="C65" s="458"/>
      <c r="D65" s="87"/>
    </row>
    <row r="66" spans="1:4" x14ac:dyDescent="0.2">
      <c r="A66" s="455"/>
      <c r="B66" s="7"/>
      <c r="C66" s="458"/>
      <c r="D66" s="87"/>
    </row>
    <row r="67" spans="1:4" x14ac:dyDescent="0.2">
      <c r="A67" s="455"/>
      <c r="B67" s="7"/>
      <c r="C67" s="458"/>
      <c r="D67" s="87"/>
    </row>
    <row r="68" spans="1:4" x14ac:dyDescent="0.2">
      <c r="A68" s="455"/>
      <c r="B68" s="7"/>
      <c r="C68" s="455"/>
      <c r="D68" s="87"/>
    </row>
    <row r="69" spans="1:4" x14ac:dyDescent="0.2">
      <c r="A69" s="455"/>
      <c r="B69" s="7"/>
      <c r="C69" s="455"/>
      <c r="D69" s="87"/>
    </row>
    <row r="70" spans="1:4" x14ac:dyDescent="0.2">
      <c r="A70" s="180"/>
      <c r="B70" s="7"/>
      <c r="C70" s="552"/>
      <c r="D70" s="552"/>
    </row>
    <row r="71" spans="1:4" x14ac:dyDescent="0.2">
      <c r="A71" s="180"/>
      <c r="B71" s="7"/>
      <c r="C71" s="180"/>
      <c r="D71" s="87"/>
    </row>
    <row r="72" spans="1:4" ht="15" x14ac:dyDescent="0.2">
      <c r="A72" s="552"/>
      <c r="B72" s="553"/>
      <c r="C72" s="552"/>
      <c r="D72" s="552"/>
    </row>
  </sheetData>
  <mergeCells count="6">
    <mergeCell ref="A63:B63"/>
    <mergeCell ref="C63:D63"/>
    <mergeCell ref="C64:D64"/>
    <mergeCell ref="C70:D70"/>
    <mergeCell ref="A72:B72"/>
    <mergeCell ref="C72:D72"/>
  </mergeCells>
  <dataValidations count="8">
    <dataValidation allowBlank="1" showInputMessage="1" showErrorMessage="1" prompt="Importe final del periodo que corresponde la información financiera trimestral que se presenta." sqref="D7 D19 D30 D38 D46 D54"/>
    <dataValidation allowBlank="1" showInputMessage="1" showErrorMessage="1" prompt="Saldo al 31 de diciembre del año anterior del ejercio que se presenta." sqref="C7 C19 C30 C38 C46 C54"/>
    <dataValidation allowBlank="1" showInputMessage="1" showErrorMessage="1" prompt="Corresponde al número de la cuenta de acuerdo al Plan de Cuentas emitido por el CONAC (DOF 23/12/2015)." sqref="A7 A19 A30 A38 A46 A54"/>
    <dataValidation allowBlank="1" showInputMessage="1" showErrorMessage="1" prompt="Indicar la tasa de aplicación." sqref="H30 H38 H46 H54"/>
    <dataValidation allowBlank="1" showInputMessage="1" showErrorMessage="1" prompt="Indicar el método de depreciación." sqref="G30 G38 G46 G54"/>
    <dataValidation allowBlank="1" showInputMessage="1" showErrorMessage="1" prompt="Corresponde al nombre o descripción de la cuenta de acuerdo al Plan de Cuentas emitido por el CONAC." sqref="B7 B19 B30 B38 B46 B54"/>
    <dataValidation allowBlank="1" showInputMessage="1" showErrorMessage="1" prompt="Diferencia entre el saldo final y el inicial presentados." sqref="E7 E19 E30 E38 E46 E54"/>
    <dataValidation allowBlank="1" showInputMessage="1" showErrorMessage="1" prompt="Criterio para la aplicación de depreciación: anual, mensual, trimestral, etc." sqref="F7 F19 F54 F38 F46 F30"/>
  </dataValidations>
  <pageMargins left="0.7" right="0.7" top="0.75" bottom="0.75" header="0.3" footer="0.3"/>
  <pageSetup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10" zoomScaleNormal="100" zoomScaleSheetLayoutView="110" workbookViewId="0">
      <pane ySplit="1" topLeftCell="A2" activePane="bottomLeft" state="frozen"/>
      <selection activeCell="A14" sqref="A14:B14"/>
      <selection pane="bottomLeft" activeCell="B34" sqref="B34"/>
    </sheetView>
  </sheetViews>
  <sheetFormatPr baseColWidth="10" defaultRowHeight="11.25" x14ac:dyDescent="0.2"/>
  <cols>
    <col min="1" max="1" width="20.7109375" style="5" customWidth="1"/>
    <col min="2" max="2" width="50.7109375" style="5" customWidth="1"/>
    <col min="3" max="5" width="17.7109375" style="6" customWidth="1"/>
    <col min="6" max="6" width="17.7109375" style="5" customWidth="1"/>
    <col min="7" max="16384" width="11.42578125" style="5"/>
  </cols>
  <sheetData>
    <row r="2" spans="1:6" ht="15" customHeight="1" x14ac:dyDescent="0.2">
      <c r="A2" s="554" t="s">
        <v>143</v>
      </c>
      <c r="B2" s="555"/>
      <c r="C2" s="15"/>
      <c r="D2" s="15"/>
      <c r="E2" s="15"/>
      <c r="F2" s="10"/>
    </row>
    <row r="3" spans="1:6" ht="12" thickBot="1" x14ac:dyDescent="0.25">
      <c r="A3" s="86"/>
      <c r="B3" s="86"/>
      <c r="C3" s="86"/>
      <c r="D3" s="86"/>
      <c r="E3" s="86"/>
      <c r="F3" s="86"/>
    </row>
    <row r="4" spans="1:6" ht="14.1" customHeight="1" x14ac:dyDescent="0.2">
      <c r="A4" s="135" t="s">
        <v>234</v>
      </c>
      <c r="B4" s="92"/>
      <c r="C4" s="92"/>
      <c r="D4" s="92"/>
      <c r="E4" s="92"/>
      <c r="F4" s="93"/>
    </row>
    <row r="5" spans="1:6" ht="14.1" customHeight="1" x14ac:dyDescent="0.2">
      <c r="A5" s="137" t="s">
        <v>144</v>
      </c>
      <c r="B5" s="11"/>
      <c r="C5" s="11"/>
      <c r="D5" s="11"/>
      <c r="E5" s="11"/>
      <c r="F5" s="94"/>
    </row>
    <row r="6" spans="1:6" ht="14.1" customHeight="1" x14ac:dyDescent="0.2">
      <c r="A6" s="137" t="s">
        <v>168</v>
      </c>
      <c r="B6" s="90"/>
      <c r="C6" s="90"/>
      <c r="D6" s="90"/>
      <c r="E6" s="90"/>
      <c r="F6" s="94"/>
    </row>
    <row r="7" spans="1:6" ht="14.1" customHeight="1" x14ac:dyDescent="0.2">
      <c r="A7" s="137" t="s">
        <v>169</v>
      </c>
      <c r="B7" s="90"/>
      <c r="C7" s="90"/>
      <c r="D7" s="90"/>
      <c r="E7" s="90"/>
      <c r="F7" s="94"/>
    </row>
    <row r="8" spans="1:6" ht="14.1" customHeight="1" x14ac:dyDescent="0.2">
      <c r="A8" s="137" t="s">
        <v>170</v>
      </c>
      <c r="B8" s="11"/>
      <c r="C8" s="21"/>
      <c r="D8" s="21"/>
      <c r="E8" s="21"/>
      <c r="F8" s="94"/>
    </row>
    <row r="9" spans="1:6" ht="14.1" customHeight="1" thickBot="1" x14ac:dyDescent="0.25">
      <c r="A9" s="156" t="s">
        <v>171</v>
      </c>
      <c r="B9" s="95"/>
      <c r="C9" s="95"/>
      <c r="D9" s="95"/>
      <c r="E9" s="95"/>
      <c r="F9" s="96"/>
    </row>
    <row r="10" spans="1:6" x14ac:dyDescent="0.2">
      <c r="A10" s="86"/>
      <c r="B10" s="86"/>
      <c r="C10" s="86"/>
      <c r="D10" s="86"/>
      <c r="E10" s="86"/>
      <c r="F10" s="86"/>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opLeftCell="A12" zoomScaleNormal="100" zoomScaleSheetLayoutView="100" workbookViewId="0">
      <selection activeCell="A28" sqref="A28:D43"/>
    </sheetView>
  </sheetViews>
  <sheetFormatPr baseColWidth="10" defaultRowHeight="11.25" x14ac:dyDescent="0.2"/>
  <cols>
    <col min="1" max="1" width="20.7109375" style="87" customWidth="1"/>
    <col min="2" max="2" width="50.7109375" style="87" customWidth="1"/>
    <col min="3" max="5" width="17.7109375" style="6" customWidth="1"/>
    <col min="6" max="6" width="17.7109375" style="87" customWidth="1"/>
    <col min="7" max="16384" width="11.42578125" style="87"/>
  </cols>
  <sheetData>
    <row r="1" spans="1:6" ht="11.25" customHeight="1" x14ac:dyDescent="0.2">
      <c r="A1" s="2" t="s">
        <v>43</v>
      </c>
      <c r="B1" s="2"/>
      <c r="C1" s="243"/>
      <c r="D1" s="243"/>
      <c r="E1" s="243"/>
      <c r="F1" s="4"/>
    </row>
    <row r="2" spans="1:6" ht="11.25" customHeight="1" x14ac:dyDescent="0.2">
      <c r="A2" s="2" t="s">
        <v>139</v>
      </c>
      <c r="B2" s="2"/>
      <c r="C2" s="243"/>
      <c r="D2" s="243"/>
      <c r="E2" s="243"/>
    </row>
    <row r="3" spans="1:6" ht="11.25" customHeight="1" x14ac:dyDescent="0.2">
      <c r="A3" s="2"/>
      <c r="B3" s="2"/>
      <c r="C3" s="243"/>
      <c r="D3" s="243"/>
      <c r="E3" s="243"/>
    </row>
    <row r="4" spans="1:6" ht="11.25" customHeight="1" x14ac:dyDescent="0.2"/>
    <row r="5" spans="1:6" ht="11.25" customHeight="1" x14ac:dyDescent="0.2">
      <c r="A5" s="304" t="s">
        <v>325</v>
      </c>
      <c r="B5" s="304"/>
      <c r="C5" s="301"/>
      <c r="D5" s="301"/>
      <c r="E5" s="301"/>
      <c r="F5" s="186" t="s">
        <v>322</v>
      </c>
    </row>
    <row r="6" spans="1:6" s="7" customFormat="1" x14ac:dyDescent="0.2">
      <c r="A6" s="16"/>
      <c r="B6" s="16"/>
      <c r="C6" s="301"/>
      <c r="D6" s="301"/>
      <c r="E6" s="301"/>
    </row>
    <row r="7" spans="1:6" ht="15" customHeight="1" x14ac:dyDescent="0.2">
      <c r="A7" s="223" t="s">
        <v>45</v>
      </c>
      <c r="B7" s="222" t="s">
        <v>46</v>
      </c>
      <c r="C7" s="286" t="s">
        <v>47</v>
      </c>
      <c r="D7" s="286" t="s">
        <v>48</v>
      </c>
      <c r="E7" s="286" t="s">
        <v>49</v>
      </c>
      <c r="F7" s="285" t="s">
        <v>305</v>
      </c>
    </row>
    <row r="8" spans="1:6" x14ac:dyDescent="0.2">
      <c r="A8" s="278" t="s">
        <v>609</v>
      </c>
      <c r="B8" s="278" t="s">
        <v>610</v>
      </c>
      <c r="C8" s="217">
        <v>2299840.2599999998</v>
      </c>
      <c r="D8" s="297">
        <v>2404952.8199999998</v>
      </c>
      <c r="E8" s="297">
        <f>+D8-C8</f>
        <v>105112.56000000006</v>
      </c>
      <c r="F8" s="296"/>
    </row>
    <row r="9" spans="1:6" x14ac:dyDescent="0.2">
      <c r="A9" s="278"/>
      <c r="B9" s="278"/>
      <c r="C9" s="217"/>
      <c r="D9" s="297"/>
      <c r="E9" s="297"/>
      <c r="F9" s="296"/>
    </row>
    <row r="10" spans="1:6" x14ac:dyDescent="0.2">
      <c r="A10" s="60"/>
      <c r="B10" s="60" t="s">
        <v>324</v>
      </c>
      <c r="C10" s="239">
        <f>SUM(C8:C9)</f>
        <v>2299840.2599999998</v>
      </c>
      <c r="D10" s="239">
        <f>SUM(D8:D9)</f>
        <v>2404952.8199999998</v>
      </c>
      <c r="E10" s="239">
        <f>SUM(E8:E9)</f>
        <v>105112.56000000006</v>
      </c>
      <c r="F10" s="60"/>
    </row>
    <row r="11" spans="1:6" x14ac:dyDescent="0.2">
      <c r="A11" s="58"/>
      <c r="B11" s="58"/>
      <c r="C11" s="226"/>
      <c r="D11" s="226"/>
      <c r="E11" s="226"/>
      <c r="F11" s="58"/>
    </row>
    <row r="12" spans="1:6" x14ac:dyDescent="0.2">
      <c r="A12" s="58"/>
      <c r="B12" s="58"/>
      <c r="C12" s="226"/>
      <c r="D12" s="226"/>
      <c r="E12" s="226"/>
      <c r="F12" s="58"/>
    </row>
    <row r="13" spans="1:6" ht="11.25" customHeight="1" x14ac:dyDescent="0.2">
      <c r="A13" s="303" t="s">
        <v>323</v>
      </c>
      <c r="B13" s="302"/>
      <c r="C13" s="301"/>
      <c r="D13" s="301"/>
      <c r="E13" s="301"/>
      <c r="F13" s="186" t="s">
        <v>322</v>
      </c>
    </row>
    <row r="14" spans="1:6" x14ac:dyDescent="0.2">
      <c r="A14" s="281"/>
      <c r="B14" s="281"/>
      <c r="C14" s="282"/>
      <c r="D14" s="282"/>
      <c r="E14" s="282"/>
    </row>
    <row r="15" spans="1:6" ht="15" customHeight="1" x14ac:dyDescent="0.2">
      <c r="A15" s="223" t="s">
        <v>45</v>
      </c>
      <c r="B15" s="222" t="s">
        <v>46</v>
      </c>
      <c r="C15" s="286" t="s">
        <v>47</v>
      </c>
      <c r="D15" s="286" t="s">
        <v>48</v>
      </c>
      <c r="E15" s="286" t="s">
        <v>49</v>
      </c>
      <c r="F15" s="285"/>
    </row>
    <row r="16" spans="1:6" ht="11.25" customHeight="1" x14ac:dyDescent="0.2">
      <c r="A16" s="218" t="s">
        <v>612</v>
      </c>
      <c r="B16" s="278" t="s">
        <v>613</v>
      </c>
      <c r="C16" s="217">
        <v>1125606.96</v>
      </c>
      <c r="D16" s="217">
        <v>1451005.54</v>
      </c>
      <c r="E16" s="217">
        <f>+D16-C16</f>
        <v>325398.58000000007</v>
      </c>
      <c r="F16" s="296" t="s">
        <v>611</v>
      </c>
    </row>
    <row r="17" spans="1:6" ht="11.25" customHeight="1" x14ac:dyDescent="0.2">
      <c r="A17" s="218"/>
      <c r="B17" s="278"/>
      <c r="C17" s="217"/>
      <c r="D17" s="217"/>
      <c r="E17" s="217"/>
      <c r="F17" s="296"/>
    </row>
    <row r="18" spans="1:6" x14ac:dyDescent="0.2">
      <c r="A18" s="60"/>
      <c r="B18" s="60" t="s">
        <v>321</v>
      </c>
      <c r="C18" s="239">
        <f>SUM(C16:C17)</f>
        <v>1125606.96</v>
      </c>
      <c r="D18" s="239">
        <f>SUM(D16:D17)</f>
        <v>1451005.54</v>
      </c>
      <c r="E18" s="239">
        <f>SUM(E16:E17)</f>
        <v>325398.58000000007</v>
      </c>
      <c r="F18" s="60"/>
    </row>
    <row r="19" spans="1:6" x14ac:dyDescent="0.2">
      <c r="A19" s="58"/>
      <c r="B19" s="58"/>
      <c r="C19" s="226"/>
      <c r="D19" s="226"/>
      <c r="E19" s="226"/>
      <c r="F19" s="58"/>
    </row>
    <row r="20" spans="1:6" x14ac:dyDescent="0.2">
      <c r="A20" s="58"/>
      <c r="B20" s="58"/>
      <c r="C20" s="226"/>
      <c r="D20" s="226"/>
      <c r="E20" s="226"/>
      <c r="F20" s="58"/>
    </row>
    <row r="21" spans="1:6" ht="11.25" customHeight="1" x14ac:dyDescent="0.2">
      <c r="A21" s="300" t="s">
        <v>320</v>
      </c>
      <c r="B21" s="299"/>
      <c r="C21" s="298"/>
      <c r="D21" s="298"/>
      <c r="E21" s="287"/>
      <c r="F21" s="263" t="s">
        <v>319</v>
      </c>
    </row>
    <row r="22" spans="1:6" x14ac:dyDescent="0.2">
      <c r="A22" s="274"/>
      <c r="B22" s="274"/>
      <c r="C22" s="224"/>
    </row>
    <row r="23" spans="1:6" ht="15" customHeight="1" x14ac:dyDescent="0.2">
      <c r="A23" s="223" t="s">
        <v>45</v>
      </c>
      <c r="B23" s="222" t="s">
        <v>46</v>
      </c>
      <c r="C23" s="286" t="s">
        <v>47</v>
      </c>
      <c r="D23" s="286" t="s">
        <v>48</v>
      </c>
      <c r="E23" s="286" t="s">
        <v>49</v>
      </c>
      <c r="F23" s="285" t="s">
        <v>305</v>
      </c>
    </row>
    <row r="24" spans="1:6" x14ac:dyDescent="0.2">
      <c r="A24" s="278" t="s">
        <v>614</v>
      </c>
      <c r="B24" s="278" t="s">
        <v>615</v>
      </c>
      <c r="C24" s="217">
        <v>853072.4</v>
      </c>
      <c r="D24" s="297">
        <v>853072.4</v>
      </c>
      <c r="E24" s="297">
        <f>+D24-C24</f>
        <v>0</v>
      </c>
      <c r="F24" s="296"/>
    </row>
    <row r="25" spans="1:6" x14ac:dyDescent="0.2">
      <c r="A25" s="278"/>
      <c r="B25" s="278"/>
      <c r="C25" s="217"/>
      <c r="D25" s="297"/>
      <c r="E25" s="297"/>
      <c r="F25" s="296"/>
    </row>
    <row r="26" spans="1:6" x14ac:dyDescent="0.2">
      <c r="A26" s="295"/>
      <c r="B26" s="295" t="s">
        <v>318</v>
      </c>
      <c r="C26" s="294">
        <f>SUM(C24:C25)</f>
        <v>853072.4</v>
      </c>
      <c r="D26" s="294">
        <f>SUM(D24:D25)</f>
        <v>853072.4</v>
      </c>
      <c r="E26" s="294">
        <f>SUM(E24:E25)</f>
        <v>0</v>
      </c>
      <c r="F26" s="294"/>
    </row>
    <row r="27" spans="1:6" x14ac:dyDescent="0.2">
      <c r="A27" s="293"/>
      <c r="B27" s="291"/>
      <c r="C27" s="292"/>
      <c r="D27" s="292"/>
      <c r="E27" s="292"/>
      <c r="F27" s="291"/>
    </row>
    <row r="29" spans="1:6" x14ac:dyDescent="0.2">
      <c r="B29" s="453"/>
      <c r="C29" s="87"/>
      <c r="D29" s="87"/>
    </row>
    <row r="30" spans="1:6" x14ac:dyDescent="0.2">
      <c r="A30" s="454"/>
      <c r="B30" s="453"/>
      <c r="C30" s="454"/>
      <c r="D30" s="87"/>
    </row>
    <row r="31" spans="1:6" x14ac:dyDescent="0.2">
      <c r="A31" s="455"/>
      <c r="B31" s="456"/>
      <c r="C31" s="455"/>
      <c r="D31" s="87"/>
    </row>
    <row r="32" spans="1:6" x14ac:dyDescent="0.2">
      <c r="A32" s="551"/>
      <c r="B32" s="551"/>
      <c r="C32" s="551"/>
      <c r="D32" s="551"/>
    </row>
    <row r="33" spans="1:4" x14ac:dyDescent="0.2">
      <c r="A33" s="457"/>
      <c r="C33" s="551"/>
      <c r="D33" s="551"/>
    </row>
    <row r="34" spans="1:4" x14ac:dyDescent="0.2">
      <c r="A34" s="455"/>
      <c r="B34" s="7"/>
      <c r="C34" s="458"/>
      <c r="D34" s="87"/>
    </row>
    <row r="35" spans="1:4" x14ac:dyDescent="0.2">
      <c r="A35" s="455"/>
      <c r="B35" s="7"/>
      <c r="C35" s="458"/>
      <c r="D35" s="87"/>
    </row>
    <row r="36" spans="1:4" x14ac:dyDescent="0.2">
      <c r="A36" s="455"/>
      <c r="B36" s="7"/>
      <c r="C36" s="458"/>
      <c r="D36" s="87"/>
    </row>
    <row r="37" spans="1:4" x14ac:dyDescent="0.2">
      <c r="A37" s="455"/>
      <c r="B37" s="7"/>
      <c r="C37" s="455"/>
      <c r="D37" s="87"/>
    </row>
    <row r="38" spans="1:4" x14ac:dyDescent="0.2">
      <c r="A38" s="455"/>
      <c r="B38" s="7"/>
      <c r="C38" s="455"/>
      <c r="D38" s="87"/>
    </row>
    <row r="39" spans="1:4" x14ac:dyDescent="0.2">
      <c r="A39" s="180"/>
      <c r="B39" s="7"/>
      <c r="C39" s="552"/>
      <c r="D39" s="552"/>
    </row>
    <row r="40" spans="1:4" x14ac:dyDescent="0.2">
      <c r="A40" s="180"/>
      <c r="B40" s="7"/>
      <c r="C40" s="180"/>
      <c r="D40" s="87"/>
    </row>
    <row r="41" spans="1:4" ht="15" x14ac:dyDescent="0.2">
      <c r="A41" s="552"/>
      <c r="B41" s="553"/>
      <c r="C41" s="552"/>
      <c r="D41" s="552"/>
    </row>
  </sheetData>
  <mergeCells count="6">
    <mergeCell ref="A32:B32"/>
    <mergeCell ref="C32:D32"/>
    <mergeCell ref="C33:D33"/>
    <mergeCell ref="C39:D39"/>
    <mergeCell ref="A41:B41"/>
    <mergeCell ref="C41:D41"/>
  </mergeCells>
  <dataValidations count="6">
    <dataValidation allowBlank="1" showInputMessage="1" showErrorMessage="1" prompt="Importe final del periodo que corresponde la información financiera trimestral que se presenta." sqref="D7 D15 D23"/>
    <dataValidation allowBlank="1" showInputMessage="1" showErrorMessage="1" prompt="Saldo al 31 de diciembre del año anterior del ejercio que se presenta." sqref="C7 C15 C23"/>
    <dataValidation allowBlank="1" showInputMessage="1" showErrorMessage="1" prompt="Corresponde al número de la cuenta de acuerdo al Plan de Cuentas emitido por el CONAC (DOF 23/12/2015)." sqref="A7 A15 A23"/>
    <dataValidation allowBlank="1" showInputMessage="1" showErrorMessage="1" prompt="Indicar el medio como se está amortizando el intangible, por tiempo, por uso." sqref="F7 F23 F15"/>
    <dataValidation allowBlank="1" showInputMessage="1" showErrorMessage="1" prompt="Diferencia entre el saldo final y el inicial presentados." sqref="E7 E23 E15"/>
    <dataValidation allowBlank="1" showInputMessage="1" showErrorMessage="1" prompt="Corresponde al nombre o descripción de la cuenta de acuerdo al Plan de Cuentas emitido por el CONAC." sqref="B7 B23 B15"/>
  </dataValidations>
  <pageMargins left="0.70866141732283472" right="0.70866141732283472" top="0.74803149606299213" bottom="0.74803149606299213" header="0.31496062992125984" footer="0.31496062992125984"/>
  <pageSetup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5" customWidth="1"/>
    <col min="2" max="2" width="50.7109375" style="5" customWidth="1"/>
    <col min="3" max="5" width="17.7109375" style="6" customWidth="1"/>
    <col min="6" max="6" width="17.7109375" style="5" customWidth="1"/>
    <col min="7" max="16384" width="11.42578125" style="5"/>
  </cols>
  <sheetData>
    <row r="2" spans="1:6" ht="15" customHeight="1" x14ac:dyDescent="0.2">
      <c r="A2" s="554" t="s">
        <v>143</v>
      </c>
      <c r="B2" s="555"/>
      <c r="C2" s="99"/>
      <c r="D2" s="99"/>
      <c r="E2" s="99"/>
      <c r="F2" s="9"/>
    </row>
    <row r="3" spans="1:6" ht="12" thickBot="1" x14ac:dyDescent="0.25">
      <c r="A3" s="100"/>
      <c r="B3" s="100"/>
      <c r="C3" s="99"/>
      <c r="D3" s="99"/>
      <c r="E3" s="99"/>
      <c r="F3" s="9"/>
    </row>
    <row r="4" spans="1:6" ht="14.1" customHeight="1" x14ac:dyDescent="0.2">
      <c r="A4" s="135" t="s">
        <v>234</v>
      </c>
      <c r="B4" s="92"/>
      <c r="C4" s="92"/>
      <c r="D4" s="92"/>
      <c r="E4" s="92"/>
      <c r="F4" s="93"/>
    </row>
    <row r="5" spans="1:6" ht="14.1" customHeight="1" x14ac:dyDescent="0.2">
      <c r="A5" s="137" t="s">
        <v>144</v>
      </c>
      <c r="B5" s="11"/>
      <c r="C5" s="11"/>
      <c r="D5" s="11"/>
      <c r="E5" s="11"/>
      <c r="F5" s="94"/>
    </row>
    <row r="6" spans="1:6" ht="14.1" customHeight="1" x14ac:dyDescent="0.2">
      <c r="A6" s="157" t="s">
        <v>168</v>
      </c>
      <c r="B6" s="102"/>
      <c r="C6" s="102"/>
      <c r="D6" s="102"/>
      <c r="E6" s="102"/>
      <c r="F6" s="94"/>
    </row>
    <row r="7" spans="1:6" ht="14.1" customHeight="1" x14ac:dyDescent="0.2">
      <c r="A7" s="157" t="s">
        <v>169</v>
      </c>
      <c r="B7" s="103"/>
      <c r="C7" s="103"/>
      <c r="D7" s="103"/>
      <c r="E7" s="103"/>
      <c r="F7" s="104"/>
    </row>
    <row r="8" spans="1:6" ht="14.1" customHeight="1" x14ac:dyDescent="0.2">
      <c r="A8" s="157" t="s">
        <v>170</v>
      </c>
      <c r="B8" s="11"/>
      <c r="C8" s="21"/>
      <c r="D8" s="21"/>
      <c r="E8" s="21"/>
      <c r="F8" s="94"/>
    </row>
    <row r="9" spans="1:6" ht="14.1" customHeight="1" thickBot="1" x14ac:dyDescent="0.25">
      <c r="A9" s="158" t="s">
        <v>172</v>
      </c>
      <c r="B9" s="95"/>
      <c r="C9" s="95"/>
      <c r="D9" s="95"/>
      <c r="E9" s="95"/>
      <c r="F9" s="96"/>
    </row>
    <row r="10" spans="1:6" x14ac:dyDescent="0.2">
      <c r="A10" s="86"/>
      <c r="B10" s="86"/>
      <c r="C10" s="86"/>
      <c r="D10" s="86"/>
      <c r="E10" s="86"/>
      <c r="F10" s="86"/>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zoomScaleSheetLayoutView="100" workbookViewId="0">
      <selection activeCell="A5" sqref="A5"/>
    </sheetView>
  </sheetViews>
  <sheetFormatPr baseColWidth="10" defaultRowHeight="11.25" x14ac:dyDescent="0.2"/>
  <cols>
    <col min="1" max="1" width="20.7109375" style="17" customWidth="1"/>
    <col min="2" max="7" width="11.42578125" style="17"/>
    <col min="8" max="8" width="17.7109375" style="17" customWidth="1"/>
    <col min="9" max="16384" width="11.42578125" style="17"/>
  </cols>
  <sheetData>
    <row r="1" spans="1:17" x14ac:dyDescent="0.2">
      <c r="A1" s="2" t="s">
        <v>43</v>
      </c>
      <c r="B1" s="2"/>
      <c r="C1" s="2"/>
      <c r="D1" s="2"/>
      <c r="E1" s="2"/>
      <c r="F1" s="2"/>
      <c r="G1" s="2"/>
      <c r="H1" s="4"/>
    </row>
    <row r="2" spans="1:17" x14ac:dyDescent="0.2">
      <c r="A2" s="2" t="s">
        <v>139</v>
      </c>
      <c r="B2" s="2"/>
      <c r="C2" s="2"/>
      <c r="D2" s="2"/>
      <c r="E2" s="2"/>
      <c r="F2" s="2"/>
      <c r="G2" s="2"/>
      <c r="H2" s="87"/>
    </row>
    <row r="3" spans="1:17" x14ac:dyDescent="0.2">
      <c r="A3" s="2"/>
      <c r="B3" s="2"/>
      <c r="C3" s="2"/>
      <c r="D3" s="2"/>
      <c r="E3" s="2"/>
      <c r="F3" s="2"/>
      <c r="G3" s="2"/>
      <c r="H3" s="87"/>
    </row>
    <row r="4" spans="1:17" ht="11.25" customHeight="1" x14ac:dyDescent="0.2">
      <c r="A4" s="87"/>
      <c r="B4" s="87"/>
      <c r="C4" s="87"/>
      <c r="D4" s="87"/>
      <c r="E4" s="87"/>
      <c r="F4" s="87"/>
      <c r="G4" s="2"/>
      <c r="H4" s="87"/>
    </row>
    <row r="5" spans="1:17" ht="11.25" customHeight="1" x14ac:dyDescent="0.2">
      <c r="A5" s="18" t="s">
        <v>51</v>
      </c>
      <c r="B5" s="19"/>
      <c r="C5" s="87"/>
      <c r="D5" s="87"/>
      <c r="E5" s="16"/>
      <c r="F5" s="16"/>
      <c r="G5" s="16"/>
      <c r="H5" s="186" t="s">
        <v>50</v>
      </c>
    </row>
    <row r="6" spans="1:17" x14ac:dyDescent="0.2">
      <c r="J6" s="564"/>
      <c r="K6" s="564"/>
      <c r="L6" s="564"/>
      <c r="M6" s="564"/>
      <c r="N6" s="564"/>
      <c r="O6" s="564"/>
      <c r="P6" s="564"/>
      <c r="Q6" s="564"/>
    </row>
    <row r="7" spans="1:17" x14ac:dyDescent="0.2">
      <c r="A7" s="2" t="s">
        <v>52</v>
      </c>
    </row>
    <row r="8" spans="1:17" ht="52.5" customHeight="1" x14ac:dyDescent="0.2">
      <c r="A8" s="565" t="s">
        <v>53</v>
      </c>
      <c r="B8" s="565"/>
      <c r="C8" s="565"/>
      <c r="D8" s="565"/>
      <c r="E8" s="565"/>
      <c r="F8" s="565"/>
      <c r="G8" s="565"/>
      <c r="H8" s="565"/>
    </row>
  </sheetData>
  <mergeCells count="2">
    <mergeCell ref="J6:Q6"/>
    <mergeCell ref="A8:H8"/>
  </mergeCells>
  <pageMargins left="0.7" right="0.7" top="0.75" bottom="0.75" header="0.3" footer="0.3"/>
  <pageSetup scale="98"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5" zoomScaleNormal="100" zoomScaleSheetLayoutView="90" workbookViewId="0">
      <selection activeCell="A24" sqref="A24:D37"/>
    </sheetView>
  </sheetViews>
  <sheetFormatPr baseColWidth="10" defaultRowHeight="11.25" x14ac:dyDescent="0.2"/>
  <cols>
    <col min="1" max="1" width="20.7109375" style="7" customWidth="1"/>
    <col min="2" max="2" width="50.7109375" style="7" customWidth="1"/>
    <col min="3" max="3" width="17.7109375" style="8" customWidth="1"/>
    <col min="4" max="4" width="17.7109375" style="547" customWidth="1"/>
    <col min="5" max="5" width="17.7109375" style="59" customWidth="1"/>
    <col min="6" max="6" width="14.7109375" style="7" customWidth="1"/>
    <col min="7" max="16384" width="11.42578125" style="7"/>
  </cols>
  <sheetData>
    <row r="1" spans="1:6" s="87" customFormat="1" x14ac:dyDescent="0.2">
      <c r="A1" s="2" t="s">
        <v>43</v>
      </c>
      <c r="B1" s="2"/>
      <c r="C1" s="243"/>
      <c r="D1" s="539"/>
      <c r="E1" s="3"/>
      <c r="F1" s="4"/>
    </row>
    <row r="2" spans="1:6" s="87" customFormat="1" x14ac:dyDescent="0.2">
      <c r="A2" s="2" t="s">
        <v>139</v>
      </c>
      <c r="B2" s="2"/>
      <c r="C2" s="243"/>
      <c r="D2" s="539"/>
      <c r="E2" s="3"/>
    </row>
    <row r="3" spans="1:6" s="87" customFormat="1" x14ac:dyDescent="0.2">
      <c r="C3" s="6"/>
      <c r="D3" s="539"/>
      <c r="E3" s="3"/>
    </row>
    <row r="4" spans="1:6" s="87" customFormat="1" x14ac:dyDescent="0.2">
      <c r="C4" s="6"/>
      <c r="D4" s="539"/>
      <c r="E4" s="3"/>
    </row>
    <row r="5" spans="1:6" s="87" customFormat="1" ht="11.25" customHeight="1" x14ac:dyDescent="0.2">
      <c r="A5" s="212" t="s">
        <v>515</v>
      </c>
      <c r="B5" s="225"/>
      <c r="C5" s="6"/>
      <c r="D5" s="244"/>
      <c r="E5" s="186" t="s">
        <v>242</v>
      </c>
    </row>
    <row r="6" spans="1:6" s="87" customFormat="1" x14ac:dyDescent="0.2">
      <c r="A6" s="245"/>
      <c r="B6" s="245"/>
      <c r="C6" s="244"/>
      <c r="D6" s="245"/>
      <c r="E6" s="243"/>
      <c r="F6" s="2"/>
    </row>
    <row r="7" spans="1:6" ht="15" customHeight="1" x14ac:dyDescent="0.2">
      <c r="A7" s="223" t="s">
        <v>45</v>
      </c>
      <c r="B7" s="222" t="s">
        <v>46</v>
      </c>
      <c r="C7" s="220" t="s">
        <v>241</v>
      </c>
      <c r="D7" s="221" t="s">
        <v>240</v>
      </c>
      <c r="E7" s="220" t="s">
        <v>239</v>
      </c>
    </row>
    <row r="8" spans="1:6" ht="11.25" customHeight="1" x14ac:dyDescent="0.2">
      <c r="A8" s="218" t="s">
        <v>516</v>
      </c>
      <c r="B8" s="218" t="s">
        <v>527</v>
      </c>
      <c r="C8" s="217">
        <v>44355970.510000035</v>
      </c>
      <c r="D8" s="393" t="s">
        <v>538</v>
      </c>
      <c r="E8" s="217"/>
    </row>
    <row r="9" spans="1:6" ht="11.25" customHeight="1" x14ac:dyDescent="0.2">
      <c r="A9" s="218" t="s">
        <v>1113</v>
      </c>
      <c r="B9" s="218" t="s">
        <v>892</v>
      </c>
      <c r="C9" s="217">
        <v>0</v>
      </c>
      <c r="D9" s="393" t="s">
        <v>538</v>
      </c>
      <c r="E9" s="217"/>
    </row>
    <row r="10" spans="1:6" ht="11.25" customHeight="1" x14ac:dyDescent="0.2">
      <c r="A10" s="218" t="s">
        <v>517</v>
      </c>
      <c r="B10" s="218" t="s">
        <v>528</v>
      </c>
      <c r="C10" s="217">
        <v>0</v>
      </c>
      <c r="D10" s="393" t="s">
        <v>538</v>
      </c>
      <c r="E10" s="217"/>
    </row>
    <row r="11" spans="1:6" ht="11.25" customHeight="1" x14ac:dyDescent="0.2">
      <c r="A11" s="218" t="s">
        <v>518</v>
      </c>
      <c r="B11" s="218" t="s">
        <v>529</v>
      </c>
      <c r="C11" s="217">
        <v>304886.27</v>
      </c>
      <c r="D11" s="393" t="s">
        <v>538</v>
      </c>
      <c r="E11" s="217"/>
    </row>
    <row r="12" spans="1:6" ht="11.25" customHeight="1" x14ac:dyDescent="0.2">
      <c r="A12" s="218" t="s">
        <v>519</v>
      </c>
      <c r="B12" s="218" t="s">
        <v>530</v>
      </c>
      <c r="C12" s="217">
        <v>0</v>
      </c>
      <c r="D12" s="393" t="s">
        <v>538</v>
      </c>
      <c r="E12" s="217"/>
    </row>
    <row r="13" spans="1:6" ht="11.25" customHeight="1" x14ac:dyDescent="0.2">
      <c r="A13" s="218" t="s">
        <v>520</v>
      </c>
      <c r="B13" s="218" t="s">
        <v>531</v>
      </c>
      <c r="C13" s="217">
        <v>1446420.52</v>
      </c>
      <c r="D13" s="393" t="s">
        <v>538</v>
      </c>
      <c r="E13" s="217"/>
    </row>
    <row r="14" spans="1:6" ht="11.25" customHeight="1" x14ac:dyDescent="0.2">
      <c r="A14" s="218" t="s">
        <v>521</v>
      </c>
      <c r="B14" s="218" t="s">
        <v>532</v>
      </c>
      <c r="C14" s="217">
        <v>0</v>
      </c>
      <c r="D14" s="393" t="s">
        <v>538</v>
      </c>
      <c r="E14" s="217"/>
    </row>
    <row r="15" spans="1:6" ht="11.25" customHeight="1" x14ac:dyDescent="0.2">
      <c r="A15" s="218" t="s">
        <v>522</v>
      </c>
      <c r="B15" s="218" t="s">
        <v>533</v>
      </c>
      <c r="C15" s="217">
        <v>0</v>
      </c>
      <c r="D15" s="393" t="s">
        <v>538</v>
      </c>
      <c r="E15" s="217"/>
    </row>
    <row r="16" spans="1:6" ht="11.25" customHeight="1" x14ac:dyDescent="0.2">
      <c r="A16" s="218" t="s">
        <v>523</v>
      </c>
      <c r="B16" s="218" t="s">
        <v>534</v>
      </c>
      <c r="C16" s="217">
        <v>210828.44</v>
      </c>
      <c r="D16" s="393" t="s">
        <v>538</v>
      </c>
      <c r="E16" s="217"/>
    </row>
    <row r="17" spans="1:5" ht="11.25" customHeight="1" x14ac:dyDescent="0.2">
      <c r="A17" s="218" t="s">
        <v>524</v>
      </c>
      <c r="B17" s="218" t="s">
        <v>535</v>
      </c>
      <c r="C17" s="217">
        <v>0</v>
      </c>
      <c r="D17" s="393" t="s">
        <v>538</v>
      </c>
      <c r="E17" s="217"/>
    </row>
    <row r="18" spans="1:5" x14ac:dyDescent="0.2">
      <c r="A18" s="218" t="s">
        <v>525</v>
      </c>
      <c r="B18" s="218" t="s">
        <v>536</v>
      </c>
      <c r="C18" s="217">
        <v>65389965.68</v>
      </c>
      <c r="D18" s="393" t="s">
        <v>538</v>
      </c>
      <c r="E18" s="217"/>
    </row>
    <row r="19" spans="1:5" x14ac:dyDescent="0.2">
      <c r="A19" s="218" t="s">
        <v>526</v>
      </c>
      <c r="B19" s="218" t="s">
        <v>537</v>
      </c>
      <c r="C19" s="217">
        <v>229516668.22899997</v>
      </c>
      <c r="D19" s="393" t="s">
        <v>538</v>
      </c>
      <c r="E19" s="217"/>
    </row>
    <row r="20" spans="1:5" x14ac:dyDescent="0.2">
      <c r="A20" s="242"/>
      <c r="B20" s="242"/>
      <c r="C20" s="241"/>
      <c r="D20" s="393"/>
      <c r="E20" s="241"/>
    </row>
    <row r="21" spans="1:5" x14ac:dyDescent="0.2">
      <c r="A21" s="240"/>
      <c r="B21" s="240" t="s">
        <v>248</v>
      </c>
      <c r="C21" s="227">
        <f>SUM(C8:C20)</f>
        <v>341224739.64900005</v>
      </c>
      <c r="D21" s="540"/>
      <c r="E21" s="227"/>
    </row>
    <row r="22" spans="1:5" x14ac:dyDescent="0.2">
      <c r="A22" s="238"/>
      <c r="B22" s="238"/>
      <c r="C22" s="237"/>
      <c r="D22" s="541"/>
      <c r="E22" s="237"/>
    </row>
    <row r="23" spans="1:5" x14ac:dyDescent="0.2">
      <c r="A23" s="238"/>
      <c r="B23" s="238"/>
      <c r="C23" s="237"/>
      <c r="D23" s="541"/>
      <c r="E23" s="237"/>
    </row>
    <row r="24" spans="1:5" x14ac:dyDescent="0.2">
      <c r="A24" s="87"/>
      <c r="B24" s="453"/>
      <c r="C24" s="87"/>
      <c r="D24" s="281"/>
      <c r="E24" s="237"/>
    </row>
    <row r="25" spans="1:5" x14ac:dyDescent="0.2">
      <c r="A25" s="454"/>
      <c r="B25" s="453"/>
      <c r="C25" s="454"/>
      <c r="D25" s="281"/>
      <c r="E25" s="237"/>
    </row>
    <row r="26" spans="1:5" x14ac:dyDescent="0.2">
      <c r="A26" s="455"/>
      <c r="B26" s="456"/>
      <c r="C26" s="455"/>
      <c r="D26" s="281"/>
      <c r="E26" s="237"/>
    </row>
    <row r="27" spans="1:5" x14ac:dyDescent="0.2">
      <c r="A27" s="551"/>
      <c r="B27" s="551"/>
      <c r="C27" s="551"/>
      <c r="D27" s="551"/>
      <c r="E27" s="237"/>
    </row>
    <row r="28" spans="1:5" x14ac:dyDescent="0.2">
      <c r="A28" s="457"/>
      <c r="B28" s="87"/>
      <c r="C28" s="551"/>
      <c r="D28" s="551"/>
      <c r="E28" s="237"/>
    </row>
    <row r="29" spans="1:5" x14ac:dyDescent="0.2">
      <c r="A29" s="455"/>
      <c r="C29" s="458"/>
      <c r="D29" s="281"/>
      <c r="E29" s="237"/>
    </row>
    <row r="30" spans="1:5" x14ac:dyDescent="0.2">
      <c r="A30" s="455"/>
      <c r="C30" s="458"/>
      <c r="D30" s="281"/>
      <c r="E30" s="237"/>
    </row>
    <row r="31" spans="1:5" x14ac:dyDescent="0.2">
      <c r="A31" s="455"/>
      <c r="C31" s="458"/>
      <c r="D31" s="281"/>
      <c r="E31" s="237"/>
    </row>
    <row r="32" spans="1:5" x14ac:dyDescent="0.2">
      <c r="A32" s="455"/>
      <c r="C32" s="455"/>
      <c r="D32" s="281"/>
      <c r="E32" s="237"/>
    </row>
    <row r="33" spans="1:6" x14ac:dyDescent="0.2">
      <c r="A33" s="455"/>
      <c r="C33" s="455"/>
      <c r="D33" s="281"/>
      <c r="E33" s="237"/>
    </row>
    <row r="34" spans="1:6" x14ac:dyDescent="0.2">
      <c r="A34" s="180"/>
      <c r="C34" s="552"/>
      <c r="D34" s="552"/>
      <c r="E34" s="237"/>
    </row>
    <row r="35" spans="1:6" x14ac:dyDescent="0.2">
      <c r="A35" s="180"/>
      <c r="C35" s="180"/>
      <c r="D35" s="281"/>
      <c r="E35" s="237"/>
    </row>
    <row r="36" spans="1:6" ht="15" x14ac:dyDescent="0.2">
      <c r="A36" s="552"/>
      <c r="B36" s="553"/>
      <c r="C36" s="552"/>
      <c r="D36" s="552"/>
      <c r="E36" s="237"/>
    </row>
    <row r="37" spans="1:6" x14ac:dyDescent="0.2">
      <c r="A37" s="238"/>
      <c r="B37" s="238"/>
      <c r="C37" s="237"/>
      <c r="D37" s="541"/>
      <c r="E37" s="237"/>
    </row>
    <row r="38" spans="1:6" x14ac:dyDescent="0.2">
      <c r="A38" s="238"/>
      <c r="B38" s="238"/>
      <c r="C38" s="237"/>
      <c r="D38" s="541"/>
      <c r="E38" s="237"/>
    </row>
    <row r="39" spans="1:6" ht="11.25" customHeight="1" x14ac:dyDescent="0.2">
      <c r="A39" s="212" t="s">
        <v>247</v>
      </c>
      <c r="B39" s="225"/>
      <c r="C39" s="224"/>
      <c r="D39" s="536" t="s">
        <v>242</v>
      </c>
    </row>
    <row r="40" spans="1:6" x14ac:dyDescent="0.2">
      <c r="A40" s="87"/>
      <c r="B40" s="87"/>
      <c r="C40" s="6"/>
      <c r="D40" s="539"/>
      <c r="E40" s="3"/>
      <c r="F40" s="87"/>
    </row>
    <row r="41" spans="1:6" ht="15" customHeight="1" x14ac:dyDescent="0.2">
      <c r="A41" s="223" t="s">
        <v>45</v>
      </c>
      <c r="B41" s="222" t="s">
        <v>46</v>
      </c>
      <c r="C41" s="220" t="s">
        <v>241</v>
      </c>
      <c r="D41" s="221" t="s">
        <v>240</v>
      </c>
      <c r="E41" s="235"/>
    </row>
    <row r="42" spans="1:6" ht="11.25" customHeight="1" x14ac:dyDescent="0.2">
      <c r="A42" s="233"/>
      <c r="B42" s="232" t="s">
        <v>571</v>
      </c>
      <c r="C42" s="231"/>
      <c r="D42" s="542"/>
      <c r="E42" s="9"/>
    </row>
    <row r="43" spans="1:6" ht="11.25" customHeight="1" x14ac:dyDescent="0.2">
      <c r="A43" s="233"/>
      <c r="B43" s="232"/>
      <c r="C43" s="231"/>
      <c r="D43" s="542"/>
      <c r="E43" s="9"/>
    </row>
    <row r="44" spans="1:6" ht="11.25" customHeight="1" x14ac:dyDescent="0.2">
      <c r="A44" s="233"/>
      <c r="B44" s="232"/>
      <c r="C44" s="231"/>
      <c r="D44" s="542"/>
      <c r="E44" s="9"/>
    </row>
    <row r="45" spans="1:6" ht="11.25" customHeight="1" x14ac:dyDescent="0.2">
      <c r="A45" s="233"/>
      <c r="B45" s="232"/>
      <c r="C45" s="231"/>
      <c r="D45" s="542"/>
      <c r="E45" s="9"/>
    </row>
    <row r="46" spans="1:6" ht="11.25" customHeight="1" x14ac:dyDescent="0.2">
      <c r="A46" s="233"/>
      <c r="B46" s="232"/>
      <c r="C46" s="231"/>
      <c r="D46" s="542"/>
      <c r="E46" s="9"/>
    </row>
    <row r="47" spans="1:6" ht="11.25" customHeight="1" x14ac:dyDescent="0.2">
      <c r="A47" s="233"/>
      <c r="B47" s="232"/>
      <c r="C47" s="231"/>
      <c r="D47" s="542"/>
      <c r="E47" s="9"/>
    </row>
    <row r="48" spans="1:6" ht="11.25" customHeight="1" x14ac:dyDescent="0.2">
      <c r="A48" s="233"/>
      <c r="B48" s="232"/>
      <c r="C48" s="231"/>
      <c r="D48" s="542"/>
      <c r="E48" s="9"/>
    </row>
    <row r="49" spans="1:5" ht="11.25" customHeight="1" x14ac:dyDescent="0.2">
      <c r="A49" s="233"/>
      <c r="B49" s="232"/>
      <c r="C49" s="231"/>
      <c r="D49" s="542"/>
      <c r="E49" s="9"/>
    </row>
    <row r="50" spans="1:5" ht="11.25" customHeight="1" x14ac:dyDescent="0.2">
      <c r="A50" s="233"/>
      <c r="B50" s="232"/>
      <c r="C50" s="231"/>
      <c r="D50" s="542"/>
      <c r="E50" s="9"/>
    </row>
    <row r="51" spans="1:5" ht="11.25" customHeight="1" x14ac:dyDescent="0.2">
      <c r="A51" s="233"/>
      <c r="B51" s="232"/>
      <c r="C51" s="231"/>
      <c r="D51" s="542"/>
      <c r="E51" s="9"/>
    </row>
    <row r="52" spans="1:5" ht="11.25" customHeight="1" x14ac:dyDescent="0.2">
      <c r="A52" s="233"/>
      <c r="B52" s="232"/>
      <c r="C52" s="231"/>
      <c r="D52" s="542"/>
      <c r="E52" s="9"/>
    </row>
    <row r="53" spans="1:5" ht="11.25" customHeight="1" x14ac:dyDescent="0.2">
      <c r="A53" s="233"/>
      <c r="B53" s="232"/>
      <c r="C53" s="231"/>
      <c r="D53" s="542"/>
      <c r="E53" s="9"/>
    </row>
    <row r="54" spans="1:5" ht="11.25" customHeight="1" x14ac:dyDescent="0.2">
      <c r="A54" s="233"/>
      <c r="B54" s="232"/>
      <c r="C54" s="231"/>
      <c r="D54" s="542"/>
      <c r="E54" s="9"/>
    </row>
    <row r="55" spans="1:5" ht="11.25" customHeight="1" x14ac:dyDescent="0.2">
      <c r="A55" s="233"/>
      <c r="B55" s="232"/>
      <c r="C55" s="231"/>
      <c r="D55" s="542"/>
      <c r="E55" s="9"/>
    </row>
    <row r="56" spans="1:5" ht="11.25" customHeight="1" x14ac:dyDescent="0.2">
      <c r="A56" s="233"/>
      <c r="B56" s="232"/>
      <c r="C56" s="231"/>
      <c r="D56" s="542"/>
      <c r="E56" s="9"/>
    </row>
    <row r="57" spans="1:5" ht="11.25" customHeight="1" x14ac:dyDescent="0.2">
      <c r="A57" s="233"/>
      <c r="B57" s="232"/>
      <c r="C57" s="231"/>
      <c r="D57" s="542"/>
      <c r="E57" s="9"/>
    </row>
    <row r="58" spans="1:5" ht="11.25" customHeight="1" x14ac:dyDescent="0.2">
      <c r="A58" s="233"/>
      <c r="B58" s="232"/>
      <c r="C58" s="231"/>
      <c r="D58" s="542"/>
      <c r="E58" s="9"/>
    </row>
    <row r="59" spans="1:5" ht="11.25" customHeight="1" x14ac:dyDescent="0.2">
      <c r="A59" s="233"/>
      <c r="B59" s="232"/>
      <c r="C59" s="231"/>
      <c r="D59" s="542"/>
      <c r="E59" s="9"/>
    </row>
    <row r="60" spans="1:5" ht="11.25" customHeight="1" x14ac:dyDescent="0.2">
      <c r="A60" s="233"/>
      <c r="B60" s="232"/>
      <c r="C60" s="231"/>
      <c r="D60" s="542"/>
      <c r="E60" s="9"/>
    </row>
    <row r="61" spans="1:5" ht="11.25" customHeight="1" x14ac:dyDescent="0.2">
      <c r="A61" s="233"/>
      <c r="B61" s="232"/>
      <c r="C61" s="231"/>
      <c r="D61" s="542"/>
      <c r="E61" s="9"/>
    </row>
    <row r="62" spans="1:5" ht="11.25" customHeight="1" x14ac:dyDescent="0.2">
      <c r="A62" s="233"/>
      <c r="B62" s="232"/>
      <c r="C62" s="231"/>
      <c r="D62" s="542"/>
      <c r="E62" s="9"/>
    </row>
    <row r="63" spans="1:5" ht="11.25" customHeight="1" x14ac:dyDescent="0.2">
      <c r="A63" s="233"/>
      <c r="B63" s="232"/>
      <c r="C63" s="231"/>
      <c r="D63" s="542"/>
      <c r="E63" s="9"/>
    </row>
    <row r="64" spans="1:5" ht="11.25" customHeight="1" x14ac:dyDescent="0.2">
      <c r="A64" s="233"/>
      <c r="B64" s="232"/>
      <c r="C64" s="231"/>
      <c r="D64" s="542"/>
      <c r="E64" s="9"/>
    </row>
    <row r="65" spans="1:6" ht="11.25" customHeight="1" x14ac:dyDescent="0.2">
      <c r="A65" s="233"/>
      <c r="B65" s="232"/>
      <c r="C65" s="231"/>
      <c r="D65" s="542"/>
      <c r="E65" s="9"/>
    </row>
    <row r="66" spans="1:6" ht="11.25" customHeight="1" x14ac:dyDescent="0.2">
      <c r="A66" s="233"/>
      <c r="B66" s="232"/>
      <c r="C66" s="231"/>
      <c r="D66" s="542"/>
      <c r="E66" s="9"/>
    </row>
    <row r="67" spans="1:6" x14ac:dyDescent="0.2">
      <c r="A67" s="230"/>
      <c r="B67" s="230" t="s">
        <v>246</v>
      </c>
      <c r="C67" s="229">
        <f>SUM(C42:C66)</f>
        <v>0</v>
      </c>
      <c r="D67" s="543"/>
      <c r="E67" s="10"/>
    </row>
    <row r="68" spans="1:6" x14ac:dyDescent="0.2">
      <c r="A68" s="58"/>
      <c r="B68" s="58"/>
      <c r="C68" s="226"/>
      <c r="D68" s="281"/>
      <c r="E68" s="226"/>
      <c r="F68" s="87"/>
    </row>
    <row r="69" spans="1:6" x14ac:dyDescent="0.2">
      <c r="A69" s="58"/>
      <c r="B69" s="58"/>
      <c r="C69" s="226"/>
      <c r="D69" s="281"/>
      <c r="E69" s="226"/>
      <c r="F69" s="87"/>
    </row>
    <row r="70" spans="1:6" ht="11.25" customHeight="1" x14ac:dyDescent="0.2">
      <c r="A70" s="212" t="s">
        <v>245</v>
      </c>
      <c r="B70" s="225"/>
      <c r="C70" s="224"/>
      <c r="D70" s="281"/>
      <c r="E70" s="186" t="s">
        <v>242</v>
      </c>
    </row>
    <row r="71" spans="1:6" x14ac:dyDescent="0.2">
      <c r="A71" s="87"/>
      <c r="B71" s="87"/>
      <c r="C71" s="6"/>
      <c r="D71" s="281"/>
      <c r="E71" s="6"/>
      <c r="F71" s="87"/>
    </row>
    <row r="72" spans="1:6" ht="15" customHeight="1" x14ac:dyDescent="0.2">
      <c r="A72" s="223" t="s">
        <v>45</v>
      </c>
      <c r="B72" s="222" t="s">
        <v>46</v>
      </c>
      <c r="C72" s="220" t="s">
        <v>241</v>
      </c>
      <c r="D72" s="221" t="s">
        <v>240</v>
      </c>
      <c r="E72" s="220" t="s">
        <v>239</v>
      </c>
      <c r="F72" s="219"/>
    </row>
    <row r="73" spans="1:6" x14ac:dyDescent="0.2">
      <c r="A73" s="233"/>
      <c r="B73" s="232" t="s">
        <v>571</v>
      </c>
      <c r="C73" s="231"/>
      <c r="D73" s="544"/>
      <c r="E73" s="217"/>
      <c r="F73" s="9"/>
    </row>
    <row r="74" spans="1:6" x14ac:dyDescent="0.2">
      <c r="A74" s="233"/>
      <c r="B74" s="232"/>
      <c r="C74" s="231"/>
      <c r="D74" s="544"/>
      <c r="E74" s="217"/>
      <c r="F74" s="9"/>
    </row>
    <row r="75" spans="1:6" x14ac:dyDescent="0.2">
      <c r="A75" s="233"/>
      <c r="B75" s="232"/>
      <c r="C75" s="231"/>
      <c r="D75" s="544"/>
      <c r="E75" s="217"/>
      <c r="F75" s="9"/>
    </row>
    <row r="76" spans="1:6" x14ac:dyDescent="0.2">
      <c r="A76" s="233"/>
      <c r="B76" s="232"/>
      <c r="C76" s="231"/>
      <c r="D76" s="544"/>
      <c r="E76" s="217"/>
      <c r="F76" s="9"/>
    </row>
    <row r="77" spans="1:6" x14ac:dyDescent="0.2">
      <c r="A77" s="233"/>
      <c r="B77" s="232"/>
      <c r="C77" s="231"/>
      <c r="D77" s="544"/>
      <c r="E77" s="217"/>
      <c r="F77" s="9"/>
    </row>
    <row r="78" spans="1:6" x14ac:dyDescent="0.2">
      <c r="A78" s="233"/>
      <c r="B78" s="232"/>
      <c r="C78" s="231"/>
      <c r="D78" s="544"/>
      <c r="E78" s="217"/>
      <c r="F78" s="9"/>
    </row>
    <row r="79" spans="1:6" x14ac:dyDescent="0.2">
      <c r="A79" s="233"/>
      <c r="B79" s="232"/>
      <c r="C79" s="231"/>
      <c r="D79" s="544"/>
      <c r="E79" s="217"/>
      <c r="F79" s="9"/>
    </row>
    <row r="80" spans="1:6" x14ac:dyDescent="0.2">
      <c r="A80" s="230"/>
      <c r="B80" s="230" t="s">
        <v>244</v>
      </c>
      <c r="C80" s="229">
        <f>SUM(C73:C79)</f>
        <v>0</v>
      </c>
      <c r="D80" s="545"/>
      <c r="E80" s="227"/>
      <c r="F80" s="10"/>
    </row>
    <row r="81" spans="1:6" x14ac:dyDescent="0.2">
      <c r="A81" s="58"/>
      <c r="B81" s="58"/>
      <c r="C81" s="226"/>
      <c r="D81" s="281"/>
      <c r="E81" s="226"/>
      <c r="F81" s="87"/>
    </row>
    <row r="82" spans="1:6" x14ac:dyDescent="0.2">
      <c r="A82" s="58"/>
      <c r="B82" s="58"/>
      <c r="C82" s="226"/>
      <c r="D82" s="281"/>
      <c r="E82" s="226"/>
      <c r="F82" s="87"/>
    </row>
    <row r="83" spans="1:6" ht="11.25" customHeight="1" x14ac:dyDescent="0.2">
      <c r="A83" s="212" t="s">
        <v>243</v>
      </c>
      <c r="B83" s="225"/>
      <c r="C83" s="224"/>
      <c r="D83" s="281"/>
      <c r="E83" s="186" t="s">
        <v>242</v>
      </c>
    </row>
    <row r="84" spans="1:6" x14ac:dyDescent="0.2">
      <c r="A84" s="87"/>
      <c r="B84" s="87"/>
      <c r="C84" s="6"/>
      <c r="D84" s="281"/>
      <c r="E84" s="6"/>
      <c r="F84" s="87"/>
    </row>
    <row r="85" spans="1:6" ht="15" customHeight="1" x14ac:dyDescent="0.2">
      <c r="A85" s="223" t="s">
        <v>45</v>
      </c>
      <c r="B85" s="222" t="s">
        <v>46</v>
      </c>
      <c r="C85" s="220" t="s">
        <v>241</v>
      </c>
      <c r="D85" s="221" t="s">
        <v>240</v>
      </c>
      <c r="E85" s="220" t="s">
        <v>239</v>
      </c>
      <c r="F85" s="219"/>
    </row>
    <row r="86" spans="1:6" x14ac:dyDescent="0.2">
      <c r="A86" s="218"/>
      <c r="B86" s="218" t="s">
        <v>571</v>
      </c>
      <c r="C86" s="217"/>
      <c r="D86" s="542"/>
      <c r="E86" s="217"/>
      <c r="F86" s="9"/>
    </row>
    <row r="87" spans="1:6" x14ac:dyDescent="0.2">
      <c r="A87" s="218"/>
      <c r="B87" s="218"/>
      <c r="C87" s="217"/>
      <c r="D87" s="542"/>
      <c r="E87" s="217"/>
      <c r="F87" s="9"/>
    </row>
    <row r="88" spans="1:6" x14ac:dyDescent="0.2">
      <c r="A88" s="218"/>
      <c r="B88" s="218"/>
      <c r="C88" s="217"/>
      <c r="D88" s="542"/>
      <c r="E88" s="217"/>
      <c r="F88" s="9"/>
    </row>
    <row r="89" spans="1:6" x14ac:dyDescent="0.2">
      <c r="A89" s="218"/>
      <c r="B89" s="218"/>
      <c r="C89" s="217"/>
      <c r="D89" s="542"/>
      <c r="E89" s="217"/>
      <c r="F89" s="9"/>
    </row>
    <row r="90" spans="1:6" x14ac:dyDescent="0.2">
      <c r="A90" s="218"/>
      <c r="B90" s="218"/>
      <c r="C90" s="217"/>
      <c r="D90" s="542"/>
      <c r="E90" s="217"/>
      <c r="F90" s="9"/>
    </row>
    <row r="91" spans="1:6" x14ac:dyDescent="0.2">
      <c r="A91" s="218"/>
      <c r="B91" s="218"/>
      <c r="C91" s="217"/>
      <c r="D91" s="542"/>
      <c r="E91" s="217"/>
      <c r="F91" s="9"/>
    </row>
    <row r="92" spans="1:6" x14ac:dyDescent="0.2">
      <c r="A92" s="218"/>
      <c r="B92" s="218"/>
      <c r="C92" s="217"/>
      <c r="D92" s="542"/>
      <c r="E92" s="217"/>
      <c r="F92" s="9"/>
    </row>
    <row r="93" spans="1:6" x14ac:dyDescent="0.2">
      <c r="A93" s="216"/>
      <c r="B93" s="216" t="s">
        <v>238</v>
      </c>
      <c r="C93" s="215">
        <f>SUM(C86:C92)</f>
        <v>0</v>
      </c>
      <c r="D93" s="546"/>
      <c r="E93" s="213"/>
      <c r="F93" s="10"/>
    </row>
  </sheetData>
  <mergeCells count="6">
    <mergeCell ref="A27:B27"/>
    <mergeCell ref="C27:D27"/>
    <mergeCell ref="C28:D28"/>
    <mergeCell ref="C34:D34"/>
    <mergeCell ref="A36:B36"/>
    <mergeCell ref="C36:D36"/>
  </mergeCells>
  <dataValidations count="5">
    <dataValidation allowBlank="1" showInputMessage="1" showErrorMessage="1" prompt="Saldo final de la Información Financiera Trimestral que se presenta (trimestral: 1er, 2do, 3ro. o 4to.)." sqref="C7 C41 C72 C85"/>
    <dataValidation allowBlank="1" showInputMessage="1" showErrorMessage="1" prompt="Corresponde al número de la cuenta de acuerdo al Plan de Cuentas emitido por el CONAC (DOF 23/12/2015)." sqref="A7 A41 A72 A85"/>
    <dataValidation allowBlank="1" showInputMessage="1" showErrorMessage="1" prompt="Corresponde al nombre o descripción de la cuenta de acuerdo al Plan de Cuentas emitido por el CONAC." sqref="B7 B41 B72 B85"/>
    <dataValidation allowBlank="1" showInputMessage="1" showErrorMessage="1" prompt="Especificar el tipo de instrumento de inversión: Bondes, Petrobonos, Cetes, Mesa de dinero, etc." sqref="D7 D41 D72 D85"/>
    <dataValidation allowBlank="1" showInputMessage="1" showErrorMessage="1" prompt="En los casos en que la inversión se localice en dos o mas tipos de instrumentos, se detallará cada una de ellas y el importe invertido." sqref="E7 E72 E85"/>
  </dataValidations>
  <pageMargins left="0.7" right="0.7" top="0.75" bottom="0.75" header="0.3" footer="0.3"/>
  <pageSetup scale="5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
  <sheetViews>
    <sheetView view="pageBreakPreview" zoomScale="120" zoomScaleNormal="100" zoomScaleSheetLayoutView="120" workbookViewId="0">
      <selection activeCell="E30" sqref="E30"/>
    </sheetView>
  </sheetViews>
  <sheetFormatPr baseColWidth="10" defaultRowHeight="11.25" x14ac:dyDescent="0.2"/>
  <cols>
    <col min="1" max="1" width="20.7109375" style="17" customWidth="1"/>
    <col min="2" max="7" width="11.42578125" style="17"/>
    <col min="8" max="8" width="17.7109375" style="17" customWidth="1"/>
    <col min="9" max="16384" width="11.42578125" style="17"/>
  </cols>
  <sheetData>
    <row r="1" spans="1:17" x14ac:dyDescent="0.2">
      <c r="A1" s="2" t="s">
        <v>43</v>
      </c>
      <c r="B1" s="2"/>
      <c r="C1" s="2"/>
      <c r="D1" s="2"/>
      <c r="E1" s="2"/>
      <c r="F1" s="2"/>
      <c r="G1" s="2"/>
      <c r="H1" s="4"/>
    </row>
    <row r="2" spans="1:17" x14ac:dyDescent="0.2">
      <c r="A2" s="2" t="s">
        <v>139</v>
      </c>
      <c r="B2" s="2"/>
      <c r="C2" s="2"/>
      <c r="D2" s="2"/>
      <c r="E2" s="2"/>
      <c r="F2" s="2"/>
      <c r="G2" s="2"/>
      <c r="H2" s="5"/>
    </row>
    <row r="3" spans="1:17" x14ac:dyDescent="0.2">
      <c r="A3" s="2"/>
      <c r="B3" s="2"/>
      <c r="C3" s="2"/>
      <c r="D3" s="2"/>
      <c r="E3" s="2"/>
      <c r="F3" s="2"/>
      <c r="G3" s="2"/>
      <c r="H3" s="5"/>
    </row>
    <row r="4" spans="1:17" ht="11.25" customHeight="1" x14ac:dyDescent="0.2">
      <c r="A4" s="5"/>
      <c r="B4" s="5"/>
      <c r="C4" s="5"/>
      <c r="D4" s="5"/>
      <c r="E4" s="5"/>
      <c r="F4" s="5"/>
      <c r="G4" s="2"/>
      <c r="H4" s="85"/>
    </row>
    <row r="5" spans="1:17" ht="11.25" customHeight="1" x14ac:dyDescent="0.2">
      <c r="A5" s="18" t="s">
        <v>51</v>
      </c>
      <c r="B5" s="19"/>
      <c r="C5" s="85"/>
      <c r="D5" s="85"/>
      <c r="E5" s="16"/>
      <c r="F5" s="16"/>
      <c r="G5" s="16"/>
      <c r="H5" s="84" t="s">
        <v>50</v>
      </c>
    </row>
    <row r="6" spans="1:17" x14ac:dyDescent="0.2">
      <c r="J6" s="564"/>
      <c r="K6" s="564"/>
      <c r="L6" s="564"/>
      <c r="M6" s="564"/>
      <c r="N6" s="564"/>
      <c r="O6" s="564"/>
      <c r="P6" s="564"/>
      <c r="Q6" s="564"/>
    </row>
    <row r="7" spans="1:17" x14ac:dyDescent="0.2">
      <c r="A7" s="2" t="s">
        <v>52</v>
      </c>
    </row>
    <row r="8" spans="1:17" ht="52.5" customHeight="1" x14ac:dyDescent="0.2">
      <c r="A8" s="565" t="s">
        <v>53</v>
      </c>
      <c r="B8" s="565"/>
      <c r="C8" s="565"/>
      <c r="D8" s="565"/>
      <c r="E8" s="565"/>
      <c r="F8" s="565"/>
      <c r="G8" s="565"/>
      <c r="H8" s="565"/>
    </row>
  </sheetData>
  <mergeCells count="2">
    <mergeCell ref="J6:Q6"/>
    <mergeCell ref="A8:H8"/>
  </mergeCells>
  <pageMargins left="0.70866141732283472" right="0.70866141732283472" top="0.74803149606299213" bottom="0.74803149606299213" header="0.31496062992125984" footer="0.31496062992125984"/>
  <pageSetup scale="58" orientation="landscape" r:id="rId1"/>
  <headerFooter>
    <oddHeader>&amp;CNOTAS A LOS ESTADOS FINANCIEROS</oddHeader>
    <oddFooter>&amp;L&amp;F&amp;R&amp;A</oddFooter>
  </headerFooter>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zoomScaleNormal="100" zoomScaleSheetLayoutView="100" workbookViewId="0">
      <selection activeCell="B24" sqref="B24"/>
    </sheetView>
  </sheetViews>
  <sheetFormatPr baseColWidth="10" defaultRowHeight="11.25" x14ac:dyDescent="0.2"/>
  <cols>
    <col min="1" max="1" width="20.7109375" style="87" customWidth="1"/>
    <col min="2" max="2" width="50.7109375" style="87" customWidth="1"/>
    <col min="3" max="3" width="17.7109375" style="6" customWidth="1"/>
    <col min="4" max="4" width="17.7109375" style="87" customWidth="1"/>
    <col min="5" max="16384" width="11.42578125" style="87"/>
  </cols>
  <sheetData>
    <row r="1" spans="1:4" x14ac:dyDescent="0.2">
      <c r="A1" s="20" t="s">
        <v>43</v>
      </c>
      <c r="B1" s="20"/>
      <c r="C1" s="3"/>
      <c r="D1" s="4"/>
    </row>
    <row r="2" spans="1:4" x14ac:dyDescent="0.2">
      <c r="A2" s="20" t="s">
        <v>139</v>
      </c>
      <c r="B2" s="20"/>
      <c r="C2" s="3"/>
    </row>
    <row r="3" spans="1:4" x14ac:dyDescent="0.2">
      <c r="A3" s="11"/>
      <c r="B3" s="11"/>
      <c r="C3" s="21"/>
      <c r="D3" s="11"/>
    </row>
    <row r="4" spans="1:4" x14ac:dyDescent="0.2">
      <c r="A4" s="11"/>
      <c r="B4" s="11"/>
      <c r="C4" s="21"/>
      <c r="D4" s="11"/>
    </row>
    <row r="5" spans="1:4" s="252" customFormat="1" ht="11.25" customHeight="1" x14ac:dyDescent="0.25">
      <c r="A5" s="304" t="s">
        <v>330</v>
      </c>
      <c r="B5" s="314"/>
      <c r="C5" s="313"/>
      <c r="D5" s="312" t="s">
        <v>327</v>
      </c>
    </row>
    <row r="6" spans="1:4" x14ac:dyDescent="0.2">
      <c r="A6" s="310"/>
      <c r="B6" s="310"/>
      <c r="C6" s="311"/>
      <c r="D6" s="310"/>
    </row>
    <row r="7" spans="1:4" ht="15" customHeight="1" x14ac:dyDescent="0.2">
      <c r="A7" s="223" t="s">
        <v>45</v>
      </c>
      <c r="B7" s="222" t="s">
        <v>46</v>
      </c>
      <c r="C7" s="220" t="s">
        <v>241</v>
      </c>
      <c r="D7" s="309" t="s">
        <v>259</v>
      </c>
    </row>
    <row r="8" spans="1:4" x14ac:dyDescent="0.2">
      <c r="A8" s="280"/>
      <c r="B8" s="280"/>
      <c r="C8" s="226"/>
      <c r="D8" s="308"/>
    </row>
    <row r="9" spans="1:4" x14ac:dyDescent="0.2">
      <c r="A9" s="280"/>
      <c r="B9" s="280"/>
      <c r="C9" s="307"/>
      <c r="D9" s="308"/>
    </row>
    <row r="10" spans="1:4" x14ac:dyDescent="0.2">
      <c r="A10" s="280"/>
      <c r="B10" s="280"/>
      <c r="C10" s="307"/>
      <c r="D10" s="306"/>
    </row>
    <row r="11" spans="1:4" x14ac:dyDescent="0.2">
      <c r="A11" s="247"/>
      <c r="B11" s="247" t="s">
        <v>329</v>
      </c>
      <c r="C11" s="228">
        <f>SUM(C8:C10)</f>
        <v>0</v>
      </c>
      <c r="D11" s="305"/>
    </row>
    <row r="14" spans="1:4" ht="11.25" customHeight="1" x14ac:dyDescent="0.2">
      <c r="A14" s="304" t="s">
        <v>328</v>
      </c>
      <c r="B14" s="314"/>
      <c r="C14" s="313"/>
      <c r="D14" s="312" t="s">
        <v>327</v>
      </c>
    </row>
    <row r="15" spans="1:4" x14ac:dyDescent="0.2">
      <c r="A15" s="310"/>
      <c r="B15" s="310"/>
      <c r="C15" s="311"/>
      <c r="D15" s="310"/>
    </row>
    <row r="16" spans="1:4" ht="15" customHeight="1" x14ac:dyDescent="0.2">
      <c r="A16" s="223" t="s">
        <v>45</v>
      </c>
      <c r="B16" s="222" t="s">
        <v>46</v>
      </c>
      <c r="C16" s="220" t="s">
        <v>241</v>
      </c>
      <c r="D16" s="309" t="s">
        <v>259</v>
      </c>
    </row>
    <row r="17" spans="1:4" x14ac:dyDescent="0.2">
      <c r="A17" s="280"/>
      <c r="B17" s="280"/>
      <c r="C17" s="226"/>
      <c r="D17" s="308"/>
    </row>
    <row r="18" spans="1:4" x14ac:dyDescent="0.2">
      <c r="A18" s="280"/>
      <c r="B18" s="280"/>
      <c r="C18" s="307"/>
      <c r="D18" s="308"/>
    </row>
    <row r="19" spans="1:4" x14ac:dyDescent="0.2">
      <c r="A19" s="280"/>
      <c r="B19" s="280"/>
      <c r="C19" s="307"/>
      <c r="D19" s="306"/>
    </row>
    <row r="20" spans="1:4" x14ac:dyDescent="0.2">
      <c r="A20" s="247"/>
      <c r="B20" s="247" t="s">
        <v>326</v>
      </c>
      <c r="C20" s="228">
        <f>SUM(C17:C19)</f>
        <v>0</v>
      </c>
      <c r="D20" s="305"/>
    </row>
    <row r="22" spans="1:4" x14ac:dyDescent="0.2">
      <c r="B22" s="87" t="s">
        <v>571</v>
      </c>
    </row>
  </sheetData>
  <dataValidations count="4">
    <dataValidation allowBlank="1" showInputMessage="1" showErrorMessage="1" prompt="Saldo final de la Información Financiera Trimestral que se presenta (trimestral: 1er, 2do, 3ro. o 4to.)." sqref="C7 C16"/>
    <dataValidation allowBlank="1" showInputMessage="1" showErrorMessage="1" prompt="Corresponde al número de la cuenta de acuerdo al Plan de Cuentas emitido por el CONAC (DOF 23/12/2015)." sqref="A7 A16"/>
    <dataValidation allowBlank="1" showInputMessage="1" showErrorMessage="1" prompt="Corresponde al nombre o descripción de la cuenta de acuerdo al Plan de Cuentas emitido por el CONAC." sqref="B7 B16"/>
    <dataValidation allowBlank="1" showInputMessage="1" showErrorMessage="1" prompt="Características cualitativas significativas que les impacten financieramente." sqref="D7 D16"/>
  </dataValidations>
  <pageMargins left="0.70866141732283472" right="0.70866141732283472" top="0.74803149606299213" bottom="0.74803149606299213" header="0.31496062992125984" footer="0.31496062992125984"/>
  <pageSetup scale="7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10" zoomScaleNormal="100" zoomScaleSheetLayoutView="110" workbookViewId="0">
      <selection activeCell="B35" sqref="B35"/>
    </sheetView>
  </sheetViews>
  <sheetFormatPr baseColWidth="10" defaultRowHeight="11.25" x14ac:dyDescent="0.2"/>
  <cols>
    <col min="1" max="1" width="20.7109375" style="5" customWidth="1"/>
    <col min="2" max="2" width="50.7109375" style="5" customWidth="1"/>
    <col min="3" max="3" width="17.7109375" style="6" customWidth="1"/>
    <col min="4" max="4" width="17.7109375" style="5" customWidth="1"/>
    <col min="5" max="16384" width="11.42578125" style="5"/>
  </cols>
  <sheetData>
    <row r="2" spans="1:4" ht="15" customHeight="1" x14ac:dyDescent="0.2">
      <c r="A2" s="554" t="s">
        <v>143</v>
      </c>
      <c r="B2" s="555"/>
      <c r="C2" s="86"/>
      <c r="D2" s="86"/>
    </row>
    <row r="3" spans="1:4" ht="12" thickBot="1" x14ac:dyDescent="0.25">
      <c r="A3" s="86"/>
      <c r="B3" s="86"/>
      <c r="C3" s="86"/>
      <c r="D3" s="86"/>
    </row>
    <row r="4" spans="1:4" ht="14.1" customHeight="1" x14ac:dyDescent="0.2">
      <c r="A4" s="135" t="s">
        <v>234</v>
      </c>
      <c r="B4" s="92"/>
      <c r="C4" s="92"/>
      <c r="D4" s="93"/>
    </row>
    <row r="5" spans="1:4" ht="14.1" customHeight="1" x14ac:dyDescent="0.2">
      <c r="A5" s="137" t="s">
        <v>144</v>
      </c>
      <c r="B5" s="11"/>
      <c r="C5" s="11"/>
      <c r="D5" s="94"/>
    </row>
    <row r="6" spans="1:4" ht="14.1" customHeight="1" x14ac:dyDescent="0.2">
      <c r="A6" s="137" t="s">
        <v>173</v>
      </c>
      <c r="B6" s="103"/>
      <c r="C6" s="103"/>
      <c r="D6" s="104"/>
    </row>
    <row r="7" spans="1:4" ht="14.1" customHeight="1" thickBot="1" x14ac:dyDescent="0.25">
      <c r="A7" s="142" t="s">
        <v>174</v>
      </c>
      <c r="B7" s="95"/>
      <c r="C7" s="95"/>
      <c r="D7" s="96"/>
    </row>
    <row r="8" spans="1:4" x14ac:dyDescent="0.2">
      <c r="A8" s="86"/>
      <c r="B8" s="86"/>
      <c r="C8" s="86"/>
      <c r="D8" s="86"/>
    </row>
  </sheetData>
  <mergeCells count="1">
    <mergeCell ref="A2:B2"/>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topLeftCell="A59" zoomScaleNormal="100" zoomScaleSheetLayoutView="100" workbookViewId="0">
      <selection activeCell="A75" sqref="A75:D88"/>
    </sheetView>
  </sheetViews>
  <sheetFormatPr baseColWidth="10" defaultColWidth="13.7109375" defaultRowHeight="11.25" x14ac:dyDescent="0.2"/>
  <cols>
    <col min="1" max="1" width="15" style="87" customWidth="1"/>
    <col min="2" max="2" width="51" style="87" customWidth="1"/>
    <col min="3" max="3" width="17.7109375" style="6" customWidth="1"/>
    <col min="4" max="4" width="13.5703125" style="6" customWidth="1"/>
    <col min="5" max="6" width="8.85546875" style="6" bestFit="1" customWidth="1"/>
    <col min="7" max="7" width="8.5703125" style="6" bestFit="1" customWidth="1"/>
    <col min="8" max="8" width="17.7109375" style="87" customWidth="1"/>
    <col min="9" max="16384" width="13.7109375" style="87"/>
  </cols>
  <sheetData>
    <row r="1" spans="1:8" ht="11.25" customHeight="1" x14ac:dyDescent="0.2">
      <c r="A1" s="2" t="s">
        <v>43</v>
      </c>
      <c r="B1" s="2"/>
      <c r="C1" s="243"/>
      <c r="D1" s="243"/>
      <c r="E1" s="243"/>
      <c r="F1" s="243"/>
      <c r="G1" s="243"/>
      <c r="H1" s="4"/>
    </row>
    <row r="2" spans="1:8" x14ac:dyDescent="0.2">
      <c r="A2" s="2" t="s">
        <v>139</v>
      </c>
      <c r="B2" s="2"/>
      <c r="C2" s="243"/>
      <c r="D2" s="243"/>
      <c r="E2" s="243"/>
      <c r="F2" s="243"/>
      <c r="G2" s="243"/>
      <c r="H2" s="6"/>
    </row>
    <row r="3" spans="1:8" x14ac:dyDescent="0.2">
      <c r="H3" s="6"/>
    </row>
    <row r="4" spans="1:8" x14ac:dyDescent="0.2">
      <c r="H4" s="6"/>
    </row>
    <row r="5" spans="1:8" ht="11.25" customHeight="1" x14ac:dyDescent="0.2">
      <c r="A5" s="212" t="s">
        <v>335</v>
      </c>
      <c r="B5" s="186"/>
      <c r="C5" s="22"/>
      <c r="D5" s="22"/>
      <c r="E5" s="22"/>
      <c r="F5" s="22"/>
      <c r="G5" s="22"/>
      <c r="H5" s="318" t="s">
        <v>332</v>
      </c>
    </row>
    <row r="6" spans="1:8" x14ac:dyDescent="0.2">
      <c r="A6" s="281"/>
    </row>
    <row r="7" spans="1:8" ht="15" customHeight="1" x14ac:dyDescent="0.2">
      <c r="A7" s="223" t="s">
        <v>45</v>
      </c>
      <c r="B7" s="222" t="s">
        <v>46</v>
      </c>
      <c r="C7" s="220" t="s">
        <v>241</v>
      </c>
      <c r="D7" s="260" t="s">
        <v>263</v>
      </c>
      <c r="E7" s="260" t="s">
        <v>262</v>
      </c>
      <c r="F7" s="260" t="s">
        <v>261</v>
      </c>
      <c r="G7" s="259" t="s">
        <v>260</v>
      </c>
      <c r="H7" s="222" t="s">
        <v>259</v>
      </c>
    </row>
    <row r="8" spans="1:8" x14ac:dyDescent="0.2">
      <c r="A8" s="441" t="s">
        <v>616</v>
      </c>
      <c r="B8" s="441" t="s">
        <v>617</v>
      </c>
      <c r="C8" s="241">
        <f>SUM(C9:C43)</f>
        <v>810247.40999999992</v>
      </c>
      <c r="D8" s="241">
        <f>SUM(D9:D43)</f>
        <v>810247.40999999992</v>
      </c>
      <c r="E8" s="217"/>
      <c r="F8" s="217"/>
      <c r="G8" s="217"/>
      <c r="H8" s="317"/>
    </row>
    <row r="9" spans="1:8" x14ac:dyDescent="0.2">
      <c r="A9" s="218" t="s">
        <v>1224</v>
      </c>
      <c r="B9" s="218" t="s">
        <v>1244</v>
      </c>
      <c r="C9" s="217">
        <v>3224.1</v>
      </c>
      <c r="D9" s="217">
        <v>3224.1</v>
      </c>
      <c r="E9" s="217"/>
      <c r="F9" s="217"/>
      <c r="G9" s="217"/>
      <c r="H9" s="317"/>
    </row>
    <row r="10" spans="1:8" x14ac:dyDescent="0.2">
      <c r="A10" s="218" t="s">
        <v>1225</v>
      </c>
      <c r="B10" s="218" t="s">
        <v>1245</v>
      </c>
      <c r="C10" s="217">
        <v>2802.44</v>
      </c>
      <c r="D10" s="217">
        <v>2802.44</v>
      </c>
      <c r="E10" s="217"/>
      <c r="F10" s="217"/>
      <c r="G10" s="217"/>
      <c r="H10" s="317"/>
    </row>
    <row r="11" spans="1:8" x14ac:dyDescent="0.2">
      <c r="A11" s="218" t="s">
        <v>1226</v>
      </c>
      <c r="B11" s="218" t="s">
        <v>1246</v>
      </c>
      <c r="C11" s="217">
        <v>22955.24</v>
      </c>
      <c r="D11" s="217">
        <v>22955.24</v>
      </c>
      <c r="E11" s="217"/>
      <c r="F11" s="217"/>
      <c r="G11" s="217"/>
      <c r="H11" s="317"/>
    </row>
    <row r="12" spans="1:8" x14ac:dyDescent="0.2">
      <c r="A12" s="218" t="s">
        <v>1189</v>
      </c>
      <c r="B12" s="218" t="s">
        <v>1196</v>
      </c>
      <c r="C12" s="217">
        <v>8357.7999999999993</v>
      </c>
      <c r="D12" s="217">
        <v>8357.7999999999993</v>
      </c>
      <c r="E12" s="217"/>
      <c r="F12" s="217"/>
      <c r="G12" s="217"/>
      <c r="H12" s="317"/>
    </row>
    <row r="13" spans="1:8" x14ac:dyDescent="0.2">
      <c r="A13" s="218" t="s">
        <v>618</v>
      </c>
      <c r="B13" s="218" t="s">
        <v>619</v>
      </c>
      <c r="C13" s="217">
        <v>2701.56</v>
      </c>
      <c r="D13" s="217">
        <v>2701.56</v>
      </c>
      <c r="E13" s="217"/>
      <c r="F13" s="217"/>
      <c r="G13" s="217"/>
      <c r="H13" s="317"/>
    </row>
    <row r="14" spans="1:8" x14ac:dyDescent="0.2">
      <c r="A14" s="218" t="s">
        <v>1227</v>
      </c>
      <c r="B14" s="218" t="s">
        <v>1247</v>
      </c>
      <c r="C14" s="217">
        <v>19488</v>
      </c>
      <c r="D14" s="217">
        <v>19488</v>
      </c>
      <c r="E14" s="217"/>
      <c r="F14" s="217"/>
      <c r="G14" s="217"/>
      <c r="H14" s="317"/>
    </row>
    <row r="15" spans="1:8" x14ac:dyDescent="0.2">
      <c r="A15" s="218" t="s">
        <v>1190</v>
      </c>
      <c r="B15" s="218" t="s">
        <v>1197</v>
      </c>
      <c r="C15" s="217">
        <v>22499.79</v>
      </c>
      <c r="D15" s="217">
        <v>22499.79</v>
      </c>
      <c r="E15" s="217"/>
      <c r="F15" s="217"/>
      <c r="G15" s="217"/>
      <c r="H15" s="317"/>
    </row>
    <row r="16" spans="1:8" x14ac:dyDescent="0.2">
      <c r="A16" s="218" t="s">
        <v>1228</v>
      </c>
      <c r="B16" s="218" t="s">
        <v>1248</v>
      </c>
      <c r="C16" s="217">
        <v>8874</v>
      </c>
      <c r="D16" s="217">
        <v>8874</v>
      </c>
      <c r="E16" s="217"/>
      <c r="F16" s="217"/>
      <c r="G16" s="217"/>
      <c r="H16" s="317"/>
    </row>
    <row r="17" spans="1:8" x14ac:dyDescent="0.2">
      <c r="A17" s="218" t="s">
        <v>620</v>
      </c>
      <c r="B17" s="218" t="s">
        <v>621</v>
      </c>
      <c r="C17" s="217">
        <v>8834.9500000000007</v>
      </c>
      <c r="D17" s="217">
        <v>8834.9500000000007</v>
      </c>
      <c r="E17" s="217"/>
      <c r="F17" s="217"/>
      <c r="G17" s="217"/>
      <c r="H17" s="317"/>
    </row>
    <row r="18" spans="1:8" x14ac:dyDescent="0.2">
      <c r="A18" s="218" t="s">
        <v>1191</v>
      </c>
      <c r="B18" s="218" t="s">
        <v>1198</v>
      </c>
      <c r="C18" s="217">
        <v>108697.8</v>
      </c>
      <c r="D18" s="217">
        <v>108697.8</v>
      </c>
      <c r="E18" s="217"/>
      <c r="F18" s="217"/>
      <c r="G18" s="217"/>
      <c r="H18" s="317"/>
    </row>
    <row r="19" spans="1:8" x14ac:dyDescent="0.2">
      <c r="A19" s="218" t="s">
        <v>1229</v>
      </c>
      <c r="B19" s="218" t="s">
        <v>1249</v>
      </c>
      <c r="C19" s="217">
        <v>57988.49</v>
      </c>
      <c r="D19" s="217">
        <v>57988.49</v>
      </c>
      <c r="E19" s="217"/>
      <c r="F19" s="217"/>
      <c r="G19" s="217"/>
      <c r="H19" s="317"/>
    </row>
    <row r="20" spans="1:8" x14ac:dyDescent="0.2">
      <c r="A20" s="218" t="s">
        <v>1230</v>
      </c>
      <c r="B20" s="218" t="s">
        <v>1250</v>
      </c>
      <c r="C20" s="217">
        <v>21855.040000000001</v>
      </c>
      <c r="D20" s="217">
        <v>21855.040000000001</v>
      </c>
      <c r="E20" s="217"/>
      <c r="F20" s="217"/>
      <c r="G20" s="217"/>
      <c r="H20" s="317"/>
    </row>
    <row r="21" spans="1:8" x14ac:dyDescent="0.2">
      <c r="A21" s="218" t="s">
        <v>1132</v>
      </c>
      <c r="B21" s="218" t="s">
        <v>1135</v>
      </c>
      <c r="C21" s="217">
        <v>9182.24</v>
      </c>
      <c r="D21" s="217">
        <v>9182.24</v>
      </c>
      <c r="E21" s="217"/>
      <c r="F21" s="217"/>
      <c r="G21" s="217"/>
      <c r="H21" s="317"/>
    </row>
    <row r="22" spans="1:8" x14ac:dyDescent="0.2">
      <c r="A22" s="218" t="s">
        <v>1133</v>
      </c>
      <c r="B22" s="218" t="s">
        <v>1136</v>
      </c>
      <c r="C22" s="217">
        <v>6102.95</v>
      </c>
      <c r="D22" s="217">
        <v>6102.95</v>
      </c>
      <c r="E22" s="217"/>
      <c r="F22" s="217"/>
      <c r="G22" s="217"/>
      <c r="H22" s="317"/>
    </row>
    <row r="23" spans="1:8" x14ac:dyDescent="0.2">
      <c r="A23" s="218" t="s">
        <v>1231</v>
      </c>
      <c r="B23" s="218" t="s">
        <v>1251</v>
      </c>
      <c r="C23" s="217">
        <v>8410</v>
      </c>
      <c r="D23" s="217">
        <v>8410</v>
      </c>
      <c r="E23" s="217"/>
      <c r="F23" s="217"/>
      <c r="G23" s="217"/>
      <c r="H23" s="317"/>
    </row>
    <row r="24" spans="1:8" x14ac:dyDescent="0.2">
      <c r="A24" s="218" t="s">
        <v>1232</v>
      </c>
      <c r="B24" s="218" t="s">
        <v>1252</v>
      </c>
      <c r="C24" s="217">
        <v>94.66</v>
      </c>
      <c r="D24" s="217">
        <v>94.66</v>
      </c>
      <c r="E24" s="217"/>
      <c r="F24" s="217"/>
      <c r="G24" s="217"/>
      <c r="H24" s="317"/>
    </row>
    <row r="25" spans="1:8" x14ac:dyDescent="0.2">
      <c r="A25" s="218" t="s">
        <v>1233</v>
      </c>
      <c r="B25" s="218" t="s">
        <v>1253</v>
      </c>
      <c r="C25" s="217">
        <v>368.88</v>
      </c>
      <c r="D25" s="217">
        <v>368.88</v>
      </c>
      <c r="E25" s="217"/>
      <c r="F25" s="217"/>
      <c r="G25" s="217"/>
      <c r="H25" s="317"/>
    </row>
    <row r="26" spans="1:8" x14ac:dyDescent="0.2">
      <c r="A26" s="218" t="s">
        <v>1134</v>
      </c>
      <c r="B26" s="218" t="s">
        <v>1137</v>
      </c>
      <c r="C26" s="217">
        <v>1323.56</v>
      </c>
      <c r="D26" s="217">
        <v>1323.56</v>
      </c>
      <c r="E26" s="217"/>
      <c r="F26" s="217"/>
      <c r="G26" s="217"/>
      <c r="H26" s="317"/>
    </row>
    <row r="27" spans="1:8" x14ac:dyDescent="0.2">
      <c r="A27" s="218" t="s">
        <v>1234</v>
      </c>
      <c r="B27" s="218" t="s">
        <v>1254</v>
      </c>
      <c r="C27" s="217">
        <v>4640</v>
      </c>
      <c r="D27" s="217">
        <v>4640</v>
      </c>
      <c r="E27" s="217"/>
      <c r="F27" s="217"/>
      <c r="G27" s="217"/>
      <c r="H27" s="317"/>
    </row>
    <row r="28" spans="1:8" x14ac:dyDescent="0.2">
      <c r="A28" s="218" t="s">
        <v>623</v>
      </c>
      <c r="B28" s="218" t="s">
        <v>624</v>
      </c>
      <c r="C28" s="217">
        <v>58568.4</v>
      </c>
      <c r="D28" s="217">
        <v>58568.4</v>
      </c>
      <c r="E28" s="217"/>
      <c r="F28" s="217"/>
      <c r="G28" s="217"/>
      <c r="H28" s="317"/>
    </row>
    <row r="29" spans="1:8" x14ac:dyDescent="0.2">
      <c r="A29" s="218" t="s">
        <v>1235</v>
      </c>
      <c r="B29" s="218" t="s">
        <v>1255</v>
      </c>
      <c r="C29" s="217">
        <v>3293.12</v>
      </c>
      <c r="D29" s="217">
        <v>3293.12</v>
      </c>
      <c r="E29" s="217"/>
      <c r="F29" s="217"/>
      <c r="G29" s="217"/>
      <c r="H29" s="317"/>
    </row>
    <row r="30" spans="1:8" x14ac:dyDescent="0.2">
      <c r="A30" s="218" t="s">
        <v>1236</v>
      </c>
      <c r="B30" s="218" t="s">
        <v>1256</v>
      </c>
      <c r="C30" s="217">
        <v>25178.5</v>
      </c>
      <c r="D30" s="217">
        <v>25178.5</v>
      </c>
      <c r="E30" s="217"/>
      <c r="F30" s="217"/>
      <c r="G30" s="217"/>
      <c r="H30" s="317"/>
    </row>
    <row r="31" spans="1:8" x14ac:dyDescent="0.2">
      <c r="A31" s="218" t="s">
        <v>1237</v>
      </c>
      <c r="B31" s="218" t="s">
        <v>1257</v>
      </c>
      <c r="C31" s="217">
        <v>23039.830000000009</v>
      </c>
      <c r="D31" s="217">
        <v>23039.830000000009</v>
      </c>
      <c r="E31" s="217"/>
      <c r="F31" s="217"/>
      <c r="G31" s="217"/>
      <c r="H31" s="317"/>
    </row>
    <row r="32" spans="1:8" x14ac:dyDescent="0.2">
      <c r="A32" s="218" t="s">
        <v>1238</v>
      </c>
      <c r="B32" s="218" t="s">
        <v>1258</v>
      </c>
      <c r="C32" s="217">
        <v>3999.97</v>
      </c>
      <c r="D32" s="217">
        <v>3999.97</v>
      </c>
      <c r="E32" s="217"/>
      <c r="F32" s="217"/>
      <c r="G32" s="217"/>
      <c r="H32" s="317"/>
    </row>
    <row r="33" spans="1:8" x14ac:dyDescent="0.2">
      <c r="A33" s="218" t="s">
        <v>625</v>
      </c>
      <c r="B33" s="218" t="s">
        <v>626</v>
      </c>
      <c r="C33" s="217">
        <v>39540.26</v>
      </c>
      <c r="D33" s="217">
        <v>39540.26</v>
      </c>
      <c r="E33" s="217"/>
      <c r="F33" s="217"/>
      <c r="G33" s="217"/>
      <c r="H33" s="317"/>
    </row>
    <row r="34" spans="1:8" x14ac:dyDescent="0.2">
      <c r="A34" s="218" t="s">
        <v>627</v>
      </c>
      <c r="B34" s="218" t="s">
        <v>628</v>
      </c>
      <c r="C34" s="217">
        <v>60488.61</v>
      </c>
      <c r="D34" s="217">
        <v>60488.61</v>
      </c>
      <c r="E34" s="217"/>
      <c r="F34" s="217"/>
      <c r="G34" s="217"/>
      <c r="H34" s="317"/>
    </row>
    <row r="35" spans="1:8" x14ac:dyDescent="0.2">
      <c r="A35" s="218" t="s">
        <v>1192</v>
      </c>
      <c r="B35" s="218" t="s">
        <v>1199</v>
      </c>
      <c r="C35" s="217">
        <v>148143.6</v>
      </c>
      <c r="D35" s="217">
        <v>148143.6</v>
      </c>
      <c r="E35" s="217"/>
      <c r="F35" s="217"/>
      <c r="G35" s="217"/>
      <c r="H35" s="317"/>
    </row>
    <row r="36" spans="1:8" x14ac:dyDescent="0.2">
      <c r="A36" s="218" t="s">
        <v>1193</v>
      </c>
      <c r="B36" s="218" t="s">
        <v>1200</v>
      </c>
      <c r="C36" s="217">
        <v>16559.07</v>
      </c>
      <c r="D36" s="217">
        <v>16559.07</v>
      </c>
      <c r="E36" s="217"/>
      <c r="F36" s="217"/>
      <c r="G36" s="217"/>
      <c r="H36" s="317"/>
    </row>
    <row r="37" spans="1:8" x14ac:dyDescent="0.2">
      <c r="A37" s="218" t="s">
        <v>1194</v>
      </c>
      <c r="B37" s="218" t="s">
        <v>1201</v>
      </c>
      <c r="C37" s="217">
        <v>1160</v>
      </c>
      <c r="D37" s="217">
        <v>1160</v>
      </c>
      <c r="E37" s="217"/>
      <c r="F37" s="217"/>
      <c r="G37" s="217"/>
      <c r="H37" s="317"/>
    </row>
    <row r="38" spans="1:8" x14ac:dyDescent="0.2">
      <c r="A38" s="218" t="s">
        <v>1195</v>
      </c>
      <c r="B38" s="218" t="s">
        <v>1202</v>
      </c>
      <c r="C38" s="217">
        <v>469.8</v>
      </c>
      <c r="D38" s="217">
        <v>469.8</v>
      </c>
      <c r="E38" s="217"/>
      <c r="F38" s="217"/>
      <c r="G38" s="217"/>
      <c r="H38" s="317"/>
    </row>
    <row r="39" spans="1:8" x14ac:dyDescent="0.2">
      <c r="A39" s="218" t="s">
        <v>1239</v>
      </c>
      <c r="B39" s="218" t="s">
        <v>1259</v>
      </c>
      <c r="C39" s="217">
        <v>31744.58</v>
      </c>
      <c r="D39" s="217">
        <v>31744.58</v>
      </c>
      <c r="E39" s="217"/>
      <c r="F39" s="217"/>
      <c r="G39" s="217"/>
      <c r="H39" s="317"/>
    </row>
    <row r="40" spans="1:8" x14ac:dyDescent="0.2">
      <c r="A40" s="218" t="s">
        <v>1240</v>
      </c>
      <c r="B40" s="218" t="s">
        <v>1260</v>
      </c>
      <c r="C40" s="217">
        <v>32967.199999999997</v>
      </c>
      <c r="D40" s="217">
        <v>32967.199999999997</v>
      </c>
      <c r="E40" s="217"/>
      <c r="F40" s="217"/>
      <c r="G40" s="217"/>
      <c r="H40" s="317"/>
    </row>
    <row r="41" spans="1:8" x14ac:dyDescent="0.2">
      <c r="A41" s="218" t="s">
        <v>1241</v>
      </c>
      <c r="B41" s="218" t="s">
        <v>1287</v>
      </c>
      <c r="C41" s="217">
        <v>35464.050000000003</v>
      </c>
      <c r="D41" s="217">
        <v>35464.050000000003</v>
      </c>
      <c r="E41" s="217"/>
      <c r="F41" s="217"/>
      <c r="G41" s="217"/>
      <c r="H41" s="317"/>
    </row>
    <row r="42" spans="1:8" x14ac:dyDescent="0.2">
      <c r="A42" s="218" t="s">
        <v>1242</v>
      </c>
      <c r="B42" s="218" t="s">
        <v>1261</v>
      </c>
      <c r="C42" s="217">
        <v>294.06</v>
      </c>
      <c r="D42" s="217">
        <v>294.06</v>
      </c>
      <c r="E42" s="217"/>
      <c r="F42" s="217"/>
      <c r="G42" s="217"/>
      <c r="H42" s="317"/>
    </row>
    <row r="43" spans="1:8" x14ac:dyDescent="0.2">
      <c r="A43" s="218" t="s">
        <v>1243</v>
      </c>
      <c r="B43" s="218" t="s">
        <v>1262</v>
      </c>
      <c r="C43" s="217">
        <v>10934.86</v>
      </c>
      <c r="D43" s="217">
        <v>10934.86</v>
      </c>
      <c r="E43" s="217"/>
      <c r="F43" s="217"/>
      <c r="G43" s="217"/>
      <c r="H43" s="317"/>
    </row>
    <row r="44" spans="1:8" x14ac:dyDescent="0.2">
      <c r="A44" s="441"/>
      <c r="B44" s="441"/>
      <c r="C44" s="241"/>
      <c r="D44" s="241"/>
      <c r="E44" s="217"/>
      <c r="F44" s="217"/>
      <c r="G44" s="217"/>
      <c r="H44" s="317"/>
    </row>
    <row r="45" spans="1:8" hidden="1" x14ac:dyDescent="0.2">
      <c r="A45" s="441"/>
      <c r="B45" s="441"/>
      <c r="C45" s="217"/>
      <c r="D45" s="217"/>
      <c r="E45" s="217"/>
      <c r="F45" s="217"/>
      <c r="G45" s="217"/>
      <c r="H45" s="317"/>
    </row>
    <row r="46" spans="1:8" ht="22.5" hidden="1" x14ac:dyDescent="0.2">
      <c r="A46" s="441" t="s">
        <v>629</v>
      </c>
      <c r="B46" s="441" t="s">
        <v>630</v>
      </c>
      <c r="C46" s="241">
        <f>SUM(C47:C47)</f>
        <v>0</v>
      </c>
      <c r="D46" s="241">
        <f>SUM(D47:D47)</f>
        <v>0</v>
      </c>
      <c r="E46" s="217"/>
      <c r="F46" s="217"/>
      <c r="G46" s="217"/>
      <c r="H46" s="317"/>
    </row>
    <row r="47" spans="1:8" hidden="1" x14ac:dyDescent="0.2">
      <c r="A47" s="218"/>
      <c r="B47" s="218"/>
      <c r="C47" s="217"/>
      <c r="D47" s="217"/>
      <c r="E47" s="217"/>
      <c r="F47" s="217"/>
      <c r="G47" s="217"/>
      <c r="H47" s="317"/>
    </row>
    <row r="48" spans="1:8" hidden="1" x14ac:dyDescent="0.2">
      <c r="A48" s="441"/>
      <c r="B48" s="441"/>
      <c r="C48" s="217"/>
      <c r="D48" s="217"/>
      <c r="E48" s="217"/>
      <c r="F48" s="217"/>
      <c r="G48" s="217"/>
      <c r="H48" s="317"/>
    </row>
    <row r="49" spans="1:8" ht="22.5" x14ac:dyDescent="0.2">
      <c r="A49" s="441" t="s">
        <v>631</v>
      </c>
      <c r="B49" s="441" t="s">
        <v>632</v>
      </c>
      <c r="C49" s="241">
        <f>SUM(C50:C51)</f>
        <v>54521.25</v>
      </c>
      <c r="D49" s="241">
        <f>SUM(D50:D51)</f>
        <v>54521.25</v>
      </c>
      <c r="E49" s="217"/>
      <c r="F49" s="217"/>
      <c r="G49" s="217"/>
      <c r="H49" s="317"/>
    </row>
    <row r="50" spans="1:8" x14ac:dyDescent="0.2">
      <c r="A50" s="218" t="s">
        <v>633</v>
      </c>
      <c r="B50" s="218" t="s">
        <v>635</v>
      </c>
      <c r="C50" s="217">
        <v>52059.25</v>
      </c>
      <c r="D50" s="217">
        <v>52059.25</v>
      </c>
      <c r="E50" s="217"/>
      <c r="F50" s="217"/>
      <c r="G50" s="217"/>
      <c r="H50" s="317"/>
    </row>
    <row r="51" spans="1:8" x14ac:dyDescent="0.2">
      <c r="A51" s="218" t="s">
        <v>634</v>
      </c>
      <c r="B51" s="218" t="s">
        <v>636</v>
      </c>
      <c r="C51" s="217">
        <v>2462</v>
      </c>
      <c r="D51" s="217">
        <v>2462</v>
      </c>
      <c r="E51" s="217"/>
      <c r="F51" s="217"/>
      <c r="G51" s="217"/>
      <c r="H51" s="317"/>
    </row>
    <row r="52" spans="1:8" x14ac:dyDescent="0.2">
      <c r="A52" s="441"/>
      <c r="B52" s="441"/>
      <c r="C52" s="217"/>
      <c r="D52" s="217"/>
      <c r="E52" s="217"/>
      <c r="F52" s="217"/>
      <c r="G52" s="217"/>
      <c r="H52" s="317"/>
    </row>
    <row r="53" spans="1:8" x14ac:dyDescent="0.2">
      <c r="A53" s="441" t="s">
        <v>637</v>
      </c>
      <c r="B53" s="441" t="s">
        <v>638</v>
      </c>
      <c r="C53" s="241">
        <f>SUM(C54:C59)</f>
        <v>622280.83999999985</v>
      </c>
      <c r="D53" s="241">
        <f>SUM(D54:D59)</f>
        <v>622280.83999999985</v>
      </c>
      <c r="E53" s="217"/>
      <c r="F53" s="217"/>
      <c r="G53" s="217"/>
      <c r="H53" s="317"/>
    </row>
    <row r="54" spans="1:8" x14ac:dyDescent="0.2">
      <c r="A54" s="218" t="s">
        <v>639</v>
      </c>
      <c r="B54" s="218" t="s">
        <v>645</v>
      </c>
      <c r="C54" s="217">
        <v>555808.56999999995</v>
      </c>
      <c r="D54" s="217">
        <v>555808.56999999995</v>
      </c>
      <c r="E54" s="217"/>
      <c r="F54" s="217"/>
      <c r="G54" s="217"/>
      <c r="H54" s="317"/>
    </row>
    <row r="55" spans="1:8" x14ac:dyDescent="0.2">
      <c r="A55" s="218" t="s">
        <v>640</v>
      </c>
      <c r="B55" s="218" t="s">
        <v>646</v>
      </c>
      <c r="C55" s="217">
        <v>33403.06</v>
      </c>
      <c r="D55" s="217">
        <v>33403.06</v>
      </c>
      <c r="E55" s="217"/>
      <c r="F55" s="217"/>
      <c r="G55" s="217"/>
      <c r="H55" s="317"/>
    </row>
    <row r="56" spans="1:8" x14ac:dyDescent="0.2">
      <c r="A56" s="218" t="s">
        <v>641</v>
      </c>
      <c r="B56" s="218" t="s">
        <v>648</v>
      </c>
      <c r="C56" s="217">
        <v>-4699.12</v>
      </c>
      <c r="D56" s="217">
        <v>-4699.12</v>
      </c>
      <c r="E56" s="217"/>
      <c r="F56" s="217"/>
      <c r="G56" s="217"/>
      <c r="H56" s="317"/>
    </row>
    <row r="57" spans="1:8" x14ac:dyDescent="0.2">
      <c r="A57" s="218" t="s">
        <v>642</v>
      </c>
      <c r="B57" s="218" t="s">
        <v>647</v>
      </c>
      <c r="C57" s="217">
        <v>3340.34</v>
      </c>
      <c r="D57" s="217">
        <v>3340.34</v>
      </c>
      <c r="E57" s="217"/>
      <c r="F57" s="217"/>
      <c r="G57" s="217"/>
      <c r="H57" s="317"/>
    </row>
    <row r="58" spans="1:8" x14ac:dyDescent="0.2">
      <c r="A58" s="218" t="s">
        <v>643</v>
      </c>
      <c r="B58" s="218" t="s">
        <v>649</v>
      </c>
      <c r="C58" s="217">
        <v>5737.69</v>
      </c>
      <c r="D58" s="217">
        <v>5737.69</v>
      </c>
      <c r="E58" s="217"/>
      <c r="F58" s="217"/>
      <c r="G58" s="217"/>
      <c r="H58" s="317"/>
    </row>
    <row r="59" spans="1:8" ht="13.5" customHeight="1" x14ac:dyDescent="0.2">
      <c r="A59" s="218" t="s">
        <v>644</v>
      </c>
      <c r="B59" s="218" t="s">
        <v>650</v>
      </c>
      <c r="C59" s="217">
        <v>28690.3</v>
      </c>
      <c r="D59" s="217">
        <v>28690.3</v>
      </c>
      <c r="E59" s="217"/>
      <c r="F59" s="217"/>
      <c r="G59" s="217"/>
      <c r="H59" s="317"/>
    </row>
    <row r="60" spans="1:8" x14ac:dyDescent="0.2">
      <c r="A60" s="218"/>
      <c r="B60" s="218"/>
      <c r="C60" s="217"/>
      <c r="D60" s="217"/>
      <c r="E60" s="217"/>
      <c r="F60" s="217"/>
      <c r="G60" s="217"/>
      <c r="H60" s="317"/>
    </row>
    <row r="61" spans="1:8" x14ac:dyDescent="0.2">
      <c r="A61" s="441" t="s">
        <v>651</v>
      </c>
      <c r="B61" s="441" t="s">
        <v>652</v>
      </c>
      <c r="C61" s="241">
        <f>SUM(C62:C71)</f>
        <v>8129728.6999999993</v>
      </c>
      <c r="D61" s="241">
        <f>SUM(D62:D71)</f>
        <v>8129728.6999999993</v>
      </c>
      <c r="E61" s="217"/>
      <c r="F61" s="217"/>
      <c r="G61" s="217"/>
      <c r="H61" s="317"/>
    </row>
    <row r="62" spans="1:8" x14ac:dyDescent="0.2">
      <c r="A62" s="218" t="s">
        <v>653</v>
      </c>
      <c r="B62" s="218" t="s">
        <v>654</v>
      </c>
      <c r="C62" s="217">
        <v>63659.98</v>
      </c>
      <c r="D62" s="217">
        <v>63659.98</v>
      </c>
      <c r="E62" s="217"/>
      <c r="F62" s="217"/>
      <c r="G62" s="217"/>
      <c r="H62" s="317"/>
    </row>
    <row r="63" spans="1:8" x14ac:dyDescent="0.2">
      <c r="A63" s="218" t="s">
        <v>655</v>
      </c>
      <c r="B63" s="218" t="s">
        <v>656</v>
      </c>
      <c r="C63" s="217">
        <v>389</v>
      </c>
      <c r="D63" s="217">
        <v>389</v>
      </c>
      <c r="E63" s="217"/>
      <c r="F63" s="217"/>
      <c r="G63" s="217"/>
      <c r="H63" s="317"/>
    </row>
    <row r="64" spans="1:8" x14ac:dyDescent="0.2">
      <c r="A64" s="218" t="s">
        <v>657</v>
      </c>
      <c r="B64" s="218" t="s">
        <v>658</v>
      </c>
      <c r="C64" s="217">
        <v>593810.69999999995</v>
      </c>
      <c r="D64" s="217">
        <v>593810.69999999995</v>
      </c>
      <c r="E64" s="217"/>
      <c r="F64" s="217"/>
      <c r="G64" s="217"/>
      <c r="H64" s="317"/>
    </row>
    <row r="65" spans="1:8" x14ac:dyDescent="0.2">
      <c r="A65" s="218" t="s">
        <v>659</v>
      </c>
      <c r="B65" s="218" t="s">
        <v>660</v>
      </c>
      <c r="C65" s="217">
        <v>2148</v>
      </c>
      <c r="D65" s="217">
        <v>2148</v>
      </c>
      <c r="E65" s="217"/>
      <c r="F65" s="217"/>
      <c r="G65" s="217"/>
      <c r="H65" s="317"/>
    </row>
    <row r="66" spans="1:8" x14ac:dyDescent="0.2">
      <c r="A66" s="218" t="s">
        <v>661</v>
      </c>
      <c r="B66" s="218" t="s">
        <v>662</v>
      </c>
      <c r="C66" s="217">
        <v>7429394.5199999996</v>
      </c>
      <c r="D66" s="217">
        <v>7429394.5199999996</v>
      </c>
      <c r="E66" s="217"/>
      <c r="F66" s="217"/>
      <c r="G66" s="217"/>
      <c r="H66" s="317"/>
    </row>
    <row r="67" spans="1:8" x14ac:dyDescent="0.2">
      <c r="A67" s="218" t="s">
        <v>1203</v>
      </c>
      <c r="B67" s="218" t="s">
        <v>1204</v>
      </c>
      <c r="C67" s="217">
        <v>2326.5</v>
      </c>
      <c r="D67" s="217">
        <v>2326.5</v>
      </c>
      <c r="E67" s="217"/>
      <c r="F67" s="217"/>
      <c r="G67" s="217"/>
      <c r="H67" s="317"/>
    </row>
    <row r="68" spans="1:8" x14ac:dyDescent="0.2">
      <c r="A68" s="218" t="s">
        <v>663</v>
      </c>
      <c r="B68" s="218" t="s">
        <v>561</v>
      </c>
      <c r="C68" s="217">
        <v>25000</v>
      </c>
      <c r="D68" s="217">
        <v>25000</v>
      </c>
      <c r="E68" s="217"/>
      <c r="F68" s="217"/>
      <c r="G68" s="217"/>
      <c r="H68" s="317"/>
    </row>
    <row r="69" spans="1:8" x14ac:dyDescent="0.2">
      <c r="A69" s="218" t="s">
        <v>664</v>
      </c>
      <c r="B69" s="218" t="s">
        <v>562</v>
      </c>
      <c r="C69" s="217">
        <v>5000</v>
      </c>
      <c r="D69" s="217">
        <v>5000</v>
      </c>
      <c r="E69" s="217"/>
      <c r="F69" s="217"/>
      <c r="G69" s="217"/>
      <c r="H69" s="317"/>
    </row>
    <row r="70" spans="1:8" x14ac:dyDescent="0.2">
      <c r="A70" s="218" t="s">
        <v>665</v>
      </c>
      <c r="B70" s="218" t="s">
        <v>563</v>
      </c>
      <c r="C70" s="217">
        <v>5000</v>
      </c>
      <c r="D70" s="217">
        <v>5000</v>
      </c>
      <c r="E70" s="217"/>
      <c r="F70" s="217"/>
      <c r="G70" s="217"/>
      <c r="H70" s="317"/>
    </row>
    <row r="71" spans="1:8" x14ac:dyDescent="0.2">
      <c r="A71" s="218" t="s">
        <v>1095</v>
      </c>
      <c r="B71" s="218" t="s">
        <v>1093</v>
      </c>
      <c r="C71" s="217">
        <v>3000</v>
      </c>
      <c r="D71" s="217">
        <v>3000</v>
      </c>
      <c r="E71" s="217"/>
      <c r="F71" s="217"/>
      <c r="G71" s="217"/>
      <c r="H71" s="317"/>
    </row>
    <row r="72" spans="1:8" x14ac:dyDescent="0.2">
      <c r="A72" s="218"/>
      <c r="B72" s="218"/>
      <c r="C72" s="217"/>
      <c r="D72" s="217"/>
      <c r="E72" s="217"/>
      <c r="F72" s="217"/>
      <c r="G72" s="217"/>
      <c r="H72" s="317"/>
    </row>
    <row r="73" spans="1:8" x14ac:dyDescent="0.2">
      <c r="A73" s="316"/>
      <c r="B73" s="316" t="s">
        <v>334</v>
      </c>
      <c r="C73" s="315">
        <f>+C8+C46+C49+C53+C61</f>
        <v>9616778.1999999993</v>
      </c>
      <c r="D73" s="315">
        <f>+D8+D46+D49+D53+D61</f>
        <v>9616778.1999999993</v>
      </c>
      <c r="E73" s="315">
        <f>SUM(E8:E72)</f>
        <v>0</v>
      </c>
      <c r="F73" s="315">
        <f>SUM(F8:F72)</f>
        <v>0</v>
      </c>
      <c r="G73" s="315">
        <f>SUM(G8:G72)</f>
        <v>0</v>
      </c>
      <c r="H73" s="315"/>
    </row>
    <row r="75" spans="1:8" x14ac:dyDescent="0.2">
      <c r="B75" s="453"/>
      <c r="C75" s="87"/>
      <c r="D75" s="87"/>
    </row>
    <row r="76" spans="1:8" x14ac:dyDescent="0.2">
      <c r="A76" s="454"/>
      <c r="B76" s="453"/>
      <c r="C76" s="454"/>
      <c r="D76" s="87"/>
    </row>
    <row r="77" spans="1:8" x14ac:dyDescent="0.2">
      <c r="A77" s="455"/>
      <c r="B77" s="456"/>
      <c r="C77" s="455"/>
      <c r="D77" s="87"/>
    </row>
    <row r="78" spans="1:8" x14ac:dyDescent="0.2">
      <c r="A78" s="551"/>
      <c r="B78" s="551"/>
      <c r="C78" s="551"/>
      <c r="D78" s="551"/>
    </row>
    <row r="79" spans="1:8" ht="14.25" customHeight="1" x14ac:dyDescent="0.2">
      <c r="A79" s="551"/>
      <c r="B79" s="551"/>
      <c r="C79" s="551"/>
      <c r="D79" s="551"/>
    </row>
    <row r="80" spans="1:8" x14ac:dyDescent="0.2">
      <c r="A80" s="455"/>
      <c r="B80" s="7"/>
      <c r="C80" s="458"/>
      <c r="D80" s="87"/>
    </row>
    <row r="81" spans="1:4" x14ac:dyDescent="0.2">
      <c r="A81" s="455"/>
      <c r="B81" s="7"/>
      <c r="C81" s="458"/>
      <c r="D81" s="87"/>
    </row>
    <row r="82" spans="1:4" x14ac:dyDescent="0.2">
      <c r="A82" s="455"/>
      <c r="B82" s="7"/>
      <c r="C82" s="458"/>
      <c r="D82" s="87"/>
    </row>
    <row r="83" spans="1:4" x14ac:dyDescent="0.2">
      <c r="A83" s="455"/>
      <c r="B83" s="7"/>
      <c r="C83" s="455"/>
      <c r="D83" s="87"/>
    </row>
    <row r="84" spans="1:4" x14ac:dyDescent="0.2">
      <c r="A84" s="455"/>
      <c r="B84" s="7"/>
      <c r="C84" s="455"/>
      <c r="D84" s="87"/>
    </row>
    <row r="85" spans="1:4" x14ac:dyDescent="0.2">
      <c r="A85" s="552"/>
      <c r="B85" s="552"/>
      <c r="C85" s="552"/>
      <c r="D85" s="552"/>
    </row>
    <row r="86" spans="1:4" x14ac:dyDescent="0.2">
      <c r="A86" s="552"/>
      <c r="B86" s="552"/>
      <c r="C86" s="180"/>
      <c r="D86" s="87"/>
    </row>
    <row r="87" spans="1:4" ht="15" x14ac:dyDescent="0.2">
      <c r="A87" s="552"/>
      <c r="B87" s="553"/>
      <c r="C87" s="552"/>
      <c r="D87" s="552"/>
    </row>
    <row r="100" spans="1:8" x14ac:dyDescent="0.2">
      <c r="A100" s="212" t="s">
        <v>333</v>
      </c>
      <c r="B100" s="186"/>
      <c r="C100" s="22"/>
      <c r="D100" s="22"/>
      <c r="E100" s="22"/>
      <c r="F100" s="22"/>
      <c r="G100" s="22"/>
      <c r="H100" s="318" t="s">
        <v>332</v>
      </c>
    </row>
    <row r="101" spans="1:8" x14ac:dyDescent="0.2">
      <c r="A101" s="281"/>
    </row>
    <row r="102" spans="1:8" ht="15" customHeight="1" x14ac:dyDescent="0.2">
      <c r="A102" s="223" t="s">
        <v>45</v>
      </c>
      <c r="B102" s="222" t="s">
        <v>46</v>
      </c>
      <c r="C102" s="220" t="s">
        <v>241</v>
      </c>
      <c r="D102" s="260" t="s">
        <v>263</v>
      </c>
      <c r="E102" s="260" t="s">
        <v>262</v>
      </c>
      <c r="F102" s="260" t="s">
        <v>261</v>
      </c>
      <c r="G102" s="259" t="s">
        <v>260</v>
      </c>
      <c r="H102" s="222" t="s">
        <v>259</v>
      </c>
    </row>
    <row r="103" spans="1:8" x14ac:dyDescent="0.2">
      <c r="A103" s="218"/>
      <c r="B103" s="218"/>
      <c r="C103" s="217"/>
      <c r="D103" s="217"/>
      <c r="E103" s="217"/>
      <c r="F103" s="217"/>
      <c r="G103" s="217"/>
      <c r="H103" s="317"/>
    </row>
    <row r="104" spans="1:8" x14ac:dyDescent="0.2">
      <c r="A104" s="218"/>
      <c r="B104" s="218" t="s">
        <v>571</v>
      </c>
      <c r="C104" s="217"/>
      <c r="D104" s="217"/>
      <c r="E104" s="217"/>
      <c r="F104" s="217"/>
      <c r="G104" s="217"/>
      <c r="H104" s="317"/>
    </row>
    <row r="105" spans="1:8" x14ac:dyDescent="0.2">
      <c r="A105" s="218"/>
      <c r="B105" s="218"/>
      <c r="C105" s="217"/>
      <c r="D105" s="217"/>
      <c r="E105" s="217"/>
      <c r="F105" s="217"/>
      <c r="G105" s="217"/>
      <c r="H105" s="317"/>
    </row>
    <row r="106" spans="1:8" x14ac:dyDescent="0.2">
      <c r="A106" s="218"/>
      <c r="B106" s="218"/>
      <c r="C106" s="217"/>
      <c r="D106" s="217"/>
      <c r="E106" s="217"/>
      <c r="F106" s="217"/>
      <c r="G106" s="217"/>
      <c r="H106" s="317"/>
    </row>
    <row r="107" spans="1:8" x14ac:dyDescent="0.2">
      <c r="A107" s="218"/>
      <c r="B107" s="218"/>
      <c r="C107" s="217"/>
      <c r="D107" s="217"/>
      <c r="E107" s="217"/>
      <c r="F107" s="217"/>
      <c r="G107" s="217"/>
      <c r="H107" s="317"/>
    </row>
    <row r="108" spans="1:8" x14ac:dyDescent="0.2">
      <c r="A108" s="218"/>
      <c r="B108" s="218"/>
      <c r="C108" s="217"/>
      <c r="D108" s="217"/>
      <c r="E108" s="217"/>
      <c r="F108" s="217"/>
      <c r="G108" s="217"/>
      <c r="H108" s="317"/>
    </row>
    <row r="109" spans="1:8" x14ac:dyDescent="0.2">
      <c r="A109" s="218"/>
      <c r="B109" s="218"/>
      <c r="C109" s="217"/>
      <c r="D109" s="217"/>
      <c r="E109" s="217"/>
      <c r="F109" s="217"/>
      <c r="G109" s="217"/>
      <c r="H109" s="317"/>
    </row>
    <row r="110" spans="1:8" x14ac:dyDescent="0.2">
      <c r="A110" s="218"/>
      <c r="B110" s="218"/>
      <c r="C110" s="217"/>
      <c r="D110" s="217"/>
      <c r="E110" s="217"/>
      <c r="F110" s="217"/>
      <c r="G110" s="217"/>
      <c r="H110" s="317"/>
    </row>
    <row r="111" spans="1:8" x14ac:dyDescent="0.2">
      <c r="A111" s="218"/>
      <c r="B111" s="218"/>
      <c r="C111" s="217"/>
      <c r="D111" s="217"/>
      <c r="E111" s="217"/>
      <c r="F111" s="217"/>
      <c r="G111" s="217"/>
      <c r="H111" s="317"/>
    </row>
    <row r="112" spans="1:8" x14ac:dyDescent="0.2">
      <c r="A112" s="218"/>
      <c r="B112" s="218"/>
      <c r="C112" s="217"/>
      <c r="D112" s="217"/>
      <c r="E112" s="217"/>
      <c r="F112" s="217"/>
      <c r="G112" s="217"/>
      <c r="H112" s="317"/>
    </row>
    <row r="113" spans="1:8" x14ac:dyDescent="0.2">
      <c r="A113" s="218"/>
      <c r="B113" s="218"/>
      <c r="C113" s="217"/>
      <c r="D113" s="217"/>
      <c r="E113" s="217"/>
      <c r="F113" s="217"/>
      <c r="G113" s="217"/>
      <c r="H113" s="317"/>
    </row>
    <row r="114" spans="1:8" x14ac:dyDescent="0.2">
      <c r="A114" s="218"/>
      <c r="B114" s="218"/>
      <c r="C114" s="217"/>
      <c r="D114" s="217"/>
      <c r="E114" s="217"/>
      <c r="F114" s="217"/>
      <c r="G114" s="217"/>
      <c r="H114" s="317"/>
    </row>
    <row r="115" spans="1:8" x14ac:dyDescent="0.2">
      <c r="A115" s="218"/>
      <c r="B115" s="218"/>
      <c r="C115" s="217"/>
      <c r="D115" s="217"/>
      <c r="E115" s="217"/>
      <c r="F115" s="217"/>
      <c r="G115" s="217"/>
      <c r="H115" s="317"/>
    </row>
    <row r="116" spans="1:8" x14ac:dyDescent="0.2">
      <c r="A116" s="218"/>
      <c r="B116" s="218"/>
      <c r="C116" s="217"/>
      <c r="D116" s="217"/>
      <c r="E116" s="217"/>
      <c r="F116" s="217"/>
      <c r="G116" s="217"/>
      <c r="H116" s="317"/>
    </row>
    <row r="117" spans="1:8" x14ac:dyDescent="0.2">
      <c r="A117" s="316"/>
      <c r="B117" s="316" t="s">
        <v>331</v>
      </c>
      <c r="C117" s="315">
        <f>SUM(C103:C116)</f>
        <v>0</v>
      </c>
      <c r="D117" s="315">
        <f>SUM(D103:D116)</f>
        <v>0</v>
      </c>
      <c r="E117" s="315">
        <f>SUM(E103:E116)</f>
        <v>0</v>
      </c>
      <c r="F117" s="315">
        <f>SUM(F103:F116)</f>
        <v>0</v>
      </c>
      <c r="G117" s="315">
        <f>SUM(G103:G116)</f>
        <v>0</v>
      </c>
      <c r="H117" s="315"/>
    </row>
  </sheetData>
  <mergeCells count="9">
    <mergeCell ref="A78:B78"/>
    <mergeCell ref="C78:D78"/>
    <mergeCell ref="C79:D79"/>
    <mergeCell ref="C85:D85"/>
    <mergeCell ref="A87:B87"/>
    <mergeCell ref="C87:D87"/>
    <mergeCell ref="A79:B79"/>
    <mergeCell ref="A85:B85"/>
    <mergeCell ref="A86:B86"/>
  </mergeCells>
  <dataValidations count="8">
    <dataValidation allowBlank="1" showInputMessage="1" showErrorMessage="1" prompt="Saldo final de la Información Financiera Trimestral que se presenta (trimestral: 1er, 2do, 3ro. o 4to.)." sqref="C7 C102"/>
    <dataValidation allowBlank="1" showInputMessage="1" showErrorMessage="1" prompt="Corresponde al número de la cuenta de acuerdo al Plan de Cuentas emitido por el CONAC (DOF 23/12/2015)." sqref="A7 A102"/>
    <dataValidation allowBlank="1" showInputMessage="1" showErrorMessage="1" prompt="Informar sobre la factibilidad de pago." sqref="H7 H102"/>
    <dataValidation allowBlank="1" showInputMessage="1" showErrorMessage="1" prompt="Importe de la cuentas por cobrar con vencimiento mayor a 365 días." sqref="G7 G102"/>
    <dataValidation allowBlank="1" showInputMessage="1" showErrorMessage="1" prompt="Importe de la cuentas por cobrar con fecha de vencimiento de 181 a 365 días." sqref="F7 F102"/>
    <dataValidation allowBlank="1" showInputMessage="1" showErrorMessage="1" prompt="Importe de la cuentas por cobrar con fecha de vencimiento de 91 a 180 días." sqref="E7 E102"/>
    <dataValidation allowBlank="1" showInputMessage="1" showErrorMessage="1" prompt="Importe de la cuentas por cobrar con fecha de vencimiento de 1 a 90 días." sqref="D7 D102"/>
    <dataValidation allowBlank="1" showInputMessage="1" showErrorMessage="1" prompt="Corresponde al nombre o descripción de la cuenta de acuerdo al Plan de Cuentas emitido por el CONAC." sqref="B7 B102"/>
  </dataValidations>
  <pageMargins left="0.70866141732283472" right="0.70866141732283472" top="0.74803149606299213" bottom="0.74803149606299213" header="0.31496062992125984" footer="0.31496062992125984"/>
  <pageSetup scale="6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2"/>
  <sheetViews>
    <sheetView view="pageBreakPreview" zoomScale="110" zoomScaleNormal="100" zoomScaleSheetLayoutView="110" workbookViewId="0">
      <pane ySplit="1" topLeftCell="A2" activePane="bottomLeft" state="frozen"/>
      <selection activeCell="A14" sqref="A14:B14"/>
      <selection pane="bottomLeft" activeCell="G13" sqref="G13"/>
    </sheetView>
  </sheetViews>
  <sheetFormatPr baseColWidth="10" defaultColWidth="13.7109375" defaultRowHeight="11.25" x14ac:dyDescent="0.2"/>
  <cols>
    <col min="1" max="1" width="20.7109375" style="5" customWidth="1"/>
    <col min="2" max="2" width="50.7109375" style="5" customWidth="1"/>
    <col min="3" max="7" width="17.7109375" style="6" customWidth="1"/>
    <col min="8" max="8" width="17.7109375" style="5" customWidth="1"/>
    <col min="9" max="16384" width="13.7109375" style="5"/>
  </cols>
  <sheetData>
    <row r="2" spans="1:8" ht="15" customHeight="1" x14ac:dyDescent="0.2">
      <c r="A2" s="554" t="s">
        <v>143</v>
      </c>
      <c r="B2" s="555"/>
      <c r="C2" s="86"/>
      <c r="D2" s="86"/>
      <c r="E2" s="86"/>
      <c r="F2" s="86"/>
      <c r="G2" s="86"/>
      <c r="H2" s="86"/>
    </row>
    <row r="3" spans="1:8" ht="12" thickBot="1" x14ac:dyDescent="0.25">
      <c r="A3" s="86"/>
      <c r="B3" s="86"/>
      <c r="C3" s="86"/>
      <c r="D3" s="86"/>
      <c r="E3" s="86"/>
      <c r="F3" s="86"/>
      <c r="G3" s="86"/>
      <c r="H3" s="86"/>
    </row>
    <row r="4" spans="1:8" ht="14.1" customHeight="1" x14ac:dyDescent="0.2">
      <c r="A4" s="135" t="s">
        <v>234</v>
      </c>
      <c r="B4" s="92"/>
      <c r="C4" s="92"/>
      <c r="D4" s="92"/>
      <c r="E4" s="92"/>
      <c r="F4" s="92"/>
      <c r="G4" s="92"/>
      <c r="H4" s="93"/>
    </row>
    <row r="5" spans="1:8" ht="14.1" customHeight="1" x14ac:dyDescent="0.2">
      <c r="A5" s="137" t="s">
        <v>144</v>
      </c>
      <c r="B5" s="11"/>
      <c r="C5" s="11"/>
      <c r="D5" s="11"/>
      <c r="E5" s="11"/>
      <c r="F5" s="11"/>
      <c r="G5" s="11"/>
      <c r="H5" s="94"/>
    </row>
    <row r="6" spans="1:8" ht="14.1" customHeight="1" x14ac:dyDescent="0.2">
      <c r="A6" s="137" t="s">
        <v>173</v>
      </c>
      <c r="B6" s="90"/>
      <c r="C6" s="90"/>
      <c r="D6" s="90"/>
      <c r="E6" s="90"/>
      <c r="F6" s="90"/>
      <c r="G6" s="90"/>
      <c r="H6" s="91"/>
    </row>
    <row r="7" spans="1:8" ht="14.1" customHeight="1" x14ac:dyDescent="0.2">
      <c r="A7" s="145" t="s">
        <v>175</v>
      </c>
      <c r="B7" s="11"/>
      <c r="C7" s="11"/>
      <c r="D7" s="11"/>
      <c r="E7" s="11"/>
      <c r="F7" s="11"/>
      <c r="G7" s="11"/>
      <c r="H7" s="94"/>
    </row>
    <row r="8" spans="1:8" ht="14.1" customHeight="1" x14ac:dyDescent="0.2">
      <c r="A8" s="145" t="s">
        <v>176</v>
      </c>
      <c r="B8" s="11"/>
      <c r="C8" s="11"/>
      <c r="D8" s="11"/>
      <c r="E8" s="11"/>
      <c r="F8" s="11"/>
      <c r="G8" s="11"/>
      <c r="H8" s="94"/>
    </row>
    <row r="9" spans="1:8" ht="14.1" customHeight="1" x14ac:dyDescent="0.2">
      <c r="A9" s="145" t="s">
        <v>177</v>
      </c>
      <c r="B9" s="11"/>
      <c r="C9" s="11"/>
      <c r="D9" s="11"/>
      <c r="E9" s="11"/>
      <c r="F9" s="11"/>
      <c r="G9" s="11"/>
      <c r="H9" s="94"/>
    </row>
    <row r="10" spans="1:8" ht="14.1" customHeight="1" x14ac:dyDescent="0.2">
      <c r="A10" s="145" t="s">
        <v>178</v>
      </c>
      <c r="B10" s="11"/>
      <c r="C10" s="11"/>
      <c r="D10" s="11"/>
      <c r="E10" s="11"/>
      <c r="F10" s="11"/>
      <c r="G10" s="11"/>
      <c r="H10" s="94"/>
    </row>
    <row r="11" spans="1:8" ht="14.1" customHeight="1" thickBot="1" x14ac:dyDescent="0.25">
      <c r="A11" s="159" t="s">
        <v>179</v>
      </c>
      <c r="B11" s="95"/>
      <c r="C11" s="95"/>
      <c r="D11" s="95"/>
      <c r="E11" s="95"/>
      <c r="F11" s="95"/>
      <c r="G11" s="95"/>
      <c r="H11" s="96"/>
    </row>
    <row r="12" spans="1:8" x14ac:dyDescent="0.2">
      <c r="A12" s="86"/>
      <c r="B12" s="86"/>
      <c r="C12" s="86"/>
      <c r="D12" s="86"/>
      <c r="E12" s="86"/>
      <c r="F12" s="86"/>
      <c r="G12" s="86"/>
      <c r="H12" s="86"/>
    </row>
  </sheetData>
  <mergeCells count="1">
    <mergeCell ref="A2:B2"/>
  </mergeCells>
  <pageMargins left="0.70866141732283472" right="0.70866141732283472" top="0.74803149606299213" bottom="0.74803149606299213" header="0.31496062992125984" footer="0.31496062992125984"/>
  <pageSetup scale="68" orientation="landscape" r:id="rId1"/>
  <headerFooter>
    <oddHeader>&amp;CNOTAS A LOS ESTADOS FINANCIEROS</oddHeader>
    <oddFooter>&amp;L&amp;F&amp;R&amp;A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zoomScaleSheetLayoutView="100" workbookViewId="0">
      <selection activeCell="B7" sqref="B7"/>
    </sheetView>
  </sheetViews>
  <sheetFormatPr baseColWidth="10" defaultColWidth="13.7109375" defaultRowHeight="11.25" x14ac:dyDescent="0.2"/>
  <cols>
    <col min="1" max="1" width="20.7109375" style="87" customWidth="1"/>
    <col min="2" max="2" width="50.7109375" style="87" customWidth="1"/>
    <col min="3" max="3" width="17.7109375" style="6" customWidth="1"/>
    <col min="4" max="5" width="17.7109375" style="87" customWidth="1"/>
    <col min="6" max="16384" width="13.7109375" style="87"/>
  </cols>
  <sheetData>
    <row r="1" spans="1:5" x14ac:dyDescent="0.2">
      <c r="A1" s="2" t="s">
        <v>43</v>
      </c>
      <c r="B1" s="2"/>
      <c r="D1" s="6"/>
    </row>
    <row r="2" spans="1:5" x14ac:dyDescent="0.2">
      <c r="A2" s="2" t="s">
        <v>139</v>
      </c>
      <c r="B2" s="2"/>
      <c r="D2" s="6"/>
      <c r="E2" s="4" t="s">
        <v>44</v>
      </c>
    </row>
    <row r="5" spans="1:5" ht="11.25" customHeight="1" x14ac:dyDescent="0.2">
      <c r="A5" s="327" t="s">
        <v>341</v>
      </c>
      <c r="B5" s="327"/>
      <c r="E5" s="318" t="s">
        <v>338</v>
      </c>
    </row>
    <row r="6" spans="1:5" x14ac:dyDescent="0.2">
      <c r="D6" s="22"/>
    </row>
    <row r="7" spans="1:5" ht="15" customHeight="1" x14ac:dyDescent="0.2">
      <c r="A7" s="223" t="s">
        <v>45</v>
      </c>
      <c r="B7" s="222" t="s">
        <v>46</v>
      </c>
      <c r="C7" s="220" t="s">
        <v>241</v>
      </c>
      <c r="D7" s="220" t="s">
        <v>337</v>
      </c>
      <c r="E7" s="220" t="s">
        <v>259</v>
      </c>
    </row>
    <row r="8" spans="1:5" ht="11.25" customHeight="1" x14ac:dyDescent="0.2">
      <c r="A8" s="218"/>
      <c r="B8" s="218"/>
      <c r="C8" s="317"/>
      <c r="D8" s="317"/>
      <c r="E8" s="296"/>
    </row>
    <row r="9" spans="1:5" x14ac:dyDescent="0.2">
      <c r="A9" s="218"/>
      <c r="B9" s="218"/>
      <c r="C9" s="317"/>
      <c r="D9" s="317"/>
      <c r="E9" s="296"/>
    </row>
    <row r="10" spans="1:5" x14ac:dyDescent="0.2">
      <c r="A10" s="326"/>
      <c r="B10" s="326" t="s">
        <v>340</v>
      </c>
      <c r="C10" s="325">
        <f>SUM(C8:C9)</f>
        <v>0</v>
      </c>
      <c r="D10" s="319"/>
      <c r="E10" s="319"/>
    </row>
    <row r="13" spans="1:5" ht="11.25" customHeight="1" x14ac:dyDescent="0.2">
      <c r="A13" s="212" t="s">
        <v>339</v>
      </c>
      <c r="B13" s="186"/>
      <c r="E13" s="318" t="s">
        <v>338</v>
      </c>
    </row>
    <row r="14" spans="1:5" x14ac:dyDescent="0.2">
      <c r="A14" s="281"/>
    </row>
    <row r="15" spans="1:5" ht="15" customHeight="1" x14ac:dyDescent="0.2">
      <c r="A15" s="223" t="s">
        <v>45</v>
      </c>
      <c r="B15" s="222" t="s">
        <v>46</v>
      </c>
      <c r="C15" s="220" t="s">
        <v>241</v>
      </c>
      <c r="D15" s="220" t="s">
        <v>337</v>
      </c>
      <c r="E15" s="220" t="s">
        <v>259</v>
      </c>
    </row>
    <row r="16" spans="1:5" x14ac:dyDescent="0.2">
      <c r="A16" s="324"/>
      <c r="B16" s="323"/>
      <c r="C16" s="322"/>
      <c r="D16" s="317"/>
      <c r="E16" s="296"/>
    </row>
    <row r="17" spans="1:5" x14ac:dyDescent="0.2">
      <c r="A17" s="218"/>
      <c r="B17" s="321"/>
      <c r="C17" s="317"/>
      <c r="D17" s="317"/>
      <c r="E17" s="296"/>
    </row>
    <row r="18" spans="1:5" x14ac:dyDescent="0.2">
      <c r="A18" s="316"/>
      <c r="B18" s="316" t="s">
        <v>336</v>
      </c>
      <c r="C18" s="320">
        <f>SUM(C16:C17)</f>
        <v>0</v>
      </c>
      <c r="D18" s="319"/>
      <c r="E18" s="319"/>
    </row>
    <row r="21" spans="1:5" x14ac:dyDescent="0.2">
      <c r="B21" s="87" t="s">
        <v>571</v>
      </c>
    </row>
  </sheetData>
  <dataValidations count="5">
    <dataValidation allowBlank="1" showInputMessage="1" showErrorMessage="1" prompt="Saldo final de la Información Financiera Trimestral que se presenta (trimestral: 1er, 2do, 3ro. o 4to.)." sqref="C7 C15"/>
    <dataValidation allowBlank="1" showInputMessage="1" showErrorMessage="1" prompt="Corresponde al número de la cuenta de acuerdo al Plan de Cuentas emitido por el CONAC (DOF 23/12/2015)." sqref="A7 A15"/>
    <dataValidation allowBlank="1" showInputMessage="1" showErrorMessage="1" prompt="Corresponde al nombre o descripción de la cuenta de acuerdo al Plan de Cuentas emitido por el CONAC." sqref="B7 B15"/>
    <dataValidation allowBlank="1" showInputMessage="1" showErrorMessage="1" prompt="Especificar origen de dicho recurso: Federal, Estatal, Municipal, Particulares." sqref="D7 D15"/>
    <dataValidation allowBlank="1" showInputMessage="1" showErrorMessage="1" prompt="Características cualitativas significativas que les impacten financieramente." sqref="E7 E15"/>
  </dataValidations>
  <pageMargins left="0.7" right="0.7" top="0.75" bottom="0.75" header="0.3" footer="0.3"/>
  <pageSetup scale="64"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2" sqref="A2:B2"/>
    </sheetView>
  </sheetViews>
  <sheetFormatPr baseColWidth="10" defaultColWidth="13.7109375" defaultRowHeight="11.25" x14ac:dyDescent="0.2"/>
  <cols>
    <col min="1" max="1" width="20.7109375" style="5" customWidth="1"/>
    <col min="2" max="2" width="50.7109375" style="5" customWidth="1"/>
    <col min="3" max="3" width="17.7109375" style="6" customWidth="1"/>
    <col min="4" max="5" width="17.7109375" style="5" customWidth="1"/>
    <col min="6" max="16384" width="13.7109375" style="5"/>
  </cols>
  <sheetData>
    <row r="2" spans="1:5" ht="15" customHeight="1" x14ac:dyDescent="0.2">
      <c r="A2" s="554" t="s">
        <v>143</v>
      </c>
      <c r="B2" s="555"/>
      <c r="D2" s="86"/>
      <c r="E2" s="86"/>
    </row>
    <row r="3" spans="1:5" ht="12" thickBot="1" x14ac:dyDescent="0.25">
      <c r="A3" s="86"/>
      <c r="B3" s="86"/>
      <c r="D3" s="86"/>
      <c r="E3" s="86"/>
    </row>
    <row r="4" spans="1:5" ht="14.1" customHeight="1" x14ac:dyDescent="0.2">
      <c r="A4" s="135" t="s">
        <v>234</v>
      </c>
      <c r="B4" s="92"/>
      <c r="C4" s="105"/>
      <c r="D4" s="92"/>
      <c r="E4" s="93"/>
    </row>
    <row r="5" spans="1:5" ht="14.1" customHeight="1" x14ac:dyDescent="0.2">
      <c r="A5" s="137" t="s">
        <v>144</v>
      </c>
      <c r="B5" s="11"/>
      <c r="C5" s="12"/>
      <c r="D5" s="11"/>
      <c r="E5" s="94"/>
    </row>
    <row r="6" spans="1:5" ht="14.1" customHeight="1" x14ac:dyDescent="0.2">
      <c r="A6" s="137" t="s">
        <v>173</v>
      </c>
      <c r="B6" s="90"/>
      <c r="C6" s="106"/>
      <c r="D6" s="90"/>
      <c r="E6" s="91"/>
    </row>
    <row r="7" spans="1:5" ht="14.1" customHeight="1" x14ac:dyDescent="0.2">
      <c r="A7" s="154" t="s">
        <v>180</v>
      </c>
      <c r="B7" s="11"/>
      <c r="C7" s="12"/>
      <c r="D7" s="11"/>
      <c r="E7" s="94"/>
    </row>
    <row r="8" spans="1:5" ht="14.1" customHeight="1" thickBot="1" x14ac:dyDescent="0.25">
      <c r="A8" s="142" t="s">
        <v>174</v>
      </c>
      <c r="B8" s="95"/>
      <c r="C8" s="107"/>
      <c r="D8" s="95"/>
      <c r="E8" s="96"/>
    </row>
    <row r="9" spans="1:5" x14ac:dyDescent="0.2">
      <c r="A9" s="86"/>
      <c r="B9" s="86"/>
      <c r="D9" s="86"/>
      <c r="E9" s="8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zoomScaleSheetLayoutView="100" workbookViewId="0">
      <selection activeCell="A24" sqref="A24"/>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16384" width="11.42578125" style="87"/>
  </cols>
  <sheetData>
    <row r="1" spans="1:5" s="11" customFormat="1" x14ac:dyDescent="0.2">
      <c r="A1" s="20" t="s">
        <v>43</v>
      </c>
      <c r="B1" s="20"/>
      <c r="C1" s="330"/>
      <c r="D1" s="23"/>
      <c r="E1" s="4"/>
    </row>
    <row r="2" spans="1:5" s="11" customFormat="1" x14ac:dyDescent="0.2">
      <c r="A2" s="20" t="s">
        <v>139</v>
      </c>
      <c r="B2" s="20"/>
      <c r="C2" s="12"/>
    </row>
    <row r="3" spans="1:5" s="11" customFormat="1" x14ac:dyDescent="0.2">
      <c r="C3" s="12"/>
    </row>
    <row r="4" spans="1:5" s="11" customFormat="1" x14ac:dyDescent="0.2">
      <c r="C4" s="12"/>
    </row>
    <row r="5" spans="1:5" s="11" customFormat="1" x14ac:dyDescent="0.2">
      <c r="A5" s="212" t="s">
        <v>349</v>
      </c>
      <c r="B5" s="186"/>
      <c r="C5" s="6"/>
      <c r="D5" s="87"/>
      <c r="E5" s="318" t="s">
        <v>343</v>
      </c>
    </row>
    <row r="6" spans="1:5" s="11" customFormat="1" x14ac:dyDescent="0.2">
      <c r="A6" s="281"/>
      <c r="B6" s="87"/>
      <c r="C6" s="6"/>
      <c r="D6" s="87"/>
      <c r="E6" s="87"/>
    </row>
    <row r="7" spans="1:5" s="11" customFormat="1" ht="15" customHeight="1" x14ac:dyDescent="0.2">
      <c r="A7" s="223" t="s">
        <v>45</v>
      </c>
      <c r="B7" s="222" t="s">
        <v>46</v>
      </c>
      <c r="C7" s="220" t="s">
        <v>241</v>
      </c>
      <c r="D7" s="220" t="s">
        <v>337</v>
      </c>
      <c r="E7" s="220" t="s">
        <v>259</v>
      </c>
    </row>
    <row r="8" spans="1:5" s="11" customFormat="1" x14ac:dyDescent="0.2">
      <c r="A8" s="324"/>
      <c r="B8" s="323"/>
      <c r="C8" s="322"/>
      <c r="D8" s="317"/>
      <c r="E8" s="296"/>
    </row>
    <row r="9" spans="1:5" s="11" customFormat="1" x14ac:dyDescent="0.2">
      <c r="A9" s="218"/>
      <c r="B9" s="321"/>
      <c r="C9" s="317"/>
      <c r="D9" s="317"/>
      <c r="E9" s="296"/>
    </row>
    <row r="10" spans="1:5" s="11" customFormat="1" x14ac:dyDescent="0.2">
      <c r="A10" s="316"/>
      <c r="B10" s="316" t="s">
        <v>348</v>
      </c>
      <c r="C10" s="320">
        <f>SUM(C8:C9)</f>
        <v>0</v>
      </c>
      <c r="D10" s="319"/>
      <c r="E10" s="319"/>
    </row>
    <row r="11" spans="1:5" s="11" customFormat="1" x14ac:dyDescent="0.2">
      <c r="C11" s="12"/>
    </row>
    <row r="12" spans="1:5" s="11" customFormat="1" x14ac:dyDescent="0.2">
      <c r="C12" s="12"/>
    </row>
    <row r="13" spans="1:5" s="11" customFormat="1" ht="11.25" customHeight="1" x14ac:dyDescent="0.2">
      <c r="A13" s="212" t="s">
        <v>347</v>
      </c>
      <c r="B13" s="212"/>
      <c r="C13" s="12"/>
      <c r="D13" s="24"/>
      <c r="E13" s="186" t="s">
        <v>346</v>
      </c>
    </row>
    <row r="14" spans="1:5" s="23" customFormat="1" x14ac:dyDescent="0.2">
      <c r="A14" s="274"/>
      <c r="B14" s="274"/>
      <c r="C14" s="22"/>
      <c r="D14" s="24"/>
    </row>
    <row r="15" spans="1:5" ht="15" customHeight="1" x14ac:dyDescent="0.2">
      <c r="A15" s="223" t="s">
        <v>45</v>
      </c>
      <c r="B15" s="222" t="s">
        <v>46</v>
      </c>
      <c r="C15" s="220" t="s">
        <v>241</v>
      </c>
      <c r="D15" s="220" t="s">
        <v>337</v>
      </c>
      <c r="E15" s="220" t="s">
        <v>259</v>
      </c>
    </row>
    <row r="16" spans="1:5" ht="11.25" customHeight="1" x14ac:dyDescent="0.2">
      <c r="A16" s="233"/>
      <c r="B16" s="269"/>
      <c r="C16" s="217"/>
      <c r="D16" s="217"/>
      <c r="E16" s="296"/>
    </row>
    <row r="17" spans="1:5" x14ac:dyDescent="0.2">
      <c r="A17" s="233"/>
      <c r="B17" s="269"/>
      <c r="C17" s="217"/>
      <c r="D17" s="217"/>
      <c r="E17" s="296"/>
    </row>
    <row r="18" spans="1:5" x14ac:dyDescent="0.2">
      <c r="A18" s="329"/>
      <c r="B18" s="329" t="s">
        <v>345</v>
      </c>
      <c r="C18" s="328">
        <f>SUM(C16:C17)</f>
        <v>0</v>
      </c>
      <c r="D18" s="239"/>
      <c r="E18" s="239"/>
    </row>
    <row r="21" spans="1:5" x14ac:dyDescent="0.2">
      <c r="A21" s="212" t="s">
        <v>344</v>
      </c>
      <c r="B21" s="186"/>
      <c r="E21" s="318" t="s">
        <v>343</v>
      </c>
    </row>
    <row r="22" spans="1:5" x14ac:dyDescent="0.2">
      <c r="A22" s="281"/>
    </row>
    <row r="23" spans="1:5" ht="15" customHeight="1" x14ac:dyDescent="0.2">
      <c r="A23" s="223" t="s">
        <v>45</v>
      </c>
      <c r="B23" s="222" t="s">
        <v>46</v>
      </c>
      <c r="C23" s="220" t="s">
        <v>241</v>
      </c>
      <c r="D23" s="220" t="s">
        <v>337</v>
      </c>
      <c r="E23" s="220" t="s">
        <v>259</v>
      </c>
    </row>
    <row r="24" spans="1:5" x14ac:dyDescent="0.2">
      <c r="A24" s="324"/>
      <c r="B24" s="323"/>
      <c r="C24" s="322"/>
      <c r="D24" s="317"/>
      <c r="E24" s="296"/>
    </row>
    <row r="25" spans="1:5" x14ac:dyDescent="0.2">
      <c r="A25" s="218"/>
      <c r="B25" s="321"/>
      <c r="C25" s="317"/>
      <c r="D25" s="317"/>
      <c r="E25" s="296"/>
    </row>
    <row r="26" spans="1:5" x14ac:dyDescent="0.2">
      <c r="A26" s="316"/>
      <c r="B26" s="316" t="s">
        <v>342</v>
      </c>
      <c r="C26" s="320">
        <f>SUM(C24:C25)</f>
        <v>0</v>
      </c>
      <c r="D26" s="319"/>
      <c r="E26" s="319"/>
    </row>
    <row r="28" spans="1:5" x14ac:dyDescent="0.2">
      <c r="B28" s="87" t="s">
        <v>571</v>
      </c>
    </row>
  </sheetData>
  <dataValidations count="5">
    <dataValidation allowBlank="1" showInputMessage="1" showErrorMessage="1" prompt="Saldo final de la Información Financiera Trimestral que se presenta (trimestral: 1er, 2do, 3ro. o 4to.)." sqref="C7 C15 C23"/>
    <dataValidation allowBlank="1" showInputMessage="1" showErrorMessage="1" prompt="Corresponde al número de la cuenta de acuerdo al Plan de Cuentas emitido por el CONAC (DOF 23/12/2015)." sqref="A7 A15 A23"/>
    <dataValidation allowBlank="1" showInputMessage="1" showErrorMessage="1" prompt="Características cualitativas significativas que les impacten financieramente." sqref="E15 E7 E23"/>
    <dataValidation allowBlank="1" showInputMessage="1" showErrorMessage="1" prompt="Especificar origen de dicho recurso: Federal, Estatal, Municipal, Particulares." sqref="D15 D7 D23"/>
    <dataValidation allowBlank="1" showInputMessage="1" showErrorMessage="1" prompt="Corresponde al nombre o descripción de la cuenta de acuerdo al Plan de Cuentas emitido por el CONAC." sqref="B15 B7 B23"/>
  </dataValidations>
  <pageMargins left="0.7" right="0.7" top="0.75" bottom="0.75" header="0.3" footer="0.3"/>
  <pageSetup scale="7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2" sqref="A2:B2"/>
    </sheetView>
  </sheetViews>
  <sheetFormatPr baseColWidth="10" defaultRowHeight="11.25" x14ac:dyDescent="0.2"/>
  <cols>
    <col min="1" max="1" width="20.7109375" style="5" customWidth="1"/>
    <col min="2" max="2" width="50.7109375" style="5" customWidth="1"/>
    <col min="3" max="3" width="17.7109375" style="6" customWidth="1"/>
    <col min="4" max="5" width="17.7109375" style="5" customWidth="1"/>
    <col min="6" max="16384" width="11.42578125" style="5"/>
  </cols>
  <sheetData>
    <row r="2" spans="1:5" ht="15" customHeight="1" x14ac:dyDescent="0.2">
      <c r="A2" s="554" t="s">
        <v>143</v>
      </c>
      <c r="B2" s="555"/>
      <c r="C2" s="86"/>
      <c r="D2" s="86"/>
      <c r="E2" s="86"/>
    </row>
    <row r="3" spans="1:5" ht="12" thickBot="1" x14ac:dyDescent="0.25">
      <c r="A3" s="86"/>
      <c r="B3" s="86"/>
      <c r="C3" s="86"/>
      <c r="D3" s="86"/>
      <c r="E3" s="86"/>
    </row>
    <row r="4" spans="1:5" ht="14.1" customHeight="1" x14ac:dyDescent="0.2">
      <c r="A4" s="135" t="s">
        <v>234</v>
      </c>
      <c r="B4" s="92"/>
      <c r="C4" s="92"/>
      <c r="D4" s="92"/>
      <c r="E4" s="93"/>
    </row>
    <row r="5" spans="1:5" ht="14.1" customHeight="1" x14ac:dyDescent="0.2">
      <c r="A5" s="137" t="s">
        <v>144</v>
      </c>
      <c r="B5" s="11"/>
      <c r="C5" s="11"/>
      <c r="D5" s="11"/>
      <c r="E5" s="94"/>
    </row>
    <row r="6" spans="1:5" ht="14.1" customHeight="1" x14ac:dyDescent="0.2">
      <c r="A6" s="137" t="s">
        <v>173</v>
      </c>
      <c r="B6" s="103"/>
      <c r="C6" s="103"/>
      <c r="D6" s="103"/>
      <c r="E6" s="104"/>
    </row>
    <row r="7" spans="1:5" ht="14.1" customHeight="1" x14ac:dyDescent="0.2">
      <c r="A7" s="160" t="s">
        <v>180</v>
      </c>
      <c r="B7" s="11"/>
      <c r="C7" s="11"/>
      <c r="D7" s="11"/>
      <c r="E7" s="94"/>
    </row>
    <row r="8" spans="1:5" ht="14.1" customHeight="1" thickBot="1" x14ac:dyDescent="0.25">
      <c r="A8" s="161" t="s">
        <v>174</v>
      </c>
      <c r="B8" s="95"/>
      <c r="C8" s="95"/>
      <c r="D8" s="95"/>
      <c r="E8" s="96"/>
    </row>
    <row r="9" spans="1:5" x14ac:dyDescent="0.2">
      <c r="A9" s="86"/>
      <c r="B9" s="86"/>
      <c r="C9" s="86"/>
      <c r="D9" s="86"/>
      <c r="E9" s="8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zoomScaleSheetLayoutView="100" workbookViewId="0">
      <selection activeCell="A2" sqref="A2"/>
    </sheetView>
  </sheetViews>
  <sheetFormatPr baseColWidth="10" defaultRowHeight="11.25" x14ac:dyDescent="0.2"/>
  <cols>
    <col min="1" max="1" width="8.7109375" style="185" customWidth="1"/>
    <col min="2" max="2" width="23.140625" style="1" customWidth="1"/>
    <col min="3" max="3" width="11.42578125" style="1"/>
    <col min="4" max="4" width="11.5703125" style="1" customWidth="1"/>
    <col min="5" max="5" width="10.85546875" style="1" bestFit="1" customWidth="1"/>
    <col min="6" max="7" width="12.28515625" style="26" customWidth="1"/>
    <col min="8" max="8" width="14.28515625" style="26" customWidth="1"/>
    <col min="9" max="9" width="13.42578125" style="26" customWidth="1"/>
    <col min="10" max="10" width="9.42578125" style="26" customWidth="1"/>
    <col min="11" max="12" width="9.7109375" style="26" customWidth="1"/>
    <col min="13" max="15" width="12.7109375" style="26" customWidth="1"/>
    <col min="16" max="16" width="9.140625" style="1" customWidth="1"/>
    <col min="17" max="18" width="10.7109375" style="1" customWidth="1"/>
    <col min="19" max="19" width="10.7109375" style="33" customWidth="1"/>
    <col min="20" max="20" width="11.28515625" style="1" customWidth="1"/>
    <col min="21" max="21" width="8.85546875" style="1" bestFit="1" customWidth="1"/>
    <col min="22" max="22" width="10.42578125" style="1" customWidth="1"/>
    <col min="23" max="23" width="9.28515625" style="1" bestFit="1" customWidth="1"/>
    <col min="24" max="24" width="16" style="1" customWidth="1"/>
    <col min="25" max="25" width="15" style="1" customWidth="1"/>
    <col min="26" max="26" width="11.7109375" style="1" customWidth="1"/>
    <col min="27" max="27" width="16" style="1" customWidth="1"/>
    <col min="28" max="28" width="11.42578125" style="189"/>
    <col min="29" max="16384" width="11.42578125" style="188"/>
  </cols>
  <sheetData>
    <row r="1" spans="1:28" s="23" customFormat="1" ht="18" customHeight="1" x14ac:dyDescent="0.2">
      <c r="A1" s="568" t="s">
        <v>1288</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4"/>
      <c r="AB1" s="11"/>
    </row>
    <row r="2" spans="1:28" s="23" customFormat="1" x14ac:dyDescent="0.2">
      <c r="A2" s="87"/>
      <c r="B2" s="87"/>
      <c r="C2" s="87"/>
      <c r="D2" s="87"/>
      <c r="E2" s="87"/>
      <c r="F2" s="6"/>
      <c r="G2" s="6"/>
      <c r="H2" s="6"/>
      <c r="I2" s="6"/>
      <c r="J2" s="6"/>
      <c r="K2" s="6"/>
      <c r="L2" s="6"/>
      <c r="M2" s="6"/>
      <c r="N2" s="6"/>
      <c r="O2" s="6"/>
      <c r="P2" s="87"/>
      <c r="Q2" s="87"/>
      <c r="R2" s="87"/>
      <c r="S2" s="25"/>
      <c r="T2" s="87"/>
      <c r="U2" s="87"/>
      <c r="V2" s="87"/>
      <c r="W2" s="87"/>
      <c r="X2" s="87"/>
      <c r="Y2" s="87"/>
      <c r="Z2" s="87"/>
      <c r="AA2" s="87"/>
      <c r="AB2" s="11"/>
    </row>
    <row r="3" spans="1:28" s="23" customFormat="1" x14ac:dyDescent="0.2">
      <c r="A3" s="87"/>
      <c r="B3" s="87"/>
      <c r="C3" s="87"/>
      <c r="D3" s="87"/>
      <c r="E3" s="87"/>
      <c r="F3" s="6"/>
      <c r="G3" s="6"/>
      <c r="H3" s="6"/>
      <c r="I3" s="6"/>
      <c r="J3" s="6"/>
      <c r="K3" s="6"/>
      <c r="L3" s="6"/>
      <c r="M3" s="6"/>
      <c r="N3" s="6"/>
      <c r="O3" s="6"/>
      <c r="P3" s="87"/>
      <c r="Q3" s="87"/>
      <c r="R3" s="87"/>
      <c r="S3" s="25"/>
      <c r="T3" s="87"/>
      <c r="U3" s="87"/>
      <c r="V3" s="87"/>
      <c r="W3" s="87"/>
      <c r="X3" s="87"/>
      <c r="Y3" s="87"/>
      <c r="Z3" s="87"/>
      <c r="AA3" s="87"/>
      <c r="AB3" s="11"/>
    </row>
    <row r="4" spans="1:28" s="23" customFormat="1" ht="11.25" customHeight="1" x14ac:dyDescent="0.2">
      <c r="A4" s="212" t="s">
        <v>130</v>
      </c>
      <c r="B4" s="183"/>
      <c r="C4" s="183"/>
      <c r="D4" s="183"/>
      <c r="E4" s="184"/>
      <c r="F4" s="12"/>
      <c r="G4" s="12"/>
      <c r="H4" s="12"/>
      <c r="I4" s="12"/>
      <c r="J4" s="26"/>
      <c r="K4" s="26"/>
      <c r="L4" s="26"/>
      <c r="M4" s="26"/>
      <c r="N4" s="26"/>
      <c r="O4" s="6"/>
      <c r="P4" s="569" t="s">
        <v>54</v>
      </c>
      <c r="Q4" s="569"/>
      <c r="R4" s="569"/>
      <c r="S4" s="569"/>
      <c r="T4" s="569"/>
      <c r="U4" s="87"/>
      <c r="V4" s="87"/>
      <c r="W4" s="87"/>
      <c r="X4" s="87"/>
      <c r="Y4" s="87"/>
      <c r="Z4" s="87"/>
      <c r="AA4" s="87"/>
      <c r="AB4" s="11"/>
    </row>
    <row r="5" spans="1:28" s="23" customFormat="1" x14ac:dyDescent="0.2">
      <c r="A5" s="72"/>
      <c r="B5" s="73"/>
      <c r="C5" s="74"/>
      <c r="D5" s="7"/>
      <c r="E5" s="24"/>
      <c r="F5" s="22"/>
      <c r="G5" s="22"/>
      <c r="H5" s="22"/>
      <c r="I5" s="22"/>
      <c r="J5" s="8"/>
      <c r="K5" s="8"/>
      <c r="L5" s="8"/>
      <c r="M5" s="8"/>
      <c r="N5" s="8"/>
      <c r="O5" s="8"/>
      <c r="P5" s="7"/>
      <c r="Q5" s="7"/>
      <c r="R5" s="7"/>
      <c r="S5" s="27"/>
      <c r="T5" s="7"/>
      <c r="U5" s="7"/>
      <c r="V5" s="7"/>
      <c r="W5" s="7"/>
      <c r="X5" s="7"/>
      <c r="Y5" s="7"/>
      <c r="Z5" s="7"/>
      <c r="AA5" s="7"/>
    </row>
    <row r="6" spans="1:28" ht="15.75" customHeight="1" x14ac:dyDescent="0.2">
      <c r="A6" s="75"/>
      <c r="B6" s="570" t="s">
        <v>55</v>
      </c>
      <c r="C6" s="570"/>
      <c r="D6" s="570"/>
      <c r="E6" s="570"/>
      <c r="F6" s="570"/>
      <c r="G6" s="570"/>
      <c r="H6" s="570"/>
      <c r="I6" s="570"/>
      <c r="J6" s="570"/>
      <c r="K6" s="570"/>
      <c r="L6" s="570"/>
      <c r="M6" s="570"/>
      <c r="N6" s="570"/>
      <c r="O6" s="570"/>
      <c r="P6" s="570"/>
      <c r="Q6" s="570"/>
      <c r="R6" s="570"/>
      <c r="S6" s="570"/>
      <c r="T6" s="570"/>
      <c r="U6" s="570"/>
      <c r="V6" s="570"/>
      <c r="W6" s="570"/>
      <c r="X6" s="570"/>
      <c r="Y6" s="570"/>
      <c r="Z6" s="570"/>
      <c r="AA6" s="571"/>
    </row>
    <row r="7" spans="1:28" ht="12.95" customHeight="1" x14ac:dyDescent="0.2">
      <c r="A7" s="207"/>
      <c r="B7" s="207"/>
      <c r="C7" s="207"/>
      <c r="D7" s="207"/>
      <c r="E7" s="207"/>
      <c r="F7" s="210" t="s">
        <v>120</v>
      </c>
      <c r="G7" s="209"/>
      <c r="H7" s="211" t="s">
        <v>237</v>
      </c>
      <c r="I7" s="208"/>
      <c r="J7" s="207"/>
      <c r="K7" s="210" t="s">
        <v>121</v>
      </c>
      <c r="L7" s="209"/>
      <c r="M7" s="208"/>
      <c r="N7" s="208"/>
      <c r="O7" s="208"/>
      <c r="P7" s="207"/>
      <c r="Q7" s="207"/>
      <c r="R7" s="207"/>
      <c r="S7" s="207"/>
      <c r="T7" s="207"/>
      <c r="U7" s="207"/>
      <c r="V7" s="207"/>
      <c r="W7" s="207"/>
      <c r="X7" s="207"/>
      <c r="Y7" s="207"/>
      <c r="Z7" s="207"/>
      <c r="AA7" s="207"/>
    </row>
    <row r="8" spans="1:28" s="202" customFormat="1" ht="33.75" customHeight="1" x14ac:dyDescent="0.25">
      <c r="A8" s="204" t="s">
        <v>125</v>
      </c>
      <c r="B8" s="204" t="s">
        <v>56</v>
      </c>
      <c r="C8" s="204" t="s">
        <v>57</v>
      </c>
      <c r="D8" s="204" t="s">
        <v>134</v>
      </c>
      <c r="E8" s="204" t="s">
        <v>126</v>
      </c>
      <c r="F8" s="206" t="s">
        <v>69</v>
      </c>
      <c r="G8" s="206" t="s">
        <v>70</v>
      </c>
      <c r="H8" s="206" t="s">
        <v>70</v>
      </c>
      <c r="I8" s="205" t="s">
        <v>127</v>
      </c>
      <c r="J8" s="204" t="s">
        <v>58</v>
      </c>
      <c r="K8" s="206" t="s">
        <v>69</v>
      </c>
      <c r="L8" s="206" t="s">
        <v>70</v>
      </c>
      <c r="M8" s="205" t="s">
        <v>122</v>
      </c>
      <c r="N8" s="205" t="s">
        <v>123</v>
      </c>
      <c r="O8" s="205" t="s">
        <v>59</v>
      </c>
      <c r="P8" s="204" t="s">
        <v>128</v>
      </c>
      <c r="Q8" s="204" t="s">
        <v>129</v>
      </c>
      <c r="R8" s="204" t="s">
        <v>60</v>
      </c>
      <c r="S8" s="204" t="s">
        <v>61</v>
      </c>
      <c r="T8" s="204" t="s">
        <v>62</v>
      </c>
      <c r="U8" s="204" t="s">
        <v>63</v>
      </c>
      <c r="V8" s="204" t="s">
        <v>64</v>
      </c>
      <c r="W8" s="204" t="s">
        <v>65</v>
      </c>
      <c r="X8" s="204" t="s">
        <v>66</v>
      </c>
      <c r="Y8" s="204" t="s">
        <v>124</v>
      </c>
      <c r="Z8" s="204" t="s">
        <v>67</v>
      </c>
      <c r="AA8" s="204" t="s">
        <v>68</v>
      </c>
      <c r="AB8" s="203"/>
    </row>
    <row r="9" spans="1:28" x14ac:dyDescent="0.2">
      <c r="A9" s="199" t="s">
        <v>71</v>
      </c>
      <c r="B9" s="194"/>
      <c r="C9" s="192"/>
      <c r="D9" s="192"/>
      <c r="E9" s="192"/>
      <c r="F9" s="196"/>
      <c r="G9" s="196"/>
      <c r="H9" s="198"/>
      <c r="I9" s="198"/>
      <c r="J9" s="197"/>
      <c r="K9" s="196"/>
      <c r="L9" s="196"/>
      <c r="M9" s="196"/>
      <c r="N9" s="196"/>
      <c r="O9" s="196"/>
      <c r="P9" s="195"/>
      <c r="Q9" s="195"/>
      <c r="R9" s="193"/>
      <c r="S9" s="193"/>
      <c r="T9" s="192"/>
      <c r="U9" s="192"/>
      <c r="V9" s="194"/>
      <c r="W9" s="194"/>
      <c r="X9" s="192"/>
      <c r="Y9" s="192"/>
      <c r="Z9" s="193"/>
      <c r="AA9" s="192"/>
    </row>
    <row r="10" spans="1:28" s="200" customFormat="1" x14ac:dyDescent="0.2">
      <c r="A10" s="199" t="s">
        <v>72</v>
      </c>
      <c r="B10" s="194"/>
      <c r="C10" s="192"/>
      <c r="D10" s="192"/>
      <c r="E10" s="192"/>
      <c r="F10" s="196"/>
      <c r="G10" s="196"/>
      <c r="H10" s="198"/>
      <c r="I10" s="198"/>
      <c r="J10" s="197"/>
      <c r="K10" s="196"/>
      <c r="L10" s="196"/>
      <c r="M10" s="196"/>
      <c r="N10" s="196"/>
      <c r="O10" s="196"/>
      <c r="P10" s="195"/>
      <c r="Q10" s="195"/>
      <c r="R10" s="193"/>
      <c r="S10" s="193"/>
      <c r="T10" s="192"/>
      <c r="U10" s="192"/>
      <c r="V10" s="194"/>
      <c r="W10" s="194"/>
      <c r="X10" s="192"/>
      <c r="Y10" s="192"/>
      <c r="Z10" s="193"/>
      <c r="AA10" s="192"/>
      <c r="AB10" s="201"/>
    </row>
    <row r="11" spans="1:28" s="189" customFormat="1" x14ac:dyDescent="0.2">
      <c r="A11" s="199" t="s">
        <v>73</v>
      </c>
      <c r="B11" s="194"/>
      <c r="C11" s="192"/>
      <c r="D11" s="192"/>
      <c r="E11" s="192"/>
      <c r="F11" s="196"/>
      <c r="G11" s="196"/>
      <c r="H11" s="198"/>
      <c r="I11" s="198"/>
      <c r="J11" s="197"/>
      <c r="K11" s="196"/>
      <c r="L11" s="196"/>
      <c r="M11" s="196"/>
      <c r="N11" s="196"/>
      <c r="O11" s="196"/>
      <c r="P11" s="195"/>
      <c r="Q11" s="195"/>
      <c r="R11" s="193"/>
      <c r="S11" s="193"/>
      <c r="T11" s="192"/>
      <c r="U11" s="192"/>
      <c r="V11" s="194"/>
      <c r="W11" s="194"/>
      <c r="X11" s="192"/>
      <c r="Y11" s="192"/>
      <c r="Z11" s="193"/>
      <c r="AA11" s="192"/>
    </row>
    <row r="12" spans="1:28" s="189" customFormat="1" x14ac:dyDescent="0.2">
      <c r="A12" s="199" t="s">
        <v>74</v>
      </c>
      <c r="B12" s="194"/>
      <c r="C12" s="192"/>
      <c r="D12" s="192"/>
      <c r="E12" s="192"/>
      <c r="F12" s="196"/>
      <c r="G12" s="196"/>
      <c r="H12" s="198"/>
      <c r="I12" s="198"/>
      <c r="J12" s="197"/>
      <c r="K12" s="196"/>
      <c r="L12" s="196"/>
      <c r="M12" s="196"/>
      <c r="N12" s="196"/>
      <c r="O12" s="196"/>
      <c r="P12" s="195"/>
      <c r="Q12" s="195"/>
      <c r="R12" s="193"/>
      <c r="S12" s="193"/>
      <c r="T12" s="192"/>
      <c r="U12" s="192"/>
      <c r="V12" s="194"/>
      <c r="W12" s="194"/>
      <c r="X12" s="192"/>
      <c r="Y12" s="192"/>
      <c r="Z12" s="193"/>
      <c r="AA12" s="192"/>
    </row>
    <row r="13" spans="1:28" s="189" customFormat="1" x14ac:dyDescent="0.2">
      <c r="A13" s="199"/>
      <c r="B13" s="194"/>
      <c r="C13" s="192"/>
      <c r="D13" s="192"/>
      <c r="E13" s="192"/>
      <c r="F13" s="196"/>
      <c r="G13" s="196"/>
      <c r="H13" s="198"/>
      <c r="I13" s="198"/>
      <c r="J13" s="197"/>
      <c r="K13" s="196"/>
      <c r="L13" s="196"/>
      <c r="M13" s="196"/>
      <c r="N13" s="196"/>
      <c r="O13" s="196"/>
      <c r="P13" s="195"/>
      <c r="Q13" s="195"/>
      <c r="R13" s="193"/>
      <c r="S13" s="193"/>
      <c r="T13" s="192"/>
      <c r="U13" s="192"/>
      <c r="V13" s="194"/>
      <c r="W13" s="194"/>
      <c r="X13" s="192"/>
      <c r="Y13" s="192"/>
      <c r="Z13" s="193"/>
      <c r="AA13" s="192"/>
    </row>
    <row r="14" spans="1:28" s="189" customFormat="1" x14ac:dyDescent="0.2">
      <c r="A14" s="199"/>
      <c r="B14" s="459" t="s">
        <v>571</v>
      </c>
      <c r="C14" s="192"/>
      <c r="D14" s="192"/>
      <c r="E14" s="192"/>
      <c r="F14" s="196"/>
      <c r="G14" s="196"/>
      <c r="H14" s="198"/>
      <c r="I14" s="198"/>
      <c r="J14" s="197"/>
      <c r="K14" s="196"/>
      <c r="L14" s="196"/>
      <c r="M14" s="196"/>
      <c r="N14" s="196"/>
      <c r="O14" s="196"/>
      <c r="P14" s="195"/>
      <c r="Q14" s="195"/>
      <c r="R14" s="193"/>
      <c r="S14" s="193"/>
      <c r="T14" s="192"/>
      <c r="U14" s="192"/>
      <c r="V14" s="194"/>
      <c r="W14" s="194"/>
      <c r="X14" s="192"/>
      <c r="Y14" s="192"/>
      <c r="Z14" s="193"/>
      <c r="AA14" s="192"/>
    </row>
    <row r="15" spans="1:28" s="189" customFormat="1" x14ac:dyDescent="0.2">
      <c r="A15" s="199"/>
      <c r="B15" s="194"/>
      <c r="C15" s="192"/>
      <c r="D15" s="192"/>
      <c r="E15" s="192"/>
      <c r="F15" s="196"/>
      <c r="G15" s="196"/>
      <c r="H15" s="198"/>
      <c r="I15" s="198"/>
      <c r="J15" s="197"/>
      <c r="K15" s="196"/>
      <c r="L15" s="196"/>
      <c r="M15" s="196"/>
      <c r="N15" s="196"/>
      <c r="O15" s="196"/>
      <c r="P15" s="195"/>
      <c r="Q15" s="195"/>
      <c r="R15" s="193"/>
      <c r="S15" s="193"/>
      <c r="T15" s="192"/>
      <c r="U15" s="192"/>
      <c r="V15" s="194"/>
      <c r="W15" s="194"/>
      <c r="X15" s="192"/>
      <c r="Y15" s="192"/>
      <c r="Z15" s="193"/>
      <c r="AA15" s="192"/>
    </row>
    <row r="16" spans="1:28" s="189" customFormat="1" x14ac:dyDescent="0.2">
      <c r="A16" s="199"/>
      <c r="B16" s="194"/>
      <c r="C16" s="192"/>
      <c r="D16" s="192"/>
      <c r="E16" s="192"/>
      <c r="F16" s="196"/>
      <c r="G16" s="196"/>
      <c r="H16" s="198"/>
      <c r="I16" s="198"/>
      <c r="J16" s="197"/>
      <c r="K16" s="196"/>
      <c r="L16" s="196"/>
      <c r="M16" s="196"/>
      <c r="N16" s="196"/>
      <c r="O16" s="196"/>
      <c r="P16" s="195"/>
      <c r="Q16" s="195"/>
      <c r="R16" s="193"/>
      <c r="S16" s="193"/>
      <c r="T16" s="192"/>
      <c r="U16" s="192"/>
      <c r="V16" s="194"/>
      <c r="W16" s="194"/>
      <c r="X16" s="192"/>
      <c r="Y16" s="192"/>
      <c r="Z16" s="193"/>
      <c r="AA16" s="192"/>
    </row>
    <row r="17" spans="1:27" x14ac:dyDescent="0.2">
      <c r="A17" s="199"/>
      <c r="B17" s="194"/>
      <c r="C17" s="192"/>
      <c r="D17" s="192"/>
      <c r="E17" s="192"/>
      <c r="F17" s="196"/>
      <c r="G17" s="196"/>
      <c r="H17" s="198"/>
      <c r="I17" s="198"/>
      <c r="J17" s="197"/>
      <c r="K17" s="196"/>
      <c r="L17" s="196"/>
      <c r="M17" s="196"/>
      <c r="N17" s="196"/>
      <c r="O17" s="196"/>
      <c r="P17" s="195"/>
      <c r="Q17" s="195"/>
      <c r="R17" s="193"/>
      <c r="S17" s="193"/>
      <c r="T17" s="192"/>
      <c r="U17" s="192"/>
      <c r="V17" s="194"/>
      <c r="W17" s="194"/>
      <c r="X17" s="192"/>
      <c r="Y17" s="192"/>
      <c r="Z17" s="193"/>
      <c r="AA17" s="192"/>
    </row>
    <row r="18" spans="1:27" s="190" customFormat="1" x14ac:dyDescent="0.2">
      <c r="A18" s="191">
        <v>900001</v>
      </c>
      <c r="B18" s="76" t="s">
        <v>75</v>
      </c>
      <c r="C18" s="76"/>
      <c r="D18" s="76"/>
      <c r="E18" s="76"/>
      <c r="F18" s="77">
        <f>SUM(F9:F17)</f>
        <v>0</v>
      </c>
      <c r="G18" s="77">
        <f>SUM(G9:G17)</f>
        <v>0</v>
      </c>
      <c r="H18" s="77">
        <f>SUM(H9:H17)</f>
        <v>0</v>
      </c>
      <c r="I18" s="77">
        <f>SUM(I9:I17)</f>
        <v>0</v>
      </c>
      <c r="J18" s="78"/>
      <c r="K18" s="77">
        <f>SUM(K9:K17)</f>
        <v>0</v>
      </c>
      <c r="L18" s="77">
        <f>SUM(L9:L17)</f>
        <v>0</v>
      </c>
      <c r="M18" s="77">
        <f>SUM(M9:M17)</f>
        <v>0</v>
      </c>
      <c r="N18" s="77">
        <f>SUM(N9:N17)</f>
        <v>0</v>
      </c>
      <c r="O18" s="77">
        <f>SUM(O9:O17)</f>
        <v>0</v>
      </c>
      <c r="P18" s="79"/>
      <c r="Q18" s="76"/>
      <c r="R18" s="76"/>
      <c r="S18" s="80"/>
      <c r="T18" s="76"/>
      <c r="U18" s="76"/>
      <c r="V18" s="76"/>
      <c r="W18" s="76"/>
      <c r="X18" s="76"/>
      <c r="Y18" s="76"/>
      <c r="Z18" s="76"/>
      <c r="AA18" s="76"/>
    </row>
    <row r="19" spans="1:27" s="190" customFormat="1" x14ac:dyDescent="0.2">
      <c r="A19" s="14"/>
      <c r="B19" s="29"/>
      <c r="C19" s="29"/>
      <c r="D19" s="29"/>
      <c r="E19" s="29"/>
      <c r="F19" s="30"/>
      <c r="G19" s="30"/>
      <c r="H19" s="30"/>
      <c r="I19" s="30"/>
      <c r="J19" s="30"/>
      <c r="K19" s="30"/>
      <c r="L19" s="30"/>
      <c r="M19" s="30"/>
      <c r="N19" s="30"/>
      <c r="O19" s="30"/>
      <c r="P19" s="31"/>
      <c r="Q19" s="29"/>
      <c r="R19" s="29"/>
      <c r="S19" s="32"/>
      <c r="T19" s="29"/>
      <c r="U19" s="29"/>
      <c r="V19" s="29"/>
      <c r="W19" s="29"/>
      <c r="X19" s="29"/>
      <c r="Y19" s="29"/>
      <c r="Z19" s="29"/>
      <c r="AA19" s="29"/>
    </row>
    <row r="20" spans="1:27" s="190" customFormat="1" x14ac:dyDescent="0.2">
      <c r="A20" s="14"/>
      <c r="B20" s="29"/>
      <c r="C20" s="29"/>
      <c r="D20" s="29"/>
      <c r="E20" s="29"/>
      <c r="F20" s="30"/>
      <c r="G20" s="30"/>
      <c r="H20" s="30"/>
      <c r="I20" s="30"/>
      <c r="J20" s="30"/>
      <c r="K20" s="30"/>
      <c r="L20" s="30"/>
      <c r="M20" s="30"/>
      <c r="N20" s="30"/>
      <c r="O20" s="30"/>
      <c r="P20" s="31"/>
      <c r="Q20" s="29"/>
      <c r="R20" s="29"/>
      <c r="S20" s="32"/>
      <c r="T20" s="29"/>
      <c r="U20" s="29"/>
      <c r="V20" s="29"/>
      <c r="W20" s="29"/>
      <c r="X20" s="29"/>
      <c r="Y20" s="29"/>
      <c r="Z20" s="29"/>
      <c r="AA20" s="29"/>
    </row>
  </sheetData>
  <sheetProtection algorithmName="SHA-512" hashValue="DH8e5NoihEeeMCV/Ysvi12UZSl2Oob0ln0HDXJLVTsilGHuSiDkYCaiqeY+A+RPKSew/6/K29StttKStemqsqg==" saltValue="A0yXxDQeU+xKxSVXaC4FZw==" spinCount="100000" sheet="1" objects="1" scenarios="1" insertRows="0" deleteRows="0" autoFilter="0"/>
  <mergeCells count="3">
    <mergeCell ref="A1:Z1"/>
    <mergeCell ref="P4:T4"/>
    <mergeCell ref="B6:AA6"/>
  </mergeCells>
  <dataValidations count="25">
    <dataValidation allowBlank="1" showInputMessage="1" showErrorMessage="1" prompt="Costo financiero al periodo que se está reportando." sqref="N7:N8"/>
    <dataValidation allowBlank="1" showInputMessage="1" showErrorMessage="1" prompt="Monto del Capital (PRÉSTAMO O FINANCIAMIENTO) pagado al periodo, sin intereses." sqref="O7:O8"/>
    <dataValidation allowBlank="1" showInputMessage="1" showErrorMessage="1" prompt="Corresponde al número consecutivo que la entidad le asigne para enumerar las deudas." sqref="A7:A8"/>
    <dataValidation allowBlank="1" showInputMessage="1" showErrorMessage="1" prompt="Obra, bien o servicio por el cual se contrató el crédito." sqref="B7:B8"/>
    <dataValidation allowBlank="1" showInputMessage="1" showErrorMessage="1" prompt="Entidad Financiera que otorga el crédito o financiamiento al Municipio, Ejecutivo Estatal, etc." sqref="C7:C8"/>
    <dataValidation allowBlank="1" showInputMessage="1" showErrorMessage="1" prompt="El registro numérico con que el ACREEDOR registra el contrato." sqref="D7:D8"/>
    <dataValidation allowBlank="1" showInputMessage="1" showErrorMessage="1" prompt="Instrumento financiero, mediante el cual se contrata y se obliga el pago del crédito: Emisión de bonos, pagarés, cetes, etc." sqref="E7:E8"/>
    <dataValidation allowBlank="1" showInputMessage="1" showErrorMessage="1" prompt="Monto del Capital (PRÉSTAMO O FINANCIAMIENTO) contratado. " sqref="F7:G7"/>
    <dataValidation allowBlank="1" showInputMessage="1" showErrorMessage="1" prompt="Monto del financiamiento que efectivamente se ha utilizado." sqref="H7"/>
    <dataValidation allowBlank="1" showInputMessage="1" showErrorMessage="1" prompt="Saldo por pagar actualizado." sqref="I7:I8"/>
    <dataValidation allowBlank="1" showInputMessage="1" showErrorMessage="1" prompt="Intereses pactados durante la vigencia del contrato." sqref="J7:J8"/>
    <dataValidation allowBlank="1" showInputMessage="1" showErrorMessage="1" prompt="Monto del Capital (PRÉSTAMO O FINANCIAMIENTO) pagado, desde la fecha de su contratación hasta la fecha del reporte (acumulado), sin intereses." sqref="K7:L7"/>
    <dataValidation allowBlank="1" showInputMessage="1" showErrorMessage="1" prompt="Costo financiero del pago desde la fecha de su contratación hasta la fecha del reporte." sqref="M7:M8"/>
    <dataValidation allowBlank="1" showInputMessage="1" showErrorMessage="1" prompt="Número de amortización respecto del total pactado, contados desde la fecha de su contratación hasta la fecha del reporte. Ej. 26/180 (reflejar por renglón cada uno de los pagos efectuados en el periodo de cada crédito). " sqref="P7:P8"/>
    <dataValidation allowBlank="1" showInputMessage="1" showErrorMessage="1" prompt="Número de pagos efectuados durante el periodo que se está reportando." sqref="Q7:Q8"/>
    <dataValidation allowBlank="1" showInputMessage="1" showErrorMessage="1" prompt="Fecha al momento del otorgamiento del crédito y se plasma en el contrato." sqref="R7:R8"/>
    <dataValidation allowBlank="1" showInputMessage="1" showErrorMessage="1" prompt="Fecha originalmente pactada en el contrato, en la que se presume debe quedar cubierto el pago total del crédito otorgado." sqref="S7:S8"/>
    <dataValidation allowBlank="1" showInputMessage="1" showErrorMessage="1" prompt="De acuerdo a la Ley de Deuda Pública; la Deuda debe ser registrada en el &quot;Registro Estatal de Deuda Pública&quot;." sqref="T7:T8"/>
    <dataValidation allowBlank="1" showInputMessage="1" showErrorMessage="1" prompt="Ampliación en su caso, de la &quot;FECHA DE VENCIMIENTO&quot;." sqref="U7:U8"/>
    <dataValidation allowBlank="1" showInputMessage="1" showErrorMessage="1" prompt="Por lo regular el Gobierno del Estado, es el Aval de los Municipios." sqref="V7:V8"/>
    <dataValidation allowBlank="1" showInputMessage="1" showErrorMessage="1" prompt="Documento que garantiza el compromiso de pagar la obligación. Ej. Participaciones, etc." sqref="W7:W8"/>
    <dataValidation allowBlank="1" showInputMessage="1" showErrorMessage="1" prompt="Especificar la fuente del ingreso con el que se cubrirá el financiamiento." sqref="X7:X8"/>
    <dataValidation allowBlank="1" showInputMessage="1" showErrorMessage="1" prompt="Documento donde el Congreso Estatal autoriza al ENTE PÚBLICO A CONTRAER DEUDA." sqref="Y7:Y8"/>
    <dataValidation allowBlank="1" showInputMessage="1" showErrorMessage="1" prompt="Indicar si se trata de un &quot;Contrato Nuevo&quot;, &quot;Contrato Existente&quot; o &quot;Reestructuración&quot;." sqref="AA7:AA8"/>
    <dataValidation allowBlank="1" showInputMessage="1" showErrorMessage="1" prompt="Fecha en que el Congreso Estatal autoriza al ENTE PÚBLICO A CONTRAER DEUDA." sqref="Z7:Z8"/>
  </dataValidations>
  <printOptions horizontalCentered="1"/>
  <pageMargins left="0.19685039370078741" right="0.11811023622047245" top="0.74803149606299213" bottom="0.74803149606299213" header="0.31496062992125984" footer="0.31496062992125984"/>
  <pageSetup scale="4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
  <sheetViews>
    <sheetView view="pageBreakPreview" zoomScale="110" zoomScaleNormal="100" zoomScaleSheetLayoutView="110" workbookViewId="0">
      <pane ySplit="2" topLeftCell="A3" activePane="bottomLeft" state="frozen"/>
      <selection activeCell="A14" sqref="A14:B14"/>
      <selection pane="bottomLeft" activeCell="B34" sqref="B34"/>
    </sheetView>
  </sheetViews>
  <sheetFormatPr baseColWidth="10" defaultRowHeight="11.25" x14ac:dyDescent="0.2"/>
  <cols>
    <col min="1" max="1" width="20.7109375" style="7" customWidth="1"/>
    <col min="2" max="2" width="50.7109375" style="7" customWidth="1"/>
    <col min="3" max="3" width="17.7109375" style="8" customWidth="1"/>
    <col min="4" max="5" width="17.7109375" style="59" customWidth="1"/>
    <col min="6" max="6" width="14.7109375" style="7" customWidth="1"/>
    <col min="7" max="16384" width="11.42578125" style="7"/>
  </cols>
  <sheetData>
    <row r="2" spans="1:6" ht="15" customHeight="1" x14ac:dyDescent="0.2">
      <c r="A2" s="554" t="s">
        <v>143</v>
      </c>
      <c r="B2" s="555"/>
      <c r="C2" s="7"/>
      <c r="D2" s="88"/>
      <c r="E2" s="88"/>
    </row>
    <row r="3" spans="1:6" ht="12" thickBot="1" x14ac:dyDescent="0.25">
      <c r="A3" s="89"/>
      <c r="B3" s="23"/>
      <c r="C3" s="23"/>
      <c r="D3" s="28"/>
      <c r="E3" s="28"/>
      <c r="F3" s="23"/>
    </row>
    <row r="4" spans="1:6" ht="14.1" customHeight="1" x14ac:dyDescent="0.2">
      <c r="A4" s="135" t="s">
        <v>234</v>
      </c>
      <c r="B4" s="136"/>
      <c r="C4" s="136"/>
      <c r="D4" s="136"/>
      <c r="E4" s="136"/>
      <c r="F4" s="101"/>
    </row>
    <row r="5" spans="1:6" ht="14.1" customHeight="1" x14ac:dyDescent="0.2">
      <c r="A5" s="137" t="s">
        <v>144</v>
      </c>
      <c r="B5" s="138"/>
      <c r="C5" s="138"/>
      <c r="D5" s="138"/>
      <c r="E5" s="138"/>
      <c r="F5" s="101"/>
    </row>
    <row r="6" spans="1:6" ht="14.1" customHeight="1" x14ac:dyDescent="0.2">
      <c r="A6" s="556" t="s">
        <v>228</v>
      </c>
      <c r="B6" s="557"/>
      <c r="C6" s="557"/>
      <c r="D6" s="557"/>
      <c r="E6" s="557"/>
      <c r="F6" s="134"/>
    </row>
    <row r="7" spans="1:6" ht="14.1" customHeight="1" x14ac:dyDescent="0.2">
      <c r="A7" s="137" t="s">
        <v>145</v>
      </c>
      <c r="B7" s="138"/>
      <c r="C7" s="138"/>
      <c r="D7" s="138"/>
      <c r="E7" s="138"/>
      <c r="F7" s="101"/>
    </row>
    <row r="8" spans="1:6" ht="14.1" customHeight="1" thickBot="1" x14ac:dyDescent="0.25">
      <c r="A8" s="139" t="s">
        <v>146</v>
      </c>
      <c r="B8" s="140"/>
      <c r="C8" s="140"/>
      <c r="D8" s="140"/>
      <c r="E8" s="140"/>
      <c r="F8" s="101"/>
    </row>
    <row r="9" spans="1:6" x14ac:dyDescent="0.2">
      <c r="C9" s="7"/>
      <c r="D9" s="88"/>
      <c r="E9" s="88"/>
    </row>
  </sheetData>
  <mergeCells count="2">
    <mergeCell ref="A2:B2"/>
    <mergeCell ref="A6:E6"/>
  </mergeCells>
  <pageMargins left="0.70866141732283472" right="0.70866141732283472" top="0.74803149606299213" bottom="0.74803149606299213" header="0.31496062992125984" footer="0.31496062992125984"/>
  <pageSetup scale="87" orientation="landscape" r:id="rId1"/>
  <headerFooter>
    <oddHeader>&amp;CNOTAS A LOS ESTADOS FINANCIEROS</oddHeader>
    <oddFooter>&amp;L&amp;F&amp;R&amp;A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
  <sheetViews>
    <sheetView zoomScaleNormal="100" zoomScaleSheetLayoutView="100" workbookViewId="0">
      <pane ySplit="3" topLeftCell="A4" activePane="bottomLeft" state="frozen"/>
      <selection pane="bottomLeft" activeCell="K11" sqref="K11"/>
    </sheetView>
  </sheetViews>
  <sheetFormatPr baseColWidth="10" defaultRowHeight="11.25" x14ac:dyDescent="0.2"/>
  <cols>
    <col min="1" max="1" width="8.7109375" style="185" customWidth="1"/>
    <col min="2" max="2" width="23.140625" style="1" customWidth="1"/>
    <col min="3" max="3" width="11.42578125" style="1"/>
    <col min="4" max="4" width="11.5703125" style="1" customWidth="1"/>
    <col min="5" max="5" width="10.85546875" style="1" bestFit="1" customWidth="1"/>
    <col min="6" max="8" width="12.7109375" style="26" customWidth="1"/>
    <col min="9" max="9" width="13.42578125" style="26" customWidth="1"/>
    <col min="10" max="10" width="9.42578125" style="26" customWidth="1"/>
    <col min="11" max="15" width="12.7109375" style="26" customWidth="1"/>
    <col min="16" max="16" width="9.140625" style="1" customWidth="1"/>
    <col min="17" max="18" width="10.7109375" style="1" customWidth="1"/>
    <col min="19" max="19" width="10.7109375" style="33" customWidth="1"/>
    <col min="20" max="20" width="11.28515625" style="1" customWidth="1"/>
    <col min="21" max="21" width="8.85546875" style="1" bestFit="1" customWidth="1"/>
    <col min="22" max="22" width="10.42578125" style="1" customWidth="1"/>
    <col min="23" max="23" width="9.28515625" style="1" bestFit="1" customWidth="1"/>
    <col min="24" max="24" width="16" style="1" customWidth="1"/>
    <col min="25" max="25" width="15" style="1" customWidth="1"/>
    <col min="26" max="26" width="11.7109375" style="1" customWidth="1"/>
    <col min="27" max="27" width="16" style="1" customWidth="1"/>
    <col min="28" max="28" width="11.42578125" style="11"/>
    <col min="29" max="16384" width="11.42578125" style="23"/>
  </cols>
  <sheetData>
    <row r="1" spans="1:27" s="20" customFormat="1" x14ac:dyDescent="0.2">
      <c r="A1" s="14"/>
      <c r="B1" s="29"/>
      <c r="C1" s="29"/>
      <c r="D1" s="29"/>
      <c r="E1" s="29"/>
      <c r="F1" s="30"/>
      <c r="G1" s="30"/>
      <c r="H1" s="30"/>
      <c r="I1" s="30"/>
      <c r="J1" s="30"/>
      <c r="K1" s="30"/>
      <c r="L1" s="30"/>
      <c r="M1" s="30"/>
      <c r="N1" s="30"/>
      <c r="O1" s="30"/>
      <c r="P1" s="31"/>
      <c r="Q1" s="29"/>
      <c r="R1" s="29"/>
      <c r="S1" s="32"/>
      <c r="T1" s="29"/>
      <c r="U1" s="29"/>
      <c r="V1" s="29"/>
      <c r="W1" s="29"/>
      <c r="X1" s="29"/>
      <c r="Y1" s="29"/>
      <c r="Z1" s="29"/>
      <c r="AA1" s="29"/>
    </row>
    <row r="2" spans="1:27" s="11" customFormat="1" ht="15" customHeight="1" x14ac:dyDescent="0.2">
      <c r="A2" s="555" t="s">
        <v>143</v>
      </c>
      <c r="B2" s="555"/>
      <c r="C2" s="555"/>
      <c r="D2" s="29"/>
      <c r="E2" s="29"/>
      <c r="F2" s="31"/>
      <c r="G2" s="31"/>
      <c r="H2" s="31"/>
      <c r="I2" s="29"/>
      <c r="J2" s="29"/>
      <c r="K2" s="31"/>
      <c r="L2" s="31"/>
      <c r="M2" s="31"/>
      <c r="N2" s="31"/>
      <c r="O2" s="31"/>
      <c r="P2" s="29"/>
      <c r="Q2" s="29"/>
      <c r="R2" s="29"/>
      <c r="S2" s="29"/>
      <c r="T2" s="29"/>
      <c r="U2" s="1"/>
      <c r="V2" s="1"/>
      <c r="W2" s="1"/>
      <c r="X2" s="1"/>
      <c r="Y2" s="1"/>
      <c r="Z2" s="1"/>
      <c r="AA2" s="1"/>
    </row>
    <row r="3" spans="1:27" s="11" customFormat="1" ht="12" thickBot="1" x14ac:dyDescent="0.25">
      <c r="A3" s="29"/>
      <c r="B3" s="29"/>
      <c r="C3" s="29"/>
      <c r="D3" s="29"/>
      <c r="E3" s="29"/>
      <c r="F3" s="31"/>
      <c r="G3" s="31"/>
      <c r="H3" s="31"/>
      <c r="I3" s="29"/>
      <c r="J3" s="29"/>
      <c r="K3" s="31"/>
      <c r="L3" s="31"/>
      <c r="M3" s="31"/>
      <c r="N3" s="31"/>
      <c r="O3" s="31"/>
      <c r="P3" s="29"/>
      <c r="Q3" s="29"/>
      <c r="R3" s="29"/>
      <c r="S3" s="29"/>
      <c r="T3" s="29"/>
      <c r="U3" s="1"/>
      <c r="V3" s="1"/>
      <c r="W3" s="1"/>
      <c r="X3" s="1"/>
      <c r="Y3" s="1"/>
      <c r="Z3" s="1"/>
      <c r="AA3" s="1"/>
    </row>
    <row r="4" spans="1:27" s="11" customFormat="1" ht="14.1" customHeight="1" x14ac:dyDescent="0.2">
      <c r="A4" s="162" t="s">
        <v>181</v>
      </c>
      <c r="B4" s="108"/>
      <c r="C4" s="108"/>
      <c r="D4" s="108"/>
      <c r="E4" s="108"/>
      <c r="F4" s="109"/>
      <c r="G4" s="109"/>
      <c r="H4" s="109"/>
      <c r="I4" s="108"/>
      <c r="J4" s="108"/>
      <c r="K4" s="109"/>
      <c r="L4" s="109"/>
      <c r="M4" s="109"/>
      <c r="N4" s="109"/>
      <c r="O4" s="109"/>
      <c r="P4" s="108"/>
      <c r="Q4" s="108"/>
      <c r="R4" s="108"/>
      <c r="S4" s="108"/>
      <c r="T4" s="110"/>
      <c r="U4" s="1"/>
      <c r="V4" s="1"/>
      <c r="W4" s="1"/>
      <c r="X4" s="1"/>
      <c r="Y4" s="1"/>
      <c r="Z4" s="1"/>
      <c r="AA4" s="1"/>
    </row>
    <row r="5" spans="1:27" s="11" customFormat="1" ht="14.1" customHeight="1" x14ac:dyDescent="0.2">
      <c r="A5" s="163" t="s">
        <v>182</v>
      </c>
      <c r="B5" s="29"/>
      <c r="C5" s="29"/>
      <c r="D5" s="29"/>
      <c r="E5" s="29"/>
      <c r="F5" s="31"/>
      <c r="G5" s="31"/>
      <c r="H5" s="31"/>
      <c r="I5" s="29"/>
      <c r="J5" s="29"/>
      <c r="K5" s="31"/>
      <c r="L5" s="31"/>
      <c r="M5" s="31"/>
      <c r="N5" s="31"/>
      <c r="O5" s="31"/>
      <c r="P5" s="29"/>
      <c r="Q5" s="29"/>
      <c r="R5" s="29"/>
      <c r="S5" s="29"/>
      <c r="T5" s="111"/>
      <c r="U5" s="1"/>
      <c r="V5" s="1"/>
      <c r="W5" s="1"/>
      <c r="X5" s="1"/>
      <c r="Y5" s="1"/>
      <c r="Z5" s="1"/>
      <c r="AA5" s="1"/>
    </row>
    <row r="6" spans="1:27" s="11" customFormat="1" ht="14.1" customHeight="1" x14ac:dyDescent="0.2">
      <c r="A6" s="163" t="s">
        <v>183</v>
      </c>
      <c r="B6" s="29"/>
      <c r="C6" s="29"/>
      <c r="D6" s="29"/>
      <c r="E6" s="29"/>
      <c r="F6" s="31"/>
      <c r="G6" s="31"/>
      <c r="H6" s="31"/>
      <c r="I6" s="29"/>
      <c r="J6" s="29"/>
      <c r="K6" s="31"/>
      <c r="L6" s="31"/>
      <c r="M6" s="31"/>
      <c r="N6" s="31"/>
      <c r="O6" s="31"/>
      <c r="P6" s="29"/>
      <c r="Q6" s="29"/>
      <c r="R6" s="29"/>
      <c r="S6" s="29"/>
      <c r="T6" s="111"/>
      <c r="U6" s="1"/>
      <c r="V6" s="1"/>
      <c r="W6" s="1"/>
      <c r="X6" s="1"/>
      <c r="Y6" s="1"/>
      <c r="Z6" s="1"/>
      <c r="AA6" s="1"/>
    </row>
    <row r="7" spans="1:27" s="11" customFormat="1" ht="14.1" customHeight="1" x14ac:dyDescent="0.2">
      <c r="A7" s="163" t="s">
        <v>184</v>
      </c>
      <c r="B7" s="112"/>
      <c r="C7" s="112"/>
      <c r="D7" s="112"/>
      <c r="E7" s="112"/>
      <c r="F7" s="112"/>
      <c r="G7" s="112"/>
      <c r="H7" s="112"/>
      <c r="I7" s="112"/>
      <c r="J7" s="112"/>
      <c r="K7" s="112"/>
      <c r="L7" s="112"/>
      <c r="M7" s="112"/>
      <c r="N7" s="112"/>
      <c r="O7" s="112"/>
      <c r="P7" s="112"/>
      <c r="Q7" s="112"/>
      <c r="R7" s="112"/>
      <c r="S7" s="112"/>
      <c r="T7" s="113"/>
      <c r="U7" s="1"/>
      <c r="V7" s="1"/>
      <c r="W7" s="1"/>
      <c r="X7" s="1"/>
      <c r="Y7" s="1"/>
      <c r="Z7" s="1"/>
      <c r="AA7" s="1"/>
    </row>
    <row r="8" spans="1:27" s="11" customFormat="1" ht="14.1" customHeight="1" x14ac:dyDescent="0.2">
      <c r="A8" s="163" t="s">
        <v>185</v>
      </c>
      <c r="B8" s="112"/>
      <c r="C8" s="112"/>
      <c r="D8" s="112"/>
      <c r="E8" s="112"/>
      <c r="F8" s="112"/>
      <c r="G8" s="112"/>
      <c r="H8" s="112"/>
      <c r="I8" s="112"/>
      <c r="J8" s="112"/>
      <c r="K8" s="112"/>
      <c r="L8" s="112"/>
      <c r="M8" s="112"/>
      <c r="N8" s="112"/>
      <c r="O8" s="112"/>
      <c r="P8" s="112"/>
      <c r="Q8" s="112"/>
      <c r="R8" s="112"/>
      <c r="S8" s="112"/>
      <c r="T8" s="113"/>
      <c r="U8" s="1"/>
      <c r="V8" s="1"/>
      <c r="W8" s="1"/>
      <c r="X8" s="1"/>
      <c r="Y8" s="1"/>
      <c r="Z8" s="1"/>
      <c r="AA8" s="1"/>
    </row>
    <row r="9" spans="1:27" s="11" customFormat="1" ht="14.1" customHeight="1" x14ac:dyDescent="0.2">
      <c r="A9" s="163" t="s">
        <v>186</v>
      </c>
      <c r="B9" s="112"/>
      <c r="C9" s="112"/>
      <c r="D9" s="112"/>
      <c r="E9" s="112"/>
      <c r="F9" s="112"/>
      <c r="G9" s="112"/>
      <c r="H9" s="112"/>
      <c r="I9" s="112"/>
      <c r="J9" s="112"/>
      <c r="K9" s="112"/>
      <c r="L9" s="112"/>
      <c r="M9" s="112"/>
      <c r="N9" s="112"/>
      <c r="O9" s="112"/>
      <c r="P9" s="112"/>
      <c r="Q9" s="112"/>
      <c r="R9" s="112"/>
      <c r="S9" s="112"/>
      <c r="T9" s="113"/>
      <c r="U9" s="1"/>
      <c r="V9" s="1"/>
      <c r="W9" s="1"/>
      <c r="X9" s="1"/>
      <c r="Y9" s="1"/>
      <c r="Z9" s="1"/>
      <c r="AA9" s="1"/>
    </row>
    <row r="10" spans="1:27" s="11" customFormat="1" ht="14.1" customHeight="1" x14ac:dyDescent="0.2">
      <c r="A10" s="163" t="s">
        <v>187</v>
      </c>
      <c r="B10" s="112"/>
      <c r="C10" s="112"/>
      <c r="D10" s="112"/>
      <c r="E10" s="112"/>
      <c r="F10" s="112"/>
      <c r="G10" s="112"/>
      <c r="H10" s="112"/>
      <c r="I10" s="112"/>
      <c r="J10" s="112"/>
      <c r="K10" s="112"/>
      <c r="L10" s="112"/>
      <c r="M10" s="112"/>
      <c r="N10" s="112"/>
      <c r="O10" s="112"/>
      <c r="P10" s="112"/>
      <c r="Q10" s="112"/>
      <c r="R10" s="112"/>
      <c r="S10" s="112"/>
      <c r="T10" s="113"/>
      <c r="U10" s="1"/>
      <c r="V10" s="1"/>
      <c r="W10" s="1"/>
      <c r="X10" s="1"/>
      <c r="Y10" s="1"/>
      <c r="Z10" s="1"/>
      <c r="AA10" s="1"/>
    </row>
    <row r="11" spans="1:27" s="11" customFormat="1" ht="14.1" customHeight="1" x14ac:dyDescent="0.2">
      <c r="A11" s="163" t="s">
        <v>188</v>
      </c>
      <c r="B11" s="112"/>
      <c r="C11" s="112"/>
      <c r="D11" s="112"/>
      <c r="E11" s="112"/>
      <c r="F11" s="112"/>
      <c r="G11" s="112"/>
      <c r="H11" s="112"/>
      <c r="I11" s="112"/>
      <c r="J11" s="112"/>
      <c r="K11" s="112"/>
      <c r="L11" s="112"/>
      <c r="M11" s="112"/>
      <c r="N11" s="112"/>
      <c r="O11" s="112"/>
      <c r="P11" s="112"/>
      <c r="Q11" s="112"/>
      <c r="R11" s="112"/>
      <c r="S11" s="112"/>
      <c r="T11" s="113"/>
      <c r="U11" s="1"/>
      <c r="V11" s="1"/>
      <c r="W11" s="1"/>
      <c r="X11" s="1"/>
      <c r="Y11" s="1"/>
      <c r="Z11" s="1"/>
      <c r="AA11" s="1"/>
    </row>
    <row r="12" spans="1:27" s="11" customFormat="1" ht="14.1" customHeight="1" x14ac:dyDescent="0.2">
      <c r="A12" s="163" t="s">
        <v>189</v>
      </c>
      <c r="B12" s="112"/>
      <c r="C12" s="112"/>
      <c r="D12" s="112"/>
      <c r="E12" s="112"/>
      <c r="F12" s="112"/>
      <c r="G12" s="112"/>
      <c r="H12" s="112"/>
      <c r="I12" s="112"/>
      <c r="J12" s="112"/>
      <c r="K12" s="112"/>
      <c r="L12" s="112"/>
      <c r="M12" s="112"/>
      <c r="N12" s="112"/>
      <c r="O12" s="112"/>
      <c r="P12" s="112"/>
      <c r="Q12" s="112"/>
      <c r="R12" s="112"/>
      <c r="S12" s="112"/>
      <c r="T12" s="113"/>
      <c r="U12" s="1"/>
      <c r="V12" s="1"/>
      <c r="W12" s="1"/>
      <c r="X12" s="1"/>
      <c r="Y12" s="1"/>
      <c r="Z12" s="1"/>
      <c r="AA12" s="1"/>
    </row>
    <row r="13" spans="1:27" s="11" customFormat="1" ht="14.1" customHeight="1" x14ac:dyDescent="0.2">
      <c r="A13" s="163" t="s">
        <v>190</v>
      </c>
      <c r="B13" s="112"/>
      <c r="C13" s="112"/>
      <c r="D13" s="112"/>
      <c r="E13" s="112"/>
      <c r="F13" s="112"/>
      <c r="G13" s="112"/>
      <c r="H13" s="112"/>
      <c r="I13" s="112"/>
      <c r="J13" s="112"/>
      <c r="K13" s="112"/>
      <c r="L13" s="112"/>
      <c r="M13" s="112"/>
      <c r="N13" s="112"/>
      <c r="O13" s="112"/>
      <c r="P13" s="112"/>
      <c r="Q13" s="112"/>
      <c r="R13" s="112"/>
      <c r="S13" s="112"/>
      <c r="T13" s="113"/>
      <c r="U13" s="1"/>
      <c r="V13" s="1"/>
      <c r="W13" s="1"/>
      <c r="X13" s="1"/>
      <c r="Y13" s="1"/>
      <c r="Z13" s="1"/>
      <c r="AA13" s="1"/>
    </row>
    <row r="14" spans="1:27" s="11" customFormat="1" ht="14.1" customHeight="1" x14ac:dyDescent="0.2">
      <c r="A14" s="163" t="s">
        <v>191</v>
      </c>
      <c r="B14" s="112"/>
      <c r="C14" s="112"/>
      <c r="D14" s="112"/>
      <c r="E14" s="112"/>
      <c r="F14" s="112"/>
      <c r="G14" s="112"/>
      <c r="H14" s="112"/>
      <c r="I14" s="112"/>
      <c r="J14" s="112"/>
      <c r="K14" s="112"/>
      <c r="L14" s="112"/>
      <c r="M14" s="112"/>
      <c r="N14" s="112"/>
      <c r="O14" s="112"/>
      <c r="P14" s="112"/>
      <c r="Q14" s="112"/>
      <c r="R14" s="112"/>
      <c r="S14" s="112"/>
      <c r="T14" s="113"/>
      <c r="U14" s="1"/>
      <c r="V14" s="1"/>
      <c r="W14" s="1"/>
      <c r="X14" s="1"/>
      <c r="Y14" s="1"/>
      <c r="Z14" s="1"/>
      <c r="AA14" s="1"/>
    </row>
    <row r="15" spans="1:27" s="11" customFormat="1" ht="14.1" customHeight="1" x14ac:dyDescent="0.2">
      <c r="A15" s="163" t="s">
        <v>192</v>
      </c>
      <c r="B15" s="112"/>
      <c r="C15" s="112"/>
      <c r="D15" s="112"/>
      <c r="E15" s="112"/>
      <c r="F15" s="112"/>
      <c r="G15" s="112"/>
      <c r="H15" s="112"/>
      <c r="I15" s="112"/>
      <c r="J15" s="112"/>
      <c r="K15" s="112"/>
      <c r="L15" s="112"/>
      <c r="M15" s="112"/>
      <c r="N15" s="112"/>
      <c r="O15" s="112"/>
      <c r="P15" s="112"/>
      <c r="Q15" s="112"/>
      <c r="R15" s="112"/>
      <c r="S15" s="112"/>
      <c r="T15" s="113"/>
      <c r="U15" s="1"/>
      <c r="V15" s="1"/>
      <c r="W15" s="1"/>
      <c r="X15" s="1"/>
      <c r="Y15" s="1"/>
      <c r="Z15" s="1"/>
      <c r="AA15" s="1"/>
    </row>
    <row r="16" spans="1:27" s="11" customFormat="1" ht="14.1" customHeight="1" x14ac:dyDescent="0.2">
      <c r="A16" s="163" t="s">
        <v>193</v>
      </c>
      <c r="B16" s="112"/>
      <c r="C16" s="112"/>
      <c r="D16" s="112"/>
      <c r="E16" s="112"/>
      <c r="F16" s="112"/>
      <c r="G16" s="112"/>
      <c r="H16" s="112"/>
      <c r="I16" s="112"/>
      <c r="J16" s="112"/>
      <c r="K16" s="112"/>
      <c r="L16" s="112"/>
      <c r="M16" s="112"/>
      <c r="N16" s="112"/>
      <c r="O16" s="112"/>
      <c r="P16" s="112"/>
      <c r="Q16" s="112"/>
      <c r="R16" s="112"/>
      <c r="S16" s="112"/>
      <c r="T16" s="113"/>
      <c r="U16" s="1"/>
      <c r="V16" s="1"/>
      <c r="W16" s="1"/>
      <c r="X16" s="1"/>
      <c r="Y16" s="1"/>
      <c r="Z16" s="1"/>
      <c r="AA16" s="1"/>
    </row>
    <row r="17" spans="1:28" s="1" customFormat="1" ht="14.1" customHeight="1" x14ac:dyDescent="0.2">
      <c r="A17" s="163" t="s">
        <v>233</v>
      </c>
      <c r="B17" s="112"/>
      <c r="C17" s="112"/>
      <c r="D17" s="112"/>
      <c r="E17" s="112"/>
      <c r="F17" s="112"/>
      <c r="G17" s="112"/>
      <c r="H17" s="112"/>
      <c r="I17" s="112"/>
      <c r="J17" s="112"/>
      <c r="K17" s="112"/>
      <c r="L17" s="112"/>
      <c r="M17" s="112"/>
      <c r="N17" s="112"/>
      <c r="O17" s="112"/>
      <c r="P17" s="112"/>
      <c r="Q17" s="112"/>
      <c r="R17" s="112"/>
      <c r="S17" s="112"/>
      <c r="T17" s="113"/>
      <c r="AB17" s="11"/>
    </row>
    <row r="18" spans="1:28" s="1" customFormat="1" ht="14.1" customHeight="1" x14ac:dyDescent="0.2">
      <c r="A18" s="163" t="s">
        <v>232</v>
      </c>
      <c r="B18" s="112"/>
      <c r="C18" s="112"/>
      <c r="D18" s="112"/>
      <c r="E18" s="112"/>
      <c r="F18" s="112"/>
      <c r="G18" s="112"/>
      <c r="H18" s="112"/>
      <c r="I18" s="112"/>
      <c r="J18" s="112"/>
      <c r="K18" s="112"/>
      <c r="L18" s="112"/>
      <c r="M18" s="112"/>
      <c r="N18" s="112"/>
      <c r="O18" s="112"/>
      <c r="P18" s="112"/>
      <c r="Q18" s="112"/>
      <c r="R18" s="112"/>
      <c r="S18" s="112"/>
      <c r="T18" s="113"/>
      <c r="AB18" s="11"/>
    </row>
    <row r="19" spans="1:28" s="1" customFormat="1" ht="14.1" customHeight="1" x14ac:dyDescent="0.2">
      <c r="A19" s="163" t="s">
        <v>194</v>
      </c>
      <c r="B19" s="112"/>
      <c r="C19" s="112"/>
      <c r="D19" s="112"/>
      <c r="E19" s="112"/>
      <c r="F19" s="112"/>
      <c r="G19" s="112"/>
      <c r="H19" s="112"/>
      <c r="I19" s="112"/>
      <c r="J19" s="112"/>
      <c r="K19" s="112"/>
      <c r="L19" s="112"/>
      <c r="M19" s="112"/>
      <c r="N19" s="112"/>
      <c r="O19" s="112"/>
      <c r="P19" s="112"/>
      <c r="Q19" s="112"/>
      <c r="R19" s="112"/>
      <c r="S19" s="112"/>
      <c r="T19" s="113"/>
      <c r="AB19" s="11"/>
    </row>
    <row r="20" spans="1:28" s="1" customFormat="1" ht="14.1" customHeight="1" x14ac:dyDescent="0.2">
      <c r="A20" s="163" t="s">
        <v>195</v>
      </c>
      <c r="B20" s="112"/>
      <c r="C20" s="112"/>
      <c r="D20" s="112"/>
      <c r="E20" s="112"/>
      <c r="F20" s="112"/>
      <c r="G20" s="112"/>
      <c r="H20" s="112"/>
      <c r="I20" s="112"/>
      <c r="J20" s="112"/>
      <c r="K20" s="112"/>
      <c r="L20" s="112"/>
      <c r="M20" s="112"/>
      <c r="N20" s="112"/>
      <c r="O20" s="112"/>
      <c r="P20" s="112"/>
      <c r="Q20" s="112"/>
      <c r="R20" s="112"/>
      <c r="S20" s="112"/>
      <c r="T20" s="113"/>
      <c r="AB20" s="11"/>
    </row>
    <row r="21" spans="1:28" s="1" customFormat="1" ht="14.1" customHeight="1" x14ac:dyDescent="0.2">
      <c r="A21" s="163" t="s">
        <v>196</v>
      </c>
      <c r="B21" s="112"/>
      <c r="C21" s="112"/>
      <c r="D21" s="112"/>
      <c r="E21" s="112"/>
      <c r="F21" s="112"/>
      <c r="G21" s="112"/>
      <c r="H21" s="112"/>
      <c r="I21" s="112"/>
      <c r="J21" s="112"/>
      <c r="K21" s="112"/>
      <c r="L21" s="112"/>
      <c r="M21" s="112"/>
      <c r="N21" s="112"/>
      <c r="O21" s="112"/>
      <c r="P21" s="112"/>
      <c r="Q21" s="112"/>
      <c r="R21" s="112"/>
      <c r="S21" s="112"/>
      <c r="T21" s="113"/>
      <c r="AB21" s="11"/>
    </row>
    <row r="22" spans="1:28" s="1" customFormat="1" ht="14.1" customHeight="1" x14ac:dyDescent="0.2">
      <c r="A22" s="163" t="s">
        <v>197</v>
      </c>
      <c r="B22" s="112"/>
      <c r="C22" s="112"/>
      <c r="D22" s="112"/>
      <c r="E22" s="112"/>
      <c r="F22" s="112"/>
      <c r="G22" s="112"/>
      <c r="H22" s="112"/>
      <c r="I22" s="112"/>
      <c r="J22" s="112"/>
      <c r="K22" s="112"/>
      <c r="L22" s="112"/>
      <c r="M22" s="112"/>
      <c r="N22" s="112"/>
      <c r="O22" s="112"/>
      <c r="P22" s="112"/>
      <c r="Q22" s="112"/>
      <c r="R22" s="112"/>
      <c r="S22" s="112"/>
      <c r="T22" s="113"/>
      <c r="AB22" s="11"/>
    </row>
    <row r="23" spans="1:28" s="1" customFormat="1" ht="14.1" customHeight="1" x14ac:dyDescent="0.2">
      <c r="A23" s="163" t="s">
        <v>198</v>
      </c>
      <c r="B23" s="112"/>
      <c r="C23" s="112"/>
      <c r="D23" s="112"/>
      <c r="E23" s="112"/>
      <c r="F23" s="112"/>
      <c r="G23" s="112"/>
      <c r="H23" s="112"/>
      <c r="I23" s="112"/>
      <c r="J23" s="112"/>
      <c r="K23" s="112"/>
      <c r="L23" s="112"/>
      <c r="M23" s="112"/>
      <c r="N23" s="112"/>
      <c r="O23" s="112"/>
      <c r="P23" s="112"/>
      <c r="Q23" s="112"/>
      <c r="R23" s="112"/>
      <c r="S23" s="112"/>
      <c r="T23" s="113"/>
      <c r="AB23" s="11"/>
    </row>
    <row r="24" spans="1:28" s="1" customFormat="1" ht="14.1" customHeight="1" x14ac:dyDescent="0.2">
      <c r="A24" s="163" t="s">
        <v>199</v>
      </c>
      <c r="B24" s="112"/>
      <c r="C24" s="112"/>
      <c r="D24" s="112"/>
      <c r="E24" s="112"/>
      <c r="F24" s="112"/>
      <c r="G24" s="112"/>
      <c r="H24" s="112"/>
      <c r="I24" s="112"/>
      <c r="J24" s="112"/>
      <c r="K24" s="112"/>
      <c r="L24" s="112"/>
      <c r="M24" s="112"/>
      <c r="N24" s="112"/>
      <c r="O24" s="112"/>
      <c r="P24" s="112"/>
      <c r="Q24" s="112"/>
      <c r="R24" s="112"/>
      <c r="S24" s="112"/>
      <c r="T24" s="113"/>
      <c r="AB24" s="11"/>
    </row>
    <row r="25" spans="1:28" s="1" customFormat="1" ht="14.1" customHeight="1" x14ac:dyDescent="0.2">
      <c r="A25" s="163" t="s">
        <v>200</v>
      </c>
      <c r="B25" s="112"/>
      <c r="C25" s="112"/>
      <c r="D25" s="112"/>
      <c r="E25" s="112"/>
      <c r="F25" s="112"/>
      <c r="G25" s="112"/>
      <c r="H25" s="112"/>
      <c r="I25" s="112"/>
      <c r="J25" s="112"/>
      <c r="K25" s="112"/>
      <c r="L25" s="112"/>
      <c r="M25" s="112"/>
      <c r="N25" s="112"/>
      <c r="O25" s="112"/>
      <c r="P25" s="112"/>
      <c r="Q25" s="112"/>
      <c r="R25" s="112"/>
      <c r="S25" s="112"/>
      <c r="T25" s="113"/>
      <c r="AB25" s="11"/>
    </row>
    <row r="26" spans="1:28" s="1" customFormat="1" ht="14.1" customHeight="1" x14ac:dyDescent="0.2">
      <c r="A26" s="163" t="s">
        <v>201</v>
      </c>
      <c r="B26" s="112"/>
      <c r="C26" s="112"/>
      <c r="D26" s="112"/>
      <c r="E26" s="112"/>
      <c r="F26" s="112"/>
      <c r="G26" s="112"/>
      <c r="H26" s="112"/>
      <c r="I26" s="112"/>
      <c r="J26" s="112"/>
      <c r="K26" s="112"/>
      <c r="L26" s="112"/>
      <c r="M26" s="112"/>
      <c r="N26" s="112"/>
      <c r="O26" s="112"/>
      <c r="P26" s="112"/>
      <c r="Q26" s="112"/>
      <c r="R26" s="112"/>
      <c r="S26" s="112"/>
      <c r="T26" s="113"/>
      <c r="AB26" s="11"/>
    </row>
    <row r="27" spans="1:28" s="1" customFormat="1" ht="14.1" customHeight="1" x14ac:dyDescent="0.2">
      <c r="A27" s="163" t="s">
        <v>202</v>
      </c>
      <c r="B27" s="112"/>
      <c r="C27" s="112"/>
      <c r="D27" s="112"/>
      <c r="E27" s="112"/>
      <c r="F27" s="112"/>
      <c r="G27" s="112"/>
      <c r="H27" s="112"/>
      <c r="I27" s="112"/>
      <c r="J27" s="112"/>
      <c r="K27" s="112"/>
      <c r="L27" s="112"/>
      <c r="M27" s="112"/>
      <c r="N27" s="112"/>
      <c r="O27" s="112"/>
      <c r="P27" s="112"/>
      <c r="Q27" s="112"/>
      <c r="R27" s="112"/>
      <c r="S27" s="112"/>
      <c r="T27" s="113"/>
      <c r="AB27" s="11"/>
    </row>
    <row r="28" spans="1:28" s="1" customFormat="1" ht="14.1" customHeight="1" x14ac:dyDescent="0.2">
      <c r="A28" s="163" t="s">
        <v>203</v>
      </c>
      <c r="B28" s="112"/>
      <c r="C28" s="112"/>
      <c r="D28" s="112"/>
      <c r="E28" s="112"/>
      <c r="F28" s="112"/>
      <c r="G28" s="112"/>
      <c r="H28" s="112"/>
      <c r="I28" s="112"/>
      <c r="J28" s="112"/>
      <c r="K28" s="112"/>
      <c r="L28" s="112"/>
      <c r="M28" s="112"/>
      <c r="N28" s="112"/>
      <c r="O28" s="112"/>
      <c r="P28" s="112"/>
      <c r="Q28" s="112"/>
      <c r="R28" s="112"/>
      <c r="S28" s="112"/>
      <c r="T28" s="113"/>
      <c r="AB28" s="11"/>
    </row>
    <row r="29" spans="1:28" s="1" customFormat="1" ht="14.1" customHeight="1" x14ac:dyDescent="0.2">
      <c r="A29" s="163" t="s">
        <v>215</v>
      </c>
      <c r="B29" s="112"/>
      <c r="C29" s="112"/>
      <c r="D29" s="112"/>
      <c r="E29" s="112"/>
      <c r="F29" s="112"/>
      <c r="G29" s="112"/>
      <c r="H29" s="112"/>
      <c r="I29" s="112"/>
      <c r="J29" s="112"/>
      <c r="K29" s="112"/>
      <c r="L29" s="112"/>
      <c r="M29" s="112"/>
      <c r="N29" s="112"/>
      <c r="O29" s="112"/>
      <c r="P29" s="112"/>
      <c r="Q29" s="112"/>
      <c r="R29" s="112"/>
      <c r="S29" s="112"/>
      <c r="T29" s="113"/>
      <c r="AB29" s="11"/>
    </row>
    <row r="30" spans="1:28" s="1" customFormat="1" ht="14.1" customHeight="1" thickBot="1" x14ac:dyDescent="0.25">
      <c r="A30" s="164" t="s">
        <v>204</v>
      </c>
      <c r="B30" s="114"/>
      <c r="C30" s="114"/>
      <c r="D30" s="114"/>
      <c r="E30" s="114"/>
      <c r="F30" s="114"/>
      <c r="G30" s="114"/>
      <c r="H30" s="114"/>
      <c r="I30" s="114"/>
      <c r="J30" s="114"/>
      <c r="K30" s="114"/>
      <c r="L30" s="114"/>
      <c r="M30" s="114"/>
      <c r="N30" s="114"/>
      <c r="O30" s="114"/>
      <c r="P30" s="114"/>
      <c r="Q30" s="114"/>
      <c r="R30" s="114"/>
      <c r="S30" s="114"/>
      <c r="T30" s="67"/>
      <c r="AB30" s="11"/>
    </row>
  </sheetData>
  <mergeCells count="1">
    <mergeCell ref="A2:C2"/>
  </mergeCells>
  <pageMargins left="0.70866141732283472" right="0.70866141732283472" top="0.74803149606299213" bottom="0.74803149606299213" header="0.31496062992125984" footer="0.31496062992125984"/>
  <pageSetup scale="37" orientation="landscape" r:id="rId1"/>
  <headerFooter>
    <oddHeader>&amp;CNOTAS A LOS ESTADOS FINANCIEROS</oddHeader>
    <oddFooter>&amp;L&amp;F&amp;R&amp;A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8" zoomScaleNormal="100" zoomScaleSheetLayoutView="100" workbookViewId="0">
      <selection activeCell="A26" sqref="A26:D39"/>
    </sheetView>
  </sheetViews>
  <sheetFormatPr baseColWidth="10" defaultColWidth="12.42578125" defaultRowHeight="11.25" x14ac:dyDescent="0.2"/>
  <cols>
    <col min="1" max="1" width="19.7109375" style="87" customWidth="1"/>
    <col min="2" max="2" width="50.7109375" style="87" customWidth="1"/>
    <col min="3" max="4" width="17.7109375" style="3" customWidth="1"/>
    <col min="5" max="16384" width="12.42578125" style="87"/>
  </cols>
  <sheetData>
    <row r="1" spans="1:4" x14ac:dyDescent="0.2">
      <c r="A1" s="20" t="s">
        <v>43</v>
      </c>
      <c r="B1" s="20"/>
      <c r="D1" s="4"/>
    </row>
    <row r="2" spans="1:4" x14ac:dyDescent="0.2">
      <c r="A2" s="20" t="s">
        <v>0</v>
      </c>
      <c r="B2" s="20"/>
    </row>
    <row r="3" spans="1:4" s="11" customFormat="1" x14ac:dyDescent="0.2">
      <c r="C3" s="21"/>
      <c r="D3" s="21"/>
    </row>
    <row r="4" spans="1:4" s="11" customFormat="1" x14ac:dyDescent="0.2">
      <c r="C4" s="21"/>
      <c r="D4" s="21"/>
    </row>
    <row r="5" spans="1:4" s="11" customFormat="1" ht="11.25" customHeight="1" x14ac:dyDescent="0.2">
      <c r="A5" s="304" t="s">
        <v>355</v>
      </c>
      <c r="B5" s="304"/>
      <c r="C5" s="12"/>
      <c r="D5" s="186" t="s">
        <v>354</v>
      </c>
    </row>
    <row r="6" spans="1:4" ht="11.25" customHeight="1" x14ac:dyDescent="0.2">
      <c r="A6" s="310"/>
      <c r="B6" s="310"/>
      <c r="C6" s="311"/>
      <c r="D6" s="331"/>
    </row>
    <row r="7" spans="1:4" ht="15" customHeight="1" x14ac:dyDescent="0.2">
      <c r="A7" s="223" t="s">
        <v>45</v>
      </c>
      <c r="B7" s="222" t="s">
        <v>46</v>
      </c>
      <c r="C7" s="220" t="s">
        <v>241</v>
      </c>
      <c r="D7" s="220" t="s">
        <v>259</v>
      </c>
    </row>
    <row r="8" spans="1:4" x14ac:dyDescent="0.2">
      <c r="A8" s="233" t="s">
        <v>666</v>
      </c>
      <c r="B8" s="233" t="s">
        <v>667</v>
      </c>
      <c r="C8" s="231">
        <v>3236091.99</v>
      </c>
      <c r="D8" s="217"/>
    </row>
    <row r="9" spans="1:4" x14ac:dyDescent="0.2">
      <c r="A9" s="233" t="s">
        <v>1114</v>
      </c>
      <c r="B9" s="233" t="s">
        <v>1115</v>
      </c>
      <c r="C9" s="231">
        <v>19889.53</v>
      </c>
      <c r="D9" s="217"/>
    </row>
    <row r="10" spans="1:4" x14ac:dyDescent="0.2">
      <c r="A10" s="233" t="s">
        <v>668</v>
      </c>
      <c r="B10" s="233" t="s">
        <v>669</v>
      </c>
      <c r="C10" s="231">
        <v>753651.57</v>
      </c>
      <c r="D10" s="217"/>
    </row>
    <row r="11" spans="1:4" x14ac:dyDescent="0.2">
      <c r="A11" s="233" t="s">
        <v>670</v>
      </c>
      <c r="B11" s="233" t="s">
        <v>671</v>
      </c>
      <c r="C11" s="231">
        <v>29006723.809999999</v>
      </c>
      <c r="D11" s="217"/>
    </row>
    <row r="12" spans="1:4" x14ac:dyDescent="0.2">
      <c r="A12" s="233" t="s">
        <v>672</v>
      </c>
      <c r="B12" s="233" t="s">
        <v>1092</v>
      </c>
      <c r="C12" s="231">
        <v>296186746.14999998</v>
      </c>
      <c r="D12" s="217"/>
    </row>
    <row r="13" spans="1:4" x14ac:dyDescent="0.2">
      <c r="A13" s="233"/>
      <c r="B13" s="233"/>
      <c r="C13" s="231"/>
      <c r="D13" s="217"/>
    </row>
    <row r="14" spans="1:4" s="7" customFormat="1" x14ac:dyDescent="0.2">
      <c r="A14" s="247"/>
      <c r="B14" s="247" t="s">
        <v>353</v>
      </c>
      <c r="C14" s="228">
        <f>SUM(C8:C13)</f>
        <v>329203103.04999995</v>
      </c>
      <c r="D14" s="239"/>
    </row>
    <row r="15" spans="1:4" s="7" customFormat="1" x14ac:dyDescent="0.2">
      <c r="A15" s="57"/>
      <c r="B15" s="57"/>
      <c r="C15" s="10"/>
      <c r="D15" s="10"/>
    </row>
    <row r="16" spans="1:4" s="7" customFormat="1" x14ac:dyDescent="0.2">
      <c r="A16" s="57"/>
      <c r="B16" s="57"/>
      <c r="C16" s="10"/>
      <c r="D16" s="10"/>
    </row>
    <row r="17" spans="1:4" x14ac:dyDescent="0.2">
      <c r="A17" s="58"/>
      <c r="B17" s="58"/>
      <c r="C17" s="35"/>
      <c r="D17" s="35"/>
    </row>
    <row r="18" spans="1:4" ht="21.75" customHeight="1" x14ac:dyDescent="0.2">
      <c r="A18" s="304" t="s">
        <v>352</v>
      </c>
      <c r="B18" s="304"/>
      <c r="C18" s="332"/>
      <c r="D18" s="186" t="s">
        <v>351</v>
      </c>
    </row>
    <row r="19" spans="1:4" x14ac:dyDescent="0.2">
      <c r="A19" s="310"/>
      <c r="B19" s="310"/>
      <c r="C19" s="311"/>
      <c r="D19" s="331"/>
    </row>
    <row r="20" spans="1:4" ht="15" customHeight="1" x14ac:dyDescent="0.2">
      <c r="A20" s="223" t="s">
        <v>45</v>
      </c>
      <c r="B20" s="222" t="s">
        <v>46</v>
      </c>
      <c r="C20" s="220" t="s">
        <v>241</v>
      </c>
      <c r="D20" s="220" t="s">
        <v>259</v>
      </c>
    </row>
    <row r="21" spans="1:4" x14ac:dyDescent="0.2">
      <c r="A21" s="233" t="s">
        <v>673</v>
      </c>
      <c r="B21" s="233" t="s">
        <v>674</v>
      </c>
      <c r="C21" s="231">
        <v>60423666.07</v>
      </c>
      <c r="D21" s="217"/>
    </row>
    <row r="22" spans="1:4" x14ac:dyDescent="0.2">
      <c r="A22" s="233"/>
      <c r="B22" s="233"/>
      <c r="C22" s="231"/>
      <c r="D22" s="217"/>
    </row>
    <row r="23" spans="1:4" x14ac:dyDescent="0.2">
      <c r="A23" s="247"/>
      <c r="B23" s="247" t="s">
        <v>350</v>
      </c>
      <c r="C23" s="228">
        <f>SUM(C21:C22)</f>
        <v>60423666.07</v>
      </c>
      <c r="D23" s="239"/>
    </row>
    <row r="24" spans="1:4" x14ac:dyDescent="0.2">
      <c r="A24" s="58"/>
      <c r="B24" s="58"/>
      <c r="C24" s="35"/>
      <c r="D24" s="35"/>
    </row>
    <row r="25" spans="1:4" x14ac:dyDescent="0.2">
      <c r="A25" s="58"/>
      <c r="B25" s="58"/>
      <c r="C25" s="35"/>
      <c r="D25" s="35"/>
    </row>
    <row r="26" spans="1:4" x14ac:dyDescent="0.2">
      <c r="B26" s="453"/>
      <c r="C26" s="87"/>
      <c r="D26" s="87"/>
    </row>
    <row r="27" spans="1:4" x14ac:dyDescent="0.2">
      <c r="A27" s="454"/>
      <c r="B27" s="453"/>
      <c r="C27" s="454"/>
      <c r="D27" s="87"/>
    </row>
    <row r="28" spans="1:4" x14ac:dyDescent="0.2">
      <c r="A28" s="455"/>
      <c r="B28" s="456"/>
      <c r="C28" s="455"/>
      <c r="D28" s="87"/>
    </row>
    <row r="29" spans="1:4" x14ac:dyDescent="0.2">
      <c r="A29" s="551"/>
      <c r="B29" s="551"/>
      <c r="C29" s="551"/>
      <c r="D29" s="551"/>
    </row>
    <row r="30" spans="1:4" x14ac:dyDescent="0.2">
      <c r="A30" s="457"/>
      <c r="C30" s="551"/>
      <c r="D30" s="551"/>
    </row>
    <row r="31" spans="1:4" x14ac:dyDescent="0.2">
      <c r="A31" s="455"/>
      <c r="B31" s="7"/>
      <c r="C31" s="458"/>
      <c r="D31" s="87"/>
    </row>
    <row r="32" spans="1:4" x14ac:dyDescent="0.2">
      <c r="A32" s="455"/>
      <c r="B32" s="7"/>
      <c r="C32" s="458"/>
      <c r="D32" s="87"/>
    </row>
    <row r="33" spans="1:4" x14ac:dyDescent="0.2">
      <c r="A33" s="455"/>
      <c r="B33" s="7"/>
      <c r="C33" s="458"/>
      <c r="D33" s="87"/>
    </row>
    <row r="34" spans="1:4" x14ac:dyDescent="0.2">
      <c r="A34" s="455"/>
      <c r="B34" s="7"/>
      <c r="C34" s="455"/>
      <c r="D34" s="87"/>
    </row>
    <row r="35" spans="1:4" x14ac:dyDescent="0.2">
      <c r="A35" s="455"/>
      <c r="B35" s="7"/>
      <c r="C35" s="455"/>
      <c r="D35" s="87"/>
    </row>
    <row r="36" spans="1:4" x14ac:dyDescent="0.2">
      <c r="A36" s="180"/>
      <c r="B36" s="7"/>
      <c r="C36" s="552"/>
      <c r="D36" s="552"/>
    </row>
    <row r="37" spans="1:4" x14ac:dyDescent="0.2">
      <c r="A37" s="180"/>
      <c r="B37" s="7"/>
      <c r="C37" s="180"/>
      <c r="D37" s="87"/>
    </row>
    <row r="38" spans="1:4" ht="15" x14ac:dyDescent="0.2">
      <c r="A38" s="552"/>
      <c r="B38" s="553"/>
      <c r="C38" s="552"/>
      <c r="D38" s="552"/>
    </row>
    <row r="39" spans="1:4" x14ac:dyDescent="0.2">
      <c r="A39" s="58"/>
      <c r="B39" s="58"/>
      <c r="C39" s="35"/>
      <c r="D39" s="35"/>
    </row>
    <row r="40" spans="1:4" x14ac:dyDescent="0.2">
      <c r="A40" s="58"/>
      <c r="B40" s="58"/>
      <c r="C40" s="35"/>
      <c r="D40" s="35"/>
    </row>
  </sheetData>
  <mergeCells count="6">
    <mergeCell ref="A29:B29"/>
    <mergeCell ref="C29:D29"/>
    <mergeCell ref="C30:D30"/>
    <mergeCell ref="C36:D36"/>
    <mergeCell ref="A38:B38"/>
    <mergeCell ref="C38:D38"/>
  </mergeCells>
  <dataValidations count="4">
    <dataValidation allowBlank="1" showInputMessage="1" showErrorMessage="1" prompt="Saldo final de la Información Financiera Trimestral que se presenta (trimestral: 1er, 2do, 3ro. o 4to.)." sqref="C7 C20"/>
    <dataValidation allowBlank="1" showInputMessage="1" showErrorMessage="1" prompt="Corresponde al número de la cuenta de acuerdo al Plan de Cuentas emitido por el CONAC (DOF 23/12/2015)." sqref="A7 A20"/>
    <dataValidation allowBlank="1" showInputMessage="1" showErrorMessage="1" prompt="Corresponde al nombre o descripción de la cuenta de acuerdo al Plan de Cuentas emitido por el CONAC." sqref="B7 B20"/>
    <dataValidation allowBlank="1" showInputMessage="1" showErrorMessage="1" prompt="Características cualitativas significativas que les impacten financieramente." sqref="D7 D20"/>
  </dataValidations>
  <pageMargins left="0.70866141732283472" right="0.70866141732283472" top="0.98425196850393704" bottom="0.98425196850393704" header="0.31496062992125984" footer="0.31496062992125984"/>
  <pageSetup scale="7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0"/>
  <sheetViews>
    <sheetView view="pageBreakPreview" zoomScale="110" zoomScaleNormal="100" zoomScaleSheetLayoutView="110" workbookViewId="0">
      <selection activeCell="D35" sqref="D35"/>
    </sheetView>
  </sheetViews>
  <sheetFormatPr baseColWidth="10" defaultColWidth="12.42578125" defaultRowHeight="11.25" x14ac:dyDescent="0.2"/>
  <cols>
    <col min="1" max="1" width="20.7109375" style="5" customWidth="1"/>
    <col min="2" max="2" width="50.7109375" style="5" customWidth="1"/>
    <col min="3" max="4" width="17.7109375" style="3" customWidth="1"/>
    <col min="5" max="16384" width="12.42578125" style="5"/>
  </cols>
  <sheetData>
    <row r="1" spans="1:4" s="7" customFormat="1" x14ac:dyDescent="0.2">
      <c r="A1" s="57"/>
      <c r="B1" s="57"/>
      <c r="C1" s="10"/>
      <c r="D1" s="10"/>
    </row>
    <row r="2" spans="1:4" ht="15" customHeight="1" x14ac:dyDescent="0.2">
      <c r="A2" s="554" t="s">
        <v>143</v>
      </c>
      <c r="B2" s="555"/>
      <c r="C2" s="10"/>
      <c r="D2" s="10"/>
    </row>
    <row r="3" spans="1:4" ht="12" thickBot="1" x14ac:dyDescent="0.25">
      <c r="A3" s="14"/>
      <c r="B3" s="14"/>
      <c r="C3" s="10"/>
      <c r="D3" s="10"/>
    </row>
    <row r="4" spans="1:4" ht="14.1" customHeight="1" x14ac:dyDescent="0.2">
      <c r="A4" s="135" t="s">
        <v>234</v>
      </c>
      <c r="B4" s="115"/>
      <c r="C4" s="116"/>
      <c r="D4" s="117"/>
    </row>
    <row r="5" spans="1:4" ht="14.1" customHeight="1" x14ac:dyDescent="0.2">
      <c r="A5" s="137" t="s">
        <v>144</v>
      </c>
      <c r="B5" s="90"/>
      <c r="C5" s="90"/>
      <c r="D5" s="91"/>
    </row>
    <row r="6" spans="1:4" ht="14.1" customHeight="1" x14ac:dyDescent="0.2">
      <c r="A6" s="137" t="s">
        <v>173</v>
      </c>
      <c r="B6" s="103"/>
      <c r="C6" s="103"/>
      <c r="D6" s="104"/>
    </row>
    <row r="7" spans="1:4" ht="14.1" customHeight="1" thickBot="1" x14ac:dyDescent="0.25">
      <c r="A7" s="142" t="s">
        <v>174</v>
      </c>
      <c r="B7" s="95"/>
      <c r="C7" s="118"/>
      <c r="D7" s="119"/>
    </row>
    <row r="8" spans="1:4" x14ac:dyDescent="0.2">
      <c r="A8" s="86"/>
      <c r="B8" s="86"/>
    </row>
    <row r="9" spans="1:4" x14ac:dyDescent="0.2">
      <c r="A9" s="58"/>
      <c r="B9" s="58"/>
      <c r="C9" s="35"/>
      <c r="D9" s="35"/>
    </row>
    <row r="10" spans="1:4" x14ac:dyDescent="0.2">
      <c r="A10" s="58"/>
      <c r="B10" s="58"/>
      <c r="C10" s="35"/>
      <c r="D10" s="35"/>
    </row>
    <row r="11" spans="1:4" x14ac:dyDescent="0.2">
      <c r="A11" s="58"/>
      <c r="B11" s="58"/>
      <c r="C11" s="35"/>
      <c r="D11" s="35"/>
    </row>
    <row r="12" spans="1:4" x14ac:dyDescent="0.2">
      <c r="A12" s="58"/>
      <c r="B12" s="58"/>
      <c r="C12" s="35"/>
      <c r="D12" s="35"/>
    </row>
    <row r="13" spans="1:4" x14ac:dyDescent="0.2">
      <c r="A13" s="58"/>
      <c r="B13" s="58"/>
      <c r="C13" s="35"/>
      <c r="D13" s="35"/>
    </row>
    <row r="14" spans="1:4" x14ac:dyDescent="0.2">
      <c r="A14" s="58"/>
      <c r="B14" s="58"/>
      <c r="C14" s="35"/>
      <c r="D14" s="35"/>
    </row>
    <row r="15" spans="1:4" x14ac:dyDescent="0.2">
      <c r="A15" s="58"/>
      <c r="B15" s="58"/>
      <c r="C15" s="35"/>
      <c r="D15" s="35"/>
    </row>
    <row r="16" spans="1:4" x14ac:dyDescent="0.2">
      <c r="A16" s="58"/>
      <c r="B16" s="58"/>
      <c r="C16" s="35"/>
      <c r="D16" s="35"/>
    </row>
    <row r="17" spans="1:4" x14ac:dyDescent="0.2">
      <c r="A17" s="58"/>
      <c r="B17" s="58"/>
      <c r="C17" s="35"/>
      <c r="D17" s="35"/>
    </row>
    <row r="18" spans="1:4" x14ac:dyDescent="0.2">
      <c r="A18" s="58"/>
      <c r="B18" s="58"/>
      <c r="C18" s="35"/>
      <c r="D18" s="35"/>
    </row>
    <row r="19" spans="1:4" x14ac:dyDescent="0.2">
      <c r="A19" s="58"/>
      <c r="B19" s="58"/>
      <c r="C19" s="35"/>
      <c r="D19" s="35"/>
    </row>
    <row r="20" spans="1:4" x14ac:dyDescent="0.2">
      <c r="A20" s="58"/>
      <c r="B20" s="58"/>
      <c r="C20" s="35"/>
      <c r="D20" s="35"/>
    </row>
    <row r="21" spans="1:4" x14ac:dyDescent="0.2">
      <c r="A21" s="58"/>
      <c r="B21" s="58"/>
      <c r="C21" s="35"/>
      <c r="D21" s="35"/>
    </row>
    <row r="22" spans="1:4" x14ac:dyDescent="0.2">
      <c r="A22" s="58"/>
      <c r="B22" s="58"/>
      <c r="C22" s="35"/>
      <c r="D22" s="35"/>
    </row>
    <row r="23" spans="1:4" x14ac:dyDescent="0.2">
      <c r="A23" s="58"/>
      <c r="B23" s="58"/>
      <c r="C23" s="35"/>
      <c r="D23" s="35"/>
    </row>
    <row r="24" spans="1:4" x14ac:dyDescent="0.2">
      <c r="A24" s="58"/>
      <c r="B24" s="58"/>
      <c r="C24" s="35"/>
      <c r="D24" s="35"/>
    </row>
    <row r="25" spans="1:4" x14ac:dyDescent="0.2">
      <c r="A25" s="58"/>
      <c r="B25" s="58"/>
      <c r="C25" s="35"/>
      <c r="D25" s="35"/>
    </row>
    <row r="26" spans="1:4" x14ac:dyDescent="0.2">
      <c r="A26" s="58"/>
      <c r="B26" s="58"/>
      <c r="C26" s="35"/>
      <c r="D26" s="35"/>
    </row>
    <row r="27" spans="1:4" x14ac:dyDescent="0.2">
      <c r="A27" s="58"/>
      <c r="B27" s="58"/>
      <c r="C27" s="35"/>
      <c r="D27" s="35"/>
    </row>
    <row r="28" spans="1:4" x14ac:dyDescent="0.2">
      <c r="A28" s="58"/>
      <c r="B28" s="58"/>
      <c r="C28" s="35"/>
      <c r="D28" s="35"/>
    </row>
    <row r="29" spans="1:4" x14ac:dyDescent="0.2">
      <c r="A29" s="58"/>
      <c r="B29" s="58"/>
      <c r="C29" s="35"/>
      <c r="D29" s="35"/>
    </row>
    <row r="30" spans="1:4" x14ac:dyDescent="0.2">
      <c r="A30" s="58"/>
      <c r="B30" s="58"/>
      <c r="C30" s="35"/>
      <c r="D30" s="35"/>
    </row>
    <row r="31" spans="1:4" x14ac:dyDescent="0.2">
      <c r="A31" s="58"/>
      <c r="B31" s="58"/>
      <c r="C31" s="35"/>
      <c r="D31" s="35"/>
    </row>
    <row r="32" spans="1:4" x14ac:dyDescent="0.2">
      <c r="A32" s="58"/>
      <c r="B32" s="58"/>
      <c r="C32" s="35"/>
      <c r="D32" s="35"/>
    </row>
    <row r="33" spans="1:4" x14ac:dyDescent="0.2">
      <c r="A33" s="58"/>
      <c r="B33" s="58"/>
      <c r="C33" s="35"/>
      <c r="D33" s="35"/>
    </row>
    <row r="34" spans="1:4" x14ac:dyDescent="0.2">
      <c r="A34" s="58"/>
      <c r="B34" s="58"/>
      <c r="C34" s="35"/>
      <c r="D34" s="35"/>
    </row>
    <row r="35" spans="1:4" x14ac:dyDescent="0.2">
      <c r="A35" s="58"/>
      <c r="B35" s="58"/>
      <c r="C35" s="35"/>
      <c r="D35" s="35"/>
    </row>
    <row r="36" spans="1:4" x14ac:dyDescent="0.2">
      <c r="A36" s="58"/>
      <c r="B36" s="58"/>
      <c r="C36" s="35"/>
      <c r="D36" s="35"/>
    </row>
    <row r="37" spans="1:4" x14ac:dyDescent="0.2">
      <c r="A37" s="58"/>
      <c r="B37" s="58"/>
      <c r="C37" s="35"/>
      <c r="D37" s="35"/>
    </row>
    <row r="38" spans="1:4" x14ac:dyDescent="0.2">
      <c r="A38" s="58"/>
      <c r="B38" s="58"/>
      <c r="C38" s="35"/>
      <c r="D38" s="35"/>
    </row>
    <row r="39" spans="1:4" x14ac:dyDescent="0.2">
      <c r="A39" s="58"/>
      <c r="B39" s="58"/>
      <c r="C39" s="35"/>
      <c r="D39" s="35"/>
    </row>
    <row r="40" spans="1:4" x14ac:dyDescent="0.2">
      <c r="A40" s="58"/>
      <c r="B40" s="58"/>
      <c r="C40" s="35"/>
      <c r="D40" s="35"/>
    </row>
    <row r="41" spans="1:4" x14ac:dyDescent="0.2">
      <c r="A41" s="58"/>
      <c r="B41" s="58"/>
      <c r="C41" s="35"/>
      <c r="D41" s="35"/>
    </row>
    <row r="42" spans="1:4" x14ac:dyDescent="0.2">
      <c r="A42" s="58"/>
      <c r="B42" s="58"/>
      <c r="C42" s="35"/>
      <c r="D42" s="35"/>
    </row>
    <row r="43" spans="1:4" x14ac:dyDescent="0.2">
      <c r="A43" s="58"/>
      <c r="B43" s="58"/>
      <c r="C43" s="35"/>
      <c r="D43" s="35"/>
    </row>
    <row r="44" spans="1:4" x14ac:dyDescent="0.2">
      <c r="A44" s="58"/>
      <c r="B44" s="58"/>
      <c r="C44" s="35"/>
      <c r="D44" s="35"/>
    </row>
    <row r="45" spans="1:4" x14ac:dyDescent="0.2">
      <c r="A45" s="58"/>
      <c r="B45" s="58"/>
      <c r="C45" s="35"/>
      <c r="D45" s="35"/>
    </row>
    <row r="46" spans="1:4" x14ac:dyDescent="0.2">
      <c r="A46" s="58"/>
      <c r="B46" s="58"/>
      <c r="C46" s="35"/>
      <c r="D46" s="35"/>
    </row>
    <row r="47" spans="1:4" x14ac:dyDescent="0.2">
      <c r="A47" s="58"/>
      <c r="B47" s="58"/>
      <c r="C47" s="35"/>
      <c r="D47" s="35"/>
    </row>
    <row r="48" spans="1:4" x14ac:dyDescent="0.2">
      <c r="A48" s="58"/>
      <c r="B48" s="58"/>
      <c r="C48" s="35"/>
      <c r="D48" s="35"/>
    </row>
    <row r="49" spans="1:4" x14ac:dyDescent="0.2">
      <c r="A49" s="58"/>
      <c r="B49" s="58"/>
      <c r="C49" s="35"/>
      <c r="D49" s="35"/>
    </row>
    <row r="50" spans="1:4" x14ac:dyDescent="0.2">
      <c r="A50" s="58"/>
      <c r="B50" s="58"/>
      <c r="C50" s="35"/>
      <c r="D50" s="35"/>
    </row>
    <row r="51" spans="1:4" x14ac:dyDescent="0.2">
      <c r="A51" s="58"/>
      <c r="B51" s="58"/>
      <c r="C51" s="35"/>
      <c r="D51" s="35"/>
    </row>
    <row r="52" spans="1:4" x14ac:dyDescent="0.2">
      <c r="A52" s="58"/>
      <c r="B52" s="58"/>
      <c r="C52" s="35"/>
      <c r="D52" s="35"/>
    </row>
    <row r="53" spans="1:4" x14ac:dyDescent="0.2">
      <c r="A53" s="58"/>
      <c r="B53" s="58"/>
      <c r="C53" s="35"/>
      <c r="D53" s="35"/>
    </row>
    <row r="54" spans="1:4" x14ac:dyDescent="0.2">
      <c r="A54" s="58"/>
      <c r="B54" s="58"/>
      <c r="C54" s="35"/>
      <c r="D54" s="35"/>
    </row>
    <row r="55" spans="1:4" x14ac:dyDescent="0.2">
      <c r="A55" s="58"/>
      <c r="B55" s="58"/>
      <c r="C55" s="35"/>
      <c r="D55" s="35"/>
    </row>
    <row r="56" spans="1:4" x14ac:dyDescent="0.2">
      <c r="A56" s="58"/>
      <c r="B56" s="58"/>
      <c r="C56" s="35"/>
      <c r="D56" s="35"/>
    </row>
    <row r="57" spans="1:4" x14ac:dyDescent="0.2">
      <c r="A57" s="58"/>
      <c r="B57" s="58"/>
      <c r="C57" s="35"/>
      <c r="D57" s="35"/>
    </row>
    <row r="58" spans="1:4" x14ac:dyDescent="0.2">
      <c r="A58" s="58"/>
      <c r="B58" s="58"/>
      <c r="C58" s="35"/>
      <c r="D58" s="35"/>
    </row>
    <row r="59" spans="1:4" x14ac:dyDescent="0.2">
      <c r="A59" s="58"/>
      <c r="B59" s="58"/>
      <c r="C59" s="35"/>
      <c r="D59" s="35"/>
    </row>
    <row r="60" spans="1:4" x14ac:dyDescent="0.2">
      <c r="A60" s="58"/>
      <c r="B60" s="58"/>
      <c r="C60" s="35"/>
      <c r="D60" s="35"/>
    </row>
    <row r="61" spans="1:4" x14ac:dyDescent="0.2">
      <c r="A61" s="58"/>
      <c r="B61" s="58"/>
      <c r="C61" s="35"/>
      <c r="D61" s="35"/>
    </row>
    <row r="62" spans="1:4" x14ac:dyDescent="0.2">
      <c r="A62" s="58"/>
      <c r="B62" s="58"/>
      <c r="C62" s="35"/>
      <c r="D62" s="35"/>
    </row>
    <row r="63" spans="1:4" x14ac:dyDescent="0.2">
      <c r="A63" s="58"/>
      <c r="B63" s="58"/>
      <c r="C63" s="35"/>
      <c r="D63" s="35"/>
    </row>
    <row r="64" spans="1:4" x14ac:dyDescent="0.2">
      <c r="A64" s="58"/>
      <c r="B64" s="58"/>
      <c r="C64" s="35"/>
      <c r="D64" s="35"/>
    </row>
    <row r="65" spans="1:4" x14ac:dyDescent="0.2">
      <c r="A65" s="58"/>
      <c r="B65" s="58"/>
      <c r="C65" s="35"/>
      <c r="D65" s="35"/>
    </row>
    <row r="66" spans="1:4" x14ac:dyDescent="0.2">
      <c r="A66" s="58"/>
      <c r="B66" s="58"/>
      <c r="C66" s="35"/>
      <c r="D66" s="35"/>
    </row>
    <row r="67" spans="1:4" x14ac:dyDescent="0.2">
      <c r="A67" s="58"/>
      <c r="B67" s="58"/>
      <c r="C67" s="35"/>
      <c r="D67" s="35"/>
    </row>
    <row r="68" spans="1:4" x14ac:dyDescent="0.2">
      <c r="A68" s="58"/>
      <c r="B68" s="58"/>
      <c r="C68" s="35"/>
      <c r="D68" s="35"/>
    </row>
    <row r="69" spans="1:4" x14ac:dyDescent="0.2">
      <c r="A69" s="58"/>
      <c r="B69" s="58"/>
      <c r="C69" s="35"/>
      <c r="D69" s="35"/>
    </row>
    <row r="70" spans="1:4" x14ac:dyDescent="0.2">
      <c r="A70" s="58"/>
      <c r="B70" s="58"/>
      <c r="C70" s="35"/>
      <c r="D70" s="35"/>
    </row>
  </sheetData>
  <mergeCells count="1">
    <mergeCell ref="A2:B2"/>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zoomScaleNormal="100" zoomScaleSheetLayoutView="100" workbookViewId="0">
      <selection activeCell="A14" sqref="A14:D28"/>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6" width="11.42578125" style="87" customWidth="1"/>
    <col min="7" max="16384" width="11.42578125" style="87"/>
  </cols>
  <sheetData>
    <row r="1" spans="1:5" x14ac:dyDescent="0.2">
      <c r="A1" s="20" t="s">
        <v>43</v>
      </c>
      <c r="B1" s="20"/>
      <c r="C1" s="3"/>
      <c r="E1" s="4"/>
    </row>
    <row r="2" spans="1:5" x14ac:dyDescent="0.2">
      <c r="A2" s="20" t="s">
        <v>0</v>
      </c>
      <c r="B2" s="20"/>
      <c r="C2" s="3"/>
    </row>
    <row r="3" spans="1:5" x14ac:dyDescent="0.2">
      <c r="A3" s="11"/>
      <c r="B3" s="11"/>
      <c r="C3" s="21"/>
      <c r="D3" s="11"/>
      <c r="E3" s="11"/>
    </row>
    <row r="4" spans="1:5" x14ac:dyDescent="0.2">
      <c r="A4" s="11"/>
      <c r="B4" s="11"/>
      <c r="C4" s="21"/>
      <c r="D4" s="11"/>
      <c r="E4" s="11"/>
    </row>
    <row r="5" spans="1:5" ht="11.25" customHeight="1" x14ac:dyDescent="0.2">
      <c r="A5" s="304" t="s">
        <v>358</v>
      </c>
      <c r="B5" s="304"/>
      <c r="C5" s="21"/>
      <c r="E5" s="186" t="s">
        <v>357</v>
      </c>
    </row>
    <row r="6" spans="1:5" x14ac:dyDescent="0.2">
      <c r="A6" s="310"/>
      <c r="B6" s="310"/>
      <c r="C6" s="311"/>
      <c r="D6" s="310"/>
      <c r="E6" s="331"/>
    </row>
    <row r="7" spans="1:5" ht="15" customHeight="1" x14ac:dyDescent="0.2">
      <c r="A7" s="223" t="s">
        <v>45</v>
      </c>
      <c r="B7" s="222" t="s">
        <v>46</v>
      </c>
      <c r="C7" s="220" t="s">
        <v>241</v>
      </c>
      <c r="D7" s="338" t="s">
        <v>337</v>
      </c>
      <c r="E7" s="220" t="s">
        <v>259</v>
      </c>
    </row>
    <row r="8" spans="1:5" x14ac:dyDescent="0.2">
      <c r="A8" s="337" t="s">
        <v>675</v>
      </c>
      <c r="B8" s="337" t="s">
        <v>676</v>
      </c>
      <c r="C8" s="336">
        <v>14945840.73</v>
      </c>
      <c r="D8" s="335" t="s">
        <v>677</v>
      </c>
      <c r="E8" s="335"/>
    </row>
    <row r="9" spans="1:5" ht="33.75" x14ac:dyDescent="0.2">
      <c r="A9" s="337" t="s">
        <v>678</v>
      </c>
      <c r="B9" s="337" t="s">
        <v>679</v>
      </c>
      <c r="C9" s="336">
        <v>1170199.3400000001</v>
      </c>
      <c r="D9" s="257" t="s">
        <v>1023</v>
      </c>
      <c r="E9" s="335"/>
    </row>
    <row r="10" spans="1:5" x14ac:dyDescent="0.2">
      <c r="A10" s="337"/>
      <c r="B10" s="337"/>
      <c r="C10" s="336"/>
      <c r="D10" s="335"/>
      <c r="E10" s="335"/>
    </row>
    <row r="11" spans="1:5" x14ac:dyDescent="0.2">
      <c r="A11" s="334"/>
      <c r="B11" s="247" t="s">
        <v>356</v>
      </c>
      <c r="C11" s="215">
        <f>SUM(C8:C10)</f>
        <v>16116040.07</v>
      </c>
      <c r="D11" s="333"/>
      <c r="E11" s="333"/>
    </row>
    <row r="14" spans="1:5" x14ac:dyDescent="0.2">
      <c r="B14" s="453"/>
      <c r="C14" s="87"/>
    </row>
    <row r="15" spans="1:5" x14ac:dyDescent="0.2">
      <c r="A15" s="454"/>
      <c r="B15" s="453"/>
      <c r="C15" s="454"/>
    </row>
    <row r="16" spans="1:5" x14ac:dyDescent="0.2">
      <c r="A16" s="455"/>
      <c r="B16" s="456"/>
      <c r="C16" s="455"/>
    </row>
    <row r="17" spans="1:4" x14ac:dyDescent="0.2">
      <c r="A17" s="551"/>
      <c r="B17" s="551"/>
      <c r="C17" s="551"/>
      <c r="D17" s="551"/>
    </row>
    <row r="18" spans="1:4" x14ac:dyDescent="0.2">
      <c r="A18" s="457"/>
      <c r="C18" s="551"/>
      <c r="D18" s="551"/>
    </row>
    <row r="19" spans="1:4" x14ac:dyDescent="0.2">
      <c r="A19" s="455"/>
      <c r="B19" s="7"/>
      <c r="C19" s="458"/>
    </row>
    <row r="20" spans="1:4" x14ac:dyDescent="0.2">
      <c r="A20" s="455"/>
      <c r="B20" s="7"/>
      <c r="C20" s="458"/>
    </row>
    <row r="21" spans="1:4" x14ac:dyDescent="0.2">
      <c r="A21" s="455"/>
      <c r="B21" s="7"/>
      <c r="C21" s="458"/>
    </row>
    <row r="22" spans="1:4" x14ac:dyDescent="0.2">
      <c r="A22" s="455"/>
      <c r="B22" s="7"/>
      <c r="C22" s="455"/>
    </row>
    <row r="23" spans="1:4" x14ac:dyDescent="0.2">
      <c r="A23" s="455"/>
      <c r="B23" s="7"/>
      <c r="C23" s="455"/>
    </row>
    <row r="24" spans="1:4" x14ac:dyDescent="0.2">
      <c r="A24" s="180"/>
      <c r="B24" s="7"/>
      <c r="C24" s="552"/>
      <c r="D24" s="552"/>
    </row>
    <row r="25" spans="1:4" x14ac:dyDescent="0.2">
      <c r="A25" s="180"/>
      <c r="B25" s="7"/>
      <c r="C25" s="180"/>
    </row>
    <row r="26" spans="1:4" ht="15" x14ac:dyDescent="0.2">
      <c r="A26" s="552"/>
      <c r="B26" s="553"/>
      <c r="C26" s="552"/>
      <c r="D26" s="552"/>
    </row>
  </sheetData>
  <mergeCells count="6">
    <mergeCell ref="A17:B17"/>
    <mergeCell ref="C17:D17"/>
    <mergeCell ref="C18:D18"/>
    <mergeCell ref="C24:D24"/>
    <mergeCell ref="A26:B26"/>
    <mergeCell ref="C26:D26"/>
  </mergeCells>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Corresponde al nombre o descripción de la cuenta de acuerdo al Plan de Cuentas emitido por el CONAC." sqref="B7"/>
    <dataValidation allowBlank="1" showInputMessage="1" showErrorMessage="1" prompt="Procedencia de los otros ingresos: Productos financieros, bonificaciones y descuentos obtenidas, diferencias por tipo de cambio a favor, utilidades por participacion patrimonial, etc." sqref="D7"/>
    <dataValidation allowBlank="1" showInputMessage="1" showErrorMessage="1" prompt="Características cualitativas significativas que les impacten financieramente." sqref="E7"/>
  </dataValidations>
  <pageMargins left="0.70866141732283472" right="0.70866141732283472" top="0.74803149606299213" bottom="0.74803149606299213" header="0.31496062992125984" footer="0.31496062992125984"/>
  <pageSetup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
  <sheetViews>
    <sheetView view="pageBreakPreview" zoomScale="110" zoomScaleNormal="100" zoomScaleSheetLayoutView="110" workbookViewId="0">
      <selection activeCell="G7" sqref="G7"/>
    </sheetView>
  </sheetViews>
  <sheetFormatPr baseColWidth="10" defaultRowHeight="11.25" x14ac:dyDescent="0.2"/>
  <cols>
    <col min="1" max="1" width="20.7109375" style="5" customWidth="1"/>
    <col min="2" max="2" width="50.7109375" style="5" customWidth="1"/>
    <col min="3" max="3" width="17.7109375" style="6" customWidth="1"/>
    <col min="4" max="5" width="17.7109375" style="5" customWidth="1"/>
    <col min="6" max="6" width="11.42578125" style="5" customWidth="1"/>
    <col min="7" max="16384" width="11.42578125" style="5"/>
  </cols>
  <sheetData>
    <row r="2" spans="1:5" ht="15" customHeight="1" x14ac:dyDescent="0.2">
      <c r="A2" s="554" t="s">
        <v>143</v>
      </c>
      <c r="B2" s="555"/>
      <c r="C2" s="86"/>
      <c r="D2" s="86"/>
      <c r="E2" s="86"/>
    </row>
    <row r="3" spans="1:5" ht="12" thickBot="1" x14ac:dyDescent="0.25">
      <c r="A3" s="86"/>
      <c r="B3" s="86"/>
      <c r="C3" s="86"/>
      <c r="D3" s="86"/>
      <c r="E3" s="86"/>
    </row>
    <row r="4" spans="1:5" ht="14.1" customHeight="1" x14ac:dyDescent="0.2">
      <c r="A4" s="135" t="s">
        <v>234</v>
      </c>
      <c r="B4" s="152"/>
      <c r="C4" s="152"/>
      <c r="D4" s="152"/>
      <c r="E4" s="153"/>
    </row>
    <row r="5" spans="1:5" ht="14.1" customHeight="1" x14ac:dyDescent="0.2">
      <c r="A5" s="137" t="s">
        <v>144</v>
      </c>
      <c r="B5" s="143"/>
      <c r="C5" s="143"/>
      <c r="D5" s="143"/>
      <c r="E5" s="144"/>
    </row>
    <row r="6" spans="1:5" ht="14.1" customHeight="1" x14ac:dyDescent="0.2">
      <c r="A6" s="137" t="s">
        <v>173</v>
      </c>
      <c r="B6" s="138"/>
      <c r="C6" s="138"/>
      <c r="D6" s="138"/>
      <c r="E6" s="165"/>
    </row>
    <row r="7" spans="1:5" ht="27.95" customHeight="1" x14ac:dyDescent="0.2">
      <c r="A7" s="561" t="s">
        <v>205</v>
      </c>
      <c r="B7" s="572"/>
      <c r="C7" s="572"/>
      <c r="D7" s="572"/>
      <c r="E7" s="573"/>
    </row>
    <row r="8" spans="1:5" ht="14.1" customHeight="1" thickBot="1" x14ac:dyDescent="0.25">
      <c r="A8" s="161" t="s">
        <v>174</v>
      </c>
      <c r="B8" s="150"/>
      <c r="C8" s="150"/>
      <c r="D8" s="150"/>
      <c r="E8" s="151"/>
    </row>
  </sheetData>
  <mergeCells count="2">
    <mergeCell ref="A2:B2"/>
    <mergeCell ref="A7:E7"/>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opLeftCell="A28" zoomScaleNormal="100" zoomScaleSheetLayoutView="100" workbookViewId="0">
      <selection activeCell="A42" sqref="A42:D55"/>
    </sheetView>
  </sheetViews>
  <sheetFormatPr baseColWidth="10" defaultRowHeight="11.25" x14ac:dyDescent="0.2"/>
  <cols>
    <col min="1" max="1" width="20.7109375" style="58" customWidth="1"/>
    <col min="2" max="2" width="50.7109375" style="58" customWidth="1"/>
    <col min="3" max="3" width="17.7109375" style="35" customWidth="1"/>
    <col min="4" max="4" width="12.5703125" style="61" customWidth="1"/>
    <col min="5" max="5" width="29.140625" style="62" customWidth="1"/>
    <col min="6" max="8" width="11.42578125" style="58"/>
    <col min="9" max="16384" width="11.42578125" style="87"/>
  </cols>
  <sheetData>
    <row r="1" spans="1:8" s="11" customFormat="1" ht="11.25" customHeight="1" x14ac:dyDescent="0.2">
      <c r="A1" s="20" t="s">
        <v>43</v>
      </c>
      <c r="B1" s="20"/>
      <c r="C1" s="21"/>
      <c r="D1" s="349"/>
      <c r="E1" s="4"/>
    </row>
    <row r="2" spans="1:8" s="11" customFormat="1" ht="11.25" customHeight="1" x14ac:dyDescent="0.2">
      <c r="A2" s="20" t="s">
        <v>0</v>
      </c>
      <c r="B2" s="20"/>
      <c r="C2" s="21"/>
      <c r="D2" s="349"/>
      <c r="E2" s="34"/>
    </row>
    <row r="3" spans="1:8" s="11" customFormat="1" ht="10.5" customHeight="1" x14ac:dyDescent="0.2">
      <c r="C3" s="21"/>
      <c r="D3" s="349"/>
      <c r="E3" s="34"/>
    </row>
    <row r="4" spans="1:8" s="11" customFormat="1" ht="10.5" customHeight="1" x14ac:dyDescent="0.2">
      <c r="C4" s="21"/>
      <c r="D4" s="349"/>
      <c r="E4" s="34"/>
    </row>
    <row r="5" spans="1:8" s="11" customFormat="1" ht="11.25" customHeight="1" x14ac:dyDescent="0.2">
      <c r="A5" s="212" t="s">
        <v>363</v>
      </c>
      <c r="B5" s="212"/>
      <c r="C5" s="21"/>
      <c r="D5" s="348"/>
      <c r="E5" s="347" t="s">
        <v>362</v>
      </c>
    </row>
    <row r="6" spans="1:8" ht="11.25" customHeight="1" x14ac:dyDescent="0.2">
      <c r="A6" s="245"/>
      <c r="B6" s="245"/>
      <c r="C6" s="243"/>
      <c r="D6" s="346"/>
      <c r="E6" s="2"/>
      <c r="F6" s="87"/>
      <c r="G6" s="87"/>
      <c r="H6" s="87"/>
    </row>
    <row r="7" spans="1:8" ht="15" customHeight="1" x14ac:dyDescent="0.2">
      <c r="A7" s="223" t="s">
        <v>45</v>
      </c>
      <c r="B7" s="222" t="s">
        <v>46</v>
      </c>
      <c r="C7" s="220" t="s">
        <v>241</v>
      </c>
      <c r="D7" s="345" t="s">
        <v>361</v>
      </c>
      <c r="E7" s="344" t="s">
        <v>360</v>
      </c>
      <c r="F7" s="87"/>
      <c r="G7" s="87"/>
      <c r="H7" s="87"/>
    </row>
    <row r="8" spans="1:8" ht="22.5" x14ac:dyDescent="0.2">
      <c r="A8" s="233" t="s">
        <v>680</v>
      </c>
      <c r="B8" s="233" t="s">
        <v>681</v>
      </c>
      <c r="C8" s="248">
        <v>41110322.789999999</v>
      </c>
      <c r="D8" s="460">
        <f>+(C8/$C$39)*100</f>
        <v>15.045778441534759</v>
      </c>
      <c r="E8" s="343" t="s">
        <v>740</v>
      </c>
    </row>
    <row r="9" spans="1:8" x14ac:dyDescent="0.2">
      <c r="A9" s="233" t="s">
        <v>682</v>
      </c>
      <c r="B9" s="233" t="s">
        <v>683</v>
      </c>
      <c r="C9" s="248">
        <v>58520.79</v>
      </c>
      <c r="D9" s="460">
        <f t="shared" ref="D9:D38" si="0">+(C9/$C$39)*100</f>
        <v>2.1417755464030571E-2</v>
      </c>
      <c r="E9" s="343" t="s">
        <v>741</v>
      </c>
    </row>
    <row r="10" spans="1:8" ht="33.75" x14ac:dyDescent="0.2">
      <c r="A10" s="233" t="s">
        <v>684</v>
      </c>
      <c r="B10" s="233" t="s">
        <v>685</v>
      </c>
      <c r="C10" s="248">
        <v>1702750.57</v>
      </c>
      <c r="D10" s="460">
        <f t="shared" si="0"/>
        <v>0.62318186963126554</v>
      </c>
      <c r="E10" s="343" t="s">
        <v>742</v>
      </c>
    </row>
    <row r="11" spans="1:8" ht="22.5" x14ac:dyDescent="0.2">
      <c r="A11" s="233" t="s">
        <v>686</v>
      </c>
      <c r="B11" s="233" t="s">
        <v>687</v>
      </c>
      <c r="C11" s="248">
        <v>12044364.189999999</v>
      </c>
      <c r="D11" s="460">
        <f t="shared" si="0"/>
        <v>4.4080615955653819</v>
      </c>
      <c r="E11" s="343" t="s">
        <v>743</v>
      </c>
    </row>
    <row r="12" spans="1:8" ht="67.5" x14ac:dyDescent="0.2">
      <c r="A12" s="233" t="s">
        <v>688</v>
      </c>
      <c r="B12" s="233" t="s">
        <v>689</v>
      </c>
      <c r="C12" s="248">
        <v>15208884.23</v>
      </c>
      <c r="D12" s="460">
        <f t="shared" si="0"/>
        <v>5.5662297675559556</v>
      </c>
      <c r="E12" s="343" t="s">
        <v>744</v>
      </c>
    </row>
    <row r="13" spans="1:8" ht="22.5" x14ac:dyDescent="0.2">
      <c r="A13" s="233" t="s">
        <v>690</v>
      </c>
      <c r="B13" s="233" t="s">
        <v>691</v>
      </c>
      <c r="C13" s="248">
        <v>818165.07</v>
      </c>
      <c r="D13" s="460">
        <f t="shared" si="0"/>
        <v>0.29943648058188299</v>
      </c>
      <c r="E13" s="343"/>
    </row>
    <row r="14" spans="1:8" x14ac:dyDescent="0.2">
      <c r="A14" s="233" t="s">
        <v>692</v>
      </c>
      <c r="B14" s="233" t="s">
        <v>693</v>
      </c>
      <c r="C14" s="248">
        <v>148293.54</v>
      </c>
      <c r="D14" s="443">
        <f t="shared" si="0"/>
        <v>5.4273272397987724E-2</v>
      </c>
      <c r="E14" s="343"/>
    </row>
    <row r="15" spans="1:8" ht="22.5" x14ac:dyDescent="0.2">
      <c r="A15" s="233" t="s">
        <v>694</v>
      </c>
      <c r="B15" s="233" t="s">
        <v>695</v>
      </c>
      <c r="C15" s="248">
        <v>269960.25</v>
      </c>
      <c r="D15" s="443">
        <f t="shared" si="0"/>
        <v>9.8801513436653166E-2</v>
      </c>
      <c r="E15" s="343"/>
    </row>
    <row r="16" spans="1:8" x14ac:dyDescent="0.2">
      <c r="A16" s="233" t="s">
        <v>696</v>
      </c>
      <c r="B16" s="233" t="s">
        <v>697</v>
      </c>
      <c r="C16" s="248">
        <v>5020354.42</v>
      </c>
      <c r="D16" s="443">
        <f t="shared" si="0"/>
        <v>1.8373764829614403</v>
      </c>
      <c r="E16" s="343"/>
    </row>
    <row r="17" spans="1:5" x14ac:dyDescent="0.2">
      <c r="A17" s="233" t="s">
        <v>698</v>
      </c>
      <c r="B17" s="233" t="s">
        <v>699</v>
      </c>
      <c r="C17" s="248">
        <v>3145430.48</v>
      </c>
      <c r="D17" s="460">
        <f t="shared" si="0"/>
        <v>1.151181671500817</v>
      </c>
      <c r="E17" s="343"/>
    </row>
    <row r="18" spans="1:5" x14ac:dyDescent="0.2">
      <c r="A18" s="233" t="s">
        <v>700</v>
      </c>
      <c r="B18" s="233" t="s">
        <v>701</v>
      </c>
      <c r="C18" s="248">
        <v>5272762.68</v>
      </c>
      <c r="D18" s="460">
        <f t="shared" si="0"/>
        <v>1.9297542240989305</v>
      </c>
      <c r="E18" s="343"/>
    </row>
    <row r="19" spans="1:5" ht="22.5" x14ac:dyDescent="0.2">
      <c r="A19" s="233" t="s">
        <v>702</v>
      </c>
      <c r="B19" s="233" t="s">
        <v>703</v>
      </c>
      <c r="C19" s="248">
        <v>1172410.8600000001</v>
      </c>
      <c r="D19" s="460">
        <f t="shared" si="0"/>
        <v>0.42908527213753922</v>
      </c>
      <c r="E19" s="343"/>
    </row>
    <row r="20" spans="1:5" x14ac:dyDescent="0.2">
      <c r="A20" s="233" t="s">
        <v>704</v>
      </c>
      <c r="B20" s="233" t="s">
        <v>705</v>
      </c>
      <c r="C20" s="248">
        <v>1342867.63</v>
      </c>
      <c r="D20" s="460">
        <f t="shared" si="0"/>
        <v>0.49146996340791499</v>
      </c>
      <c r="E20" s="343"/>
    </row>
    <row r="21" spans="1:5" ht="33.75" x14ac:dyDescent="0.2">
      <c r="A21" s="233" t="s">
        <v>706</v>
      </c>
      <c r="B21" s="233" t="s">
        <v>729</v>
      </c>
      <c r="C21" s="248">
        <v>44406501.780000001</v>
      </c>
      <c r="D21" s="460">
        <f t="shared" si="0"/>
        <v>16.252131868641527</v>
      </c>
      <c r="E21" s="343" t="s">
        <v>745</v>
      </c>
    </row>
    <row r="22" spans="1:5" x14ac:dyDescent="0.2">
      <c r="A22" s="233" t="s">
        <v>707</v>
      </c>
      <c r="B22" s="233" t="s">
        <v>730</v>
      </c>
      <c r="C22" s="248">
        <v>998426.75</v>
      </c>
      <c r="D22" s="460">
        <f t="shared" si="0"/>
        <v>0.36540962588247328</v>
      </c>
      <c r="E22" s="343"/>
    </row>
    <row r="23" spans="1:5" ht="22.5" x14ac:dyDescent="0.2">
      <c r="A23" s="233" t="s">
        <v>708</v>
      </c>
      <c r="B23" s="233" t="s">
        <v>731</v>
      </c>
      <c r="C23" s="248">
        <v>4347227.16</v>
      </c>
      <c r="D23" s="460">
        <f t="shared" si="0"/>
        <v>1.5910217250907257</v>
      </c>
      <c r="E23" s="343"/>
    </row>
    <row r="24" spans="1:5" x14ac:dyDescent="0.2">
      <c r="A24" s="233" t="s">
        <v>709</v>
      </c>
      <c r="B24" s="233" t="s">
        <v>732</v>
      </c>
      <c r="C24" s="248">
        <v>2625866.94</v>
      </c>
      <c r="D24" s="460">
        <f t="shared" si="0"/>
        <v>0.96102899502898431</v>
      </c>
      <c r="E24" s="343"/>
    </row>
    <row r="25" spans="1:5" ht="22.5" x14ac:dyDescent="0.2">
      <c r="A25" s="233" t="s">
        <v>710</v>
      </c>
      <c r="B25" s="233" t="s">
        <v>733</v>
      </c>
      <c r="C25" s="248">
        <v>5834740.1500000004</v>
      </c>
      <c r="D25" s="460">
        <f t="shared" si="0"/>
        <v>2.1354297802347002</v>
      </c>
      <c r="E25" s="343"/>
    </row>
    <row r="26" spans="1:5" x14ac:dyDescent="0.2">
      <c r="A26" s="233" t="s">
        <v>711</v>
      </c>
      <c r="B26" s="233" t="s">
        <v>734</v>
      </c>
      <c r="C26" s="248">
        <v>1706733.93</v>
      </c>
      <c r="D26" s="460">
        <f t="shared" si="0"/>
        <v>0.62463972128373291</v>
      </c>
      <c r="E26" s="343"/>
    </row>
    <row r="27" spans="1:5" x14ac:dyDescent="0.2">
      <c r="A27" s="233" t="s">
        <v>712</v>
      </c>
      <c r="B27" s="233" t="s">
        <v>735</v>
      </c>
      <c r="C27" s="248">
        <v>125722.03</v>
      </c>
      <c r="D27" s="460">
        <f t="shared" si="0"/>
        <v>4.6012429001411552E-2</v>
      </c>
      <c r="E27" s="343"/>
    </row>
    <row r="28" spans="1:5" x14ac:dyDescent="0.2">
      <c r="A28" s="233" t="s">
        <v>713</v>
      </c>
      <c r="B28" s="233" t="s">
        <v>736</v>
      </c>
      <c r="C28" s="248">
        <v>137890.43</v>
      </c>
      <c r="D28" s="460">
        <f t="shared" si="0"/>
        <v>5.0465885894056199E-2</v>
      </c>
      <c r="E28" s="343"/>
    </row>
    <row r="29" spans="1:5" ht="22.5" x14ac:dyDescent="0.2">
      <c r="A29" s="233" t="s">
        <v>714</v>
      </c>
      <c r="B29" s="233" t="s">
        <v>737</v>
      </c>
      <c r="C29" s="248">
        <v>16673875.15</v>
      </c>
      <c r="D29" s="460">
        <f t="shared" si="0"/>
        <v>6.1023950736221444</v>
      </c>
      <c r="E29" s="343" t="s">
        <v>746</v>
      </c>
    </row>
    <row r="30" spans="1:5" x14ac:dyDescent="0.2">
      <c r="A30" s="233" t="s">
        <v>715</v>
      </c>
      <c r="B30" s="233" t="s">
        <v>738</v>
      </c>
      <c r="C30" s="248">
        <v>123540.44</v>
      </c>
      <c r="D30" s="460">
        <f t="shared" si="0"/>
        <v>4.5213998885502753E-2</v>
      </c>
      <c r="E30" s="343"/>
    </row>
    <row r="31" spans="1:5" x14ac:dyDescent="0.2">
      <c r="A31" s="233" t="s">
        <v>1116</v>
      </c>
      <c r="B31" s="233" t="s">
        <v>1117</v>
      </c>
      <c r="C31" s="248">
        <v>25418.1</v>
      </c>
      <c r="D31" s="460"/>
      <c r="E31" s="343"/>
    </row>
    <row r="32" spans="1:5" x14ac:dyDescent="0.2">
      <c r="A32" s="233" t="s">
        <v>716</v>
      </c>
      <c r="B32" s="233" t="s">
        <v>739</v>
      </c>
      <c r="C32" s="248">
        <v>1226629.23</v>
      </c>
      <c r="D32" s="460">
        <f t="shared" si="0"/>
        <v>0.44892840464341149</v>
      </c>
      <c r="E32" s="343"/>
    </row>
    <row r="33" spans="1:5" x14ac:dyDescent="0.2">
      <c r="A33" s="233" t="s">
        <v>717</v>
      </c>
      <c r="B33" s="233" t="s">
        <v>718</v>
      </c>
      <c r="C33" s="248">
        <v>6787227.2699999996</v>
      </c>
      <c r="D33" s="460">
        <f t="shared" si="0"/>
        <v>2.484026171684623</v>
      </c>
      <c r="E33" s="343"/>
    </row>
    <row r="34" spans="1:5" ht="33.75" x14ac:dyDescent="0.2">
      <c r="A34" s="233" t="s">
        <v>719</v>
      </c>
      <c r="B34" s="233" t="s">
        <v>720</v>
      </c>
      <c r="C34" s="248">
        <v>30651152.43</v>
      </c>
      <c r="D34" s="460">
        <f t="shared" si="0"/>
        <v>11.217874663627514</v>
      </c>
      <c r="E34" s="343" t="s">
        <v>747</v>
      </c>
    </row>
    <row r="35" spans="1:5" x14ac:dyDescent="0.2">
      <c r="A35" s="233" t="s">
        <v>721</v>
      </c>
      <c r="B35" s="233" t="s">
        <v>722</v>
      </c>
      <c r="C35" s="248">
        <v>6615982.8300000001</v>
      </c>
      <c r="D35" s="460">
        <f t="shared" si="0"/>
        <v>2.4213532046844364</v>
      </c>
      <c r="E35" s="343"/>
    </row>
    <row r="36" spans="1:5" x14ac:dyDescent="0.2">
      <c r="A36" s="233" t="s">
        <v>723</v>
      </c>
      <c r="B36" s="233" t="s">
        <v>724</v>
      </c>
      <c r="C36" s="248">
        <v>325398.50999999995</v>
      </c>
      <c r="D36" s="460">
        <f t="shared" si="0"/>
        <v>0.11909110788729792</v>
      </c>
      <c r="E36" s="343"/>
    </row>
    <row r="37" spans="1:5" ht="33.75" x14ac:dyDescent="0.2">
      <c r="A37" s="233" t="s">
        <v>725</v>
      </c>
      <c r="B37" s="233" t="s">
        <v>726</v>
      </c>
      <c r="C37" s="248">
        <v>61708294.990000002</v>
      </c>
      <c r="D37" s="460">
        <f t="shared" si="0"/>
        <v>22.584335792426636</v>
      </c>
      <c r="E37" s="343" t="s">
        <v>1024</v>
      </c>
    </row>
    <row r="38" spans="1:5" x14ac:dyDescent="0.2">
      <c r="A38" s="233" t="s">
        <v>727</v>
      </c>
      <c r="B38" s="233" t="s">
        <v>728</v>
      </c>
      <c r="C38" s="248">
        <v>1599218.35</v>
      </c>
      <c r="D38" s="443">
        <f t="shared" si="0"/>
        <v>0.58529058739450468</v>
      </c>
      <c r="E38" s="343"/>
    </row>
    <row r="39" spans="1:5" x14ac:dyDescent="0.2">
      <c r="A39" s="247"/>
      <c r="B39" s="247" t="s">
        <v>359</v>
      </c>
      <c r="C39" s="246">
        <f>SUM(C8:C38)</f>
        <v>273234933.97000003</v>
      </c>
      <c r="D39" s="444">
        <f>SUM(D8:D38)</f>
        <v>99.990697346188242</v>
      </c>
      <c r="E39" s="305"/>
    </row>
    <row r="40" spans="1:5" x14ac:dyDescent="0.2">
      <c r="A40" s="342"/>
      <c r="B40" s="342"/>
      <c r="C40" s="341"/>
      <c r="D40" s="340"/>
      <c r="E40" s="339"/>
    </row>
    <row r="42" spans="1:5" x14ac:dyDescent="0.2">
      <c r="A42" s="87"/>
      <c r="B42" s="453"/>
      <c r="C42" s="87"/>
      <c r="D42" s="87"/>
    </row>
    <row r="43" spans="1:5" x14ac:dyDescent="0.2">
      <c r="A43" s="454"/>
      <c r="B43" s="453"/>
      <c r="C43" s="454"/>
      <c r="D43" s="87"/>
    </row>
    <row r="44" spans="1:5" x14ac:dyDescent="0.2">
      <c r="A44" s="455"/>
      <c r="B44" s="456"/>
      <c r="C44" s="455"/>
      <c r="D44" s="87"/>
    </row>
    <row r="45" spans="1:5" x14ac:dyDescent="0.2">
      <c r="A45" s="551"/>
      <c r="B45" s="551"/>
      <c r="C45" s="551"/>
      <c r="D45" s="551"/>
    </row>
    <row r="46" spans="1:5" x14ac:dyDescent="0.2">
      <c r="A46" s="457"/>
      <c r="B46" s="87"/>
      <c r="C46" s="551"/>
      <c r="D46" s="551"/>
    </row>
    <row r="47" spans="1:5" x14ac:dyDescent="0.2">
      <c r="A47" s="455"/>
      <c r="B47" s="7"/>
      <c r="C47" s="458"/>
      <c r="D47" s="87"/>
    </row>
    <row r="48" spans="1:5" x14ac:dyDescent="0.2">
      <c r="A48" s="455"/>
      <c r="B48" s="7"/>
      <c r="C48" s="458"/>
      <c r="D48" s="87"/>
    </row>
    <row r="49" spans="1:4" x14ac:dyDescent="0.2">
      <c r="A49" s="455"/>
      <c r="B49" s="7"/>
      <c r="C49" s="458"/>
      <c r="D49" s="87"/>
    </row>
    <row r="50" spans="1:4" x14ac:dyDescent="0.2">
      <c r="A50" s="455"/>
      <c r="B50" s="7"/>
      <c r="C50" s="455"/>
      <c r="D50" s="87"/>
    </row>
    <row r="51" spans="1:4" x14ac:dyDescent="0.2">
      <c r="A51" s="455"/>
      <c r="B51" s="7"/>
      <c r="C51" s="455"/>
      <c r="D51" s="87"/>
    </row>
    <row r="52" spans="1:4" x14ac:dyDescent="0.2">
      <c r="A52" s="180"/>
      <c r="B52" s="7"/>
      <c r="C52" s="552"/>
      <c r="D52" s="552"/>
    </row>
    <row r="53" spans="1:4" x14ac:dyDescent="0.2">
      <c r="A53" s="180"/>
      <c r="B53" s="7"/>
      <c r="C53" s="180"/>
      <c r="D53" s="87"/>
    </row>
    <row r="54" spans="1:4" ht="15" x14ac:dyDescent="0.2">
      <c r="A54" s="552"/>
      <c r="B54" s="553"/>
      <c r="C54" s="552"/>
      <c r="D54" s="552"/>
    </row>
  </sheetData>
  <mergeCells count="6">
    <mergeCell ref="A45:B45"/>
    <mergeCell ref="C45:D45"/>
    <mergeCell ref="C46:D46"/>
    <mergeCell ref="C52:D52"/>
    <mergeCell ref="A54:B54"/>
    <mergeCell ref="C54:D54"/>
  </mergeCells>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Justificar aquellas cuentas de gastos que en lo individual representen el 10% o más del total de los gastos." sqref="E7"/>
    <dataValidation allowBlank="1" showInputMessage="1" showErrorMessage="1" prompt="Corresponde al nombre o descripción de la cuenta de acuerdo al Plan de Cuentas emitido por el CONAC." sqref="B7"/>
    <dataValidation allowBlank="1" showInputMessage="1" showErrorMessage="1" prompt="Porcentaje que representa el gasto con respecto del total ejercido." sqref="D7"/>
  </dataValidations>
  <pageMargins left="0.70866141732283472" right="0.70866141732283472" top="0.74803149606299213" bottom="0.74803149606299213" header="0.31496062992125984" footer="0.31496062992125984"/>
  <pageSetup scale="6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view="pageBreakPreview" zoomScale="110" zoomScaleNormal="100" zoomScaleSheetLayoutView="110" workbookViewId="0">
      <pane ySplit="1" topLeftCell="A2" activePane="bottomLeft" state="frozen"/>
      <selection activeCell="A14" sqref="A14:B14"/>
      <selection pane="bottomLeft" activeCell="F9" sqref="F9"/>
    </sheetView>
  </sheetViews>
  <sheetFormatPr baseColWidth="10" defaultRowHeight="11.25" x14ac:dyDescent="0.2"/>
  <cols>
    <col min="1" max="1" width="20.7109375" style="58" customWidth="1"/>
    <col min="2" max="2" width="50.7109375" style="58" customWidth="1"/>
    <col min="3" max="3" width="17.7109375" style="35" customWidth="1"/>
    <col min="4" max="4" width="17.7109375" style="61" customWidth="1"/>
    <col min="5" max="5" width="17.7109375" style="62" customWidth="1"/>
    <col min="6" max="8" width="11.42578125" style="58"/>
    <col min="9" max="16384" width="11.42578125" style="5"/>
  </cols>
  <sheetData>
    <row r="2" spans="1:5" ht="15" customHeight="1" x14ac:dyDescent="0.2">
      <c r="A2" s="554" t="s">
        <v>143</v>
      </c>
      <c r="B2" s="555"/>
      <c r="C2" s="120"/>
      <c r="D2" s="121"/>
      <c r="E2" s="121"/>
    </row>
    <row r="3" spans="1:5" ht="12" thickBot="1" x14ac:dyDescent="0.25">
      <c r="A3" s="14"/>
      <c r="B3" s="14"/>
      <c r="C3" s="120"/>
      <c r="D3" s="121"/>
      <c r="E3" s="121"/>
    </row>
    <row r="4" spans="1:5" ht="14.1" customHeight="1" x14ac:dyDescent="0.2">
      <c r="A4" s="135" t="s">
        <v>234</v>
      </c>
      <c r="B4" s="92"/>
      <c r="C4" s="122"/>
      <c r="D4" s="123"/>
      <c r="E4" s="124"/>
    </row>
    <row r="5" spans="1:5" ht="14.1" customHeight="1" x14ac:dyDescent="0.2">
      <c r="A5" s="137" t="s">
        <v>144</v>
      </c>
      <c r="B5" s="11"/>
      <c r="C5" s="21"/>
      <c r="D5" s="34"/>
      <c r="E5" s="125"/>
    </row>
    <row r="6" spans="1:5" ht="14.1" customHeight="1" x14ac:dyDescent="0.2">
      <c r="A6" s="137" t="s">
        <v>173</v>
      </c>
      <c r="B6" s="103"/>
      <c r="C6" s="103"/>
      <c r="D6" s="103"/>
      <c r="E6" s="104"/>
    </row>
    <row r="7" spans="1:5" ht="14.1" customHeight="1" x14ac:dyDescent="0.2">
      <c r="A7" s="154" t="s">
        <v>206</v>
      </c>
      <c r="B7" s="11"/>
      <c r="C7" s="21"/>
      <c r="D7" s="34"/>
      <c r="E7" s="125"/>
    </row>
    <row r="8" spans="1:5" ht="14.1" customHeight="1" thickBot="1" x14ac:dyDescent="0.25">
      <c r="A8" s="149" t="s">
        <v>207</v>
      </c>
      <c r="B8" s="95"/>
      <c r="C8" s="118"/>
      <c r="D8" s="126"/>
      <c r="E8" s="127"/>
    </row>
    <row r="9" spans="1:5" x14ac:dyDescent="0.2">
      <c r="A9" s="86"/>
      <c r="B9" s="86"/>
      <c r="C9" s="3"/>
      <c r="D9" s="128"/>
      <c r="E9" s="128"/>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zoomScaleSheetLayoutView="100" workbookViewId="0">
      <selection activeCell="A15" sqref="A15:D27"/>
    </sheetView>
  </sheetViews>
  <sheetFormatPr baseColWidth="10" defaultRowHeight="11.25" x14ac:dyDescent="0.2"/>
  <cols>
    <col min="1" max="1" width="20.7109375" style="87" customWidth="1"/>
    <col min="2" max="2" width="50.7109375" style="87" customWidth="1"/>
    <col min="3" max="3" width="15.140625" style="6" customWidth="1"/>
    <col min="4" max="4" width="15.7109375" style="6" customWidth="1"/>
    <col min="5" max="5" width="17.7109375" style="6" customWidth="1"/>
    <col min="6" max="6" width="13.28515625" style="87" customWidth="1"/>
    <col min="7" max="7" width="15.42578125" style="87" customWidth="1"/>
    <col min="8" max="16384" width="11.42578125" style="87"/>
  </cols>
  <sheetData>
    <row r="1" spans="1:7" s="11" customFormat="1" ht="11.25" customHeight="1" x14ac:dyDescent="0.2">
      <c r="A1" s="20" t="s">
        <v>43</v>
      </c>
      <c r="B1" s="20"/>
      <c r="C1" s="12"/>
      <c r="D1" s="12"/>
      <c r="E1" s="12"/>
      <c r="F1" s="352"/>
      <c r="G1" s="4"/>
    </row>
    <row r="2" spans="1:7" s="11" customFormat="1" ht="11.25" customHeight="1" x14ac:dyDescent="0.2">
      <c r="A2" s="20" t="s">
        <v>0</v>
      </c>
      <c r="B2" s="20"/>
      <c r="C2" s="12"/>
      <c r="D2" s="12"/>
      <c r="E2" s="12"/>
    </row>
    <row r="3" spans="1:7" s="11" customFormat="1" x14ac:dyDescent="0.2">
      <c r="C3" s="12"/>
      <c r="D3" s="12"/>
      <c r="E3" s="12"/>
    </row>
    <row r="4" spans="1:7" s="11" customFormat="1" x14ac:dyDescent="0.2">
      <c r="C4" s="12"/>
      <c r="D4" s="12"/>
      <c r="E4" s="12"/>
    </row>
    <row r="5" spans="1:7" s="11" customFormat="1" ht="11.25" customHeight="1" x14ac:dyDescent="0.2">
      <c r="A5" s="212" t="s">
        <v>367</v>
      </c>
      <c r="B5" s="212"/>
      <c r="C5" s="12"/>
      <c r="D5" s="12"/>
      <c r="E5" s="12"/>
      <c r="G5" s="186" t="s">
        <v>366</v>
      </c>
    </row>
    <row r="6" spans="1:7" s="23" customFormat="1" x14ac:dyDescent="0.2">
      <c r="A6" s="274"/>
      <c r="B6" s="274"/>
      <c r="C6" s="22"/>
      <c r="D6" s="330"/>
      <c r="E6" s="330"/>
    </row>
    <row r="7" spans="1:7" ht="15" customHeight="1" x14ac:dyDescent="0.2">
      <c r="A7" s="223" t="s">
        <v>45</v>
      </c>
      <c r="B7" s="222" t="s">
        <v>46</v>
      </c>
      <c r="C7" s="286" t="s">
        <v>47</v>
      </c>
      <c r="D7" s="286" t="s">
        <v>48</v>
      </c>
      <c r="E7" s="351" t="s">
        <v>365</v>
      </c>
      <c r="F7" s="309" t="s">
        <v>240</v>
      </c>
      <c r="G7" s="309" t="s">
        <v>337</v>
      </c>
    </row>
    <row r="8" spans="1:7" x14ac:dyDescent="0.2">
      <c r="A8" s="233" t="s">
        <v>748</v>
      </c>
      <c r="B8" s="233" t="s">
        <v>749</v>
      </c>
      <c r="C8" s="248">
        <v>4610300.5999999996</v>
      </c>
      <c r="D8" s="248">
        <v>4610300.5999999996</v>
      </c>
      <c r="E8" s="248">
        <f>+D8-C8</f>
        <v>0</v>
      </c>
      <c r="F8" s="308"/>
      <c r="G8" s="280"/>
    </row>
    <row r="9" spans="1:7" x14ac:dyDescent="0.2">
      <c r="A9" s="233" t="s">
        <v>750</v>
      </c>
      <c r="B9" s="233" t="s">
        <v>751</v>
      </c>
      <c r="C9" s="248">
        <v>383017374.66000003</v>
      </c>
      <c r="D9" s="248">
        <v>383017374.66000003</v>
      </c>
      <c r="E9" s="248">
        <f>+D9-C9</f>
        <v>0</v>
      </c>
      <c r="F9" s="248"/>
      <c r="G9" s="280"/>
    </row>
    <row r="10" spans="1:7" x14ac:dyDescent="0.2">
      <c r="A10" s="233" t="s">
        <v>1138</v>
      </c>
      <c r="B10" s="233" t="s">
        <v>1139</v>
      </c>
      <c r="C10" s="248">
        <v>0</v>
      </c>
      <c r="D10" s="248">
        <v>1945797.39</v>
      </c>
      <c r="E10" s="248">
        <f>+D10-C10</f>
        <v>1945797.39</v>
      </c>
      <c r="F10" s="248"/>
      <c r="G10" s="280"/>
    </row>
    <row r="11" spans="1:7" x14ac:dyDescent="0.2">
      <c r="A11" s="233"/>
      <c r="B11" s="233"/>
      <c r="C11" s="248"/>
      <c r="D11" s="248"/>
      <c r="E11" s="248"/>
      <c r="F11" s="280"/>
      <c r="G11" s="280"/>
    </row>
    <row r="12" spans="1:7" x14ac:dyDescent="0.2">
      <c r="A12" s="277"/>
      <c r="B12" s="247" t="s">
        <v>364</v>
      </c>
      <c r="C12" s="234">
        <f>SUM(C8:C11)</f>
        <v>387627675.26000005</v>
      </c>
      <c r="D12" s="234">
        <f>SUM(D8:D11)</f>
        <v>389573472.65000004</v>
      </c>
      <c r="E12" s="214">
        <f>SUM(E8:E11)</f>
        <v>1945797.39</v>
      </c>
      <c r="F12" s="350"/>
      <c r="G12" s="350"/>
    </row>
    <row r="15" spans="1:7" x14ac:dyDescent="0.2">
      <c r="B15" s="453"/>
      <c r="C15" s="87"/>
      <c r="D15" s="87"/>
    </row>
    <row r="16" spans="1:7" x14ac:dyDescent="0.2">
      <c r="A16" s="454"/>
      <c r="B16" s="453"/>
      <c r="C16" s="454"/>
      <c r="D16" s="87"/>
    </row>
    <row r="17" spans="1:4" x14ac:dyDescent="0.2">
      <c r="A17" s="455"/>
      <c r="B17" s="456"/>
      <c r="C17" s="455"/>
      <c r="D17" s="87"/>
    </row>
    <row r="18" spans="1:4" x14ac:dyDescent="0.2">
      <c r="A18" s="551"/>
      <c r="B18" s="551"/>
      <c r="C18" s="551"/>
      <c r="D18" s="551"/>
    </row>
    <row r="19" spans="1:4" x14ac:dyDescent="0.2">
      <c r="A19" s="457"/>
      <c r="C19" s="551"/>
      <c r="D19" s="551"/>
    </row>
    <row r="20" spans="1:4" x14ac:dyDescent="0.2">
      <c r="A20" s="455"/>
      <c r="B20" s="7"/>
      <c r="C20" s="458"/>
      <c r="D20" s="87"/>
    </row>
    <row r="21" spans="1:4" x14ac:dyDescent="0.2">
      <c r="A21" s="455"/>
      <c r="B21" s="7"/>
      <c r="C21" s="458"/>
      <c r="D21" s="87"/>
    </row>
    <row r="22" spans="1:4" x14ac:dyDescent="0.2">
      <c r="A22" s="455"/>
      <c r="B22" s="7"/>
      <c r="C22" s="458"/>
      <c r="D22" s="87"/>
    </row>
    <row r="23" spans="1:4" x14ac:dyDescent="0.2">
      <c r="A23" s="455"/>
      <c r="B23" s="7"/>
      <c r="C23" s="455"/>
      <c r="D23" s="87"/>
    </row>
    <row r="24" spans="1:4" x14ac:dyDescent="0.2">
      <c r="A24" s="455"/>
      <c r="B24" s="7"/>
      <c r="C24" s="455"/>
      <c r="D24" s="87"/>
    </row>
    <row r="25" spans="1:4" x14ac:dyDescent="0.2">
      <c r="A25" s="180"/>
      <c r="B25" s="7"/>
      <c r="C25" s="552"/>
      <c r="D25" s="552"/>
    </row>
    <row r="26" spans="1:4" x14ac:dyDescent="0.2">
      <c r="A26" s="180"/>
      <c r="B26" s="7"/>
      <c r="C26" s="180"/>
      <c r="D26" s="87"/>
    </row>
    <row r="27" spans="1:4" ht="15" x14ac:dyDescent="0.2">
      <c r="A27" s="552"/>
      <c r="B27" s="553"/>
      <c r="C27" s="552"/>
      <c r="D27" s="552"/>
    </row>
  </sheetData>
  <mergeCells count="6">
    <mergeCell ref="A18:B18"/>
    <mergeCell ref="C18:D18"/>
    <mergeCell ref="C19:D19"/>
    <mergeCell ref="C25:D25"/>
    <mergeCell ref="A27:B27"/>
    <mergeCell ref="C27:D27"/>
  </mergeCells>
  <dataValidations count="7">
    <dataValidation allowBlank="1" showInputMessage="1" showErrorMessage="1" prompt="Importe final del periodo que corresponde la información financiera trimestral que se presenta." sqref="D7"/>
    <dataValidation allowBlank="1" showInputMessage="1" showErrorMessage="1" prompt="Saldo al 31 de diciembre del año anterior del ejercio que se presenta." sqref="C7"/>
    <dataValidation allowBlank="1" showInputMessage="1" showErrorMessage="1" prompt="Corresponde al número de la cuenta de acuerdo al Plan de Cuentas emitido por el CONAC (DOF 23/12/2015)." sqref="A7"/>
    <dataValidation allowBlank="1" showInputMessage="1" showErrorMessage="1" prompt="Variación (aumento o disminución) del patrimonio en el periodo, (diferencia entre saldo final y el saldo inicial)." sqref="E7"/>
    <dataValidation allowBlank="1" showInputMessage="1" showErrorMessage="1" prompt="Corresponde al nombre o descripción de la cuenta de acuerdo al Plan de Cuentas emitido por el CONAC." sqref="B7"/>
    <dataValidation allowBlank="1" showInputMessage="1" showErrorMessage="1" prompt="Tipo de patrimonio clasificado de acuerdo al Plan de Cuentas emitido por el CONAC: Aportaciones, Donaciones de Capital y/o Actualización de la Hacienda Pública/Patrimonio." sqref="F7"/>
    <dataValidation allowBlank="1" showInputMessage="1" showErrorMessage="1" prompt="Procedencia de los recursos: Estatal o Municipal." sqref="G7"/>
  </dataValidations>
  <pageMargins left="0.70866141732283472" right="0.70866141732283472" top="0.74803149606299213" bottom="0.74803149606299213" header="0.31496062992125984" footer="0.31496062992125984"/>
  <pageSetup scale="6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
  <sheetViews>
    <sheetView view="pageBreakPreview" zoomScale="110" zoomScaleNormal="100" zoomScaleSheetLayoutView="110" workbookViewId="0">
      <selection activeCell="F20" sqref="F20"/>
    </sheetView>
  </sheetViews>
  <sheetFormatPr baseColWidth="10" defaultRowHeight="11.25" x14ac:dyDescent="0.2"/>
  <cols>
    <col min="1" max="1" width="20.7109375" style="5" customWidth="1"/>
    <col min="2" max="2" width="50.7109375" style="5" customWidth="1"/>
    <col min="3" max="5" width="15.7109375" style="6" customWidth="1"/>
    <col min="6" max="7" width="15.7109375" style="5" customWidth="1"/>
    <col min="8" max="16384" width="11.42578125" style="5"/>
  </cols>
  <sheetData>
    <row r="2" spans="1:7" ht="15" customHeight="1" x14ac:dyDescent="0.2">
      <c r="A2" s="554" t="s">
        <v>143</v>
      </c>
      <c r="B2" s="555"/>
      <c r="C2" s="86"/>
      <c r="D2" s="86"/>
      <c r="E2" s="86"/>
      <c r="F2" s="86"/>
      <c r="G2" s="86"/>
    </row>
    <row r="3" spans="1:7" ht="12" thickBot="1" x14ac:dyDescent="0.25">
      <c r="A3" s="86"/>
      <c r="B3" s="86"/>
      <c r="C3" s="86"/>
      <c r="D3" s="86"/>
      <c r="E3" s="86"/>
      <c r="F3" s="86"/>
      <c r="G3" s="86"/>
    </row>
    <row r="4" spans="1:7" ht="14.1" customHeight="1" x14ac:dyDescent="0.2">
      <c r="A4" s="135" t="s">
        <v>234</v>
      </c>
      <c r="B4" s="92"/>
      <c r="C4" s="92"/>
      <c r="D4" s="92"/>
      <c r="E4" s="92"/>
      <c r="F4" s="92"/>
      <c r="G4" s="93"/>
    </row>
    <row r="5" spans="1:7" ht="14.1" customHeight="1" x14ac:dyDescent="0.2">
      <c r="A5" s="137" t="s">
        <v>144</v>
      </c>
      <c r="B5" s="11"/>
      <c r="C5" s="11"/>
      <c r="D5" s="11"/>
      <c r="E5" s="11"/>
      <c r="F5" s="11"/>
      <c r="G5" s="94"/>
    </row>
    <row r="6" spans="1:7" ht="14.1" customHeight="1" x14ac:dyDescent="0.2">
      <c r="A6" s="166" t="s">
        <v>208</v>
      </c>
      <c r="B6" s="90"/>
      <c r="C6" s="90"/>
      <c r="D6" s="90"/>
      <c r="E6" s="90"/>
      <c r="F6" s="90"/>
      <c r="G6" s="91"/>
    </row>
    <row r="7" spans="1:7" ht="14.1" customHeight="1" x14ac:dyDescent="0.2">
      <c r="A7" s="137" t="s">
        <v>169</v>
      </c>
      <c r="B7" s="90"/>
      <c r="C7" s="90"/>
      <c r="D7" s="90"/>
      <c r="E7" s="90"/>
      <c r="F7" s="90"/>
      <c r="G7" s="91"/>
    </row>
    <row r="8" spans="1:7" ht="14.1" customHeight="1" x14ac:dyDescent="0.2">
      <c r="A8" s="137" t="s">
        <v>209</v>
      </c>
      <c r="B8" s="11"/>
      <c r="C8" s="11"/>
      <c r="D8" s="11"/>
      <c r="E8" s="11"/>
      <c r="F8" s="11"/>
      <c r="G8" s="94"/>
    </row>
    <row r="9" spans="1:7" ht="14.1" customHeight="1" x14ac:dyDescent="0.2">
      <c r="A9" s="137" t="s">
        <v>210</v>
      </c>
      <c r="B9" s="90"/>
      <c r="C9" s="90"/>
      <c r="D9" s="90"/>
      <c r="E9" s="90"/>
      <c r="F9" s="90"/>
      <c r="G9" s="91"/>
    </row>
    <row r="10" spans="1:7" ht="14.1" customHeight="1" thickBot="1" x14ac:dyDescent="0.25">
      <c r="A10" s="142" t="s">
        <v>211</v>
      </c>
      <c r="B10" s="95"/>
      <c r="C10" s="95"/>
      <c r="D10" s="95"/>
      <c r="E10" s="95"/>
      <c r="F10" s="95"/>
      <c r="G10" s="96"/>
    </row>
    <row r="11" spans="1:7" x14ac:dyDescent="0.2">
      <c r="A11" s="86"/>
      <c r="B11" s="86"/>
      <c r="C11" s="86"/>
      <c r="D11" s="86"/>
      <c r="E11" s="86"/>
      <c r="F11" s="86"/>
      <c r="G11" s="86"/>
    </row>
  </sheetData>
  <mergeCells count="1">
    <mergeCell ref="A2:B2"/>
  </mergeCells>
  <pageMargins left="0.70866141732283472" right="0.70866141732283472" top="0.74803149606299213" bottom="0.74803149606299213" header="0.31496062992125984" footer="0.31496062992125984"/>
  <pageSetup scale="81" orientation="landscape" r:id="rId1"/>
  <headerFooter>
    <oddHeader>&amp;CNOTAS A LOS ESTADOS FINANCIEROS</oddHeader>
    <oddFooter>&amp;L&amp;F&amp;R&amp;A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18" zoomScaleNormal="100" zoomScaleSheetLayoutView="100" workbookViewId="0">
      <selection activeCell="A37" sqref="A37:D50"/>
    </sheetView>
  </sheetViews>
  <sheetFormatPr baseColWidth="10" defaultRowHeight="11.25" x14ac:dyDescent="0.2"/>
  <cols>
    <col min="1" max="1" width="20.7109375" style="87" customWidth="1"/>
    <col min="2" max="2" width="50.7109375" style="87" customWidth="1"/>
    <col min="3" max="5" width="17.7109375" style="6" customWidth="1"/>
    <col min="6" max="6" width="17.7109375" style="87" customWidth="1"/>
    <col min="7" max="16384" width="11.42578125" style="87"/>
  </cols>
  <sheetData>
    <row r="1" spans="1:6" s="11" customFormat="1" x14ac:dyDescent="0.2">
      <c r="A1" s="20" t="s">
        <v>43</v>
      </c>
      <c r="B1" s="20"/>
      <c r="C1" s="12"/>
      <c r="D1" s="12"/>
      <c r="E1" s="12"/>
      <c r="F1" s="4"/>
    </row>
    <row r="2" spans="1:6" s="11" customFormat="1" x14ac:dyDescent="0.2">
      <c r="A2" s="20" t="s">
        <v>0</v>
      </c>
      <c r="B2" s="20"/>
      <c r="C2" s="12"/>
      <c r="D2" s="12"/>
      <c r="E2" s="12"/>
    </row>
    <row r="3" spans="1:6" s="11" customFormat="1" x14ac:dyDescent="0.2">
      <c r="C3" s="12"/>
      <c r="D3" s="12"/>
      <c r="E3" s="12"/>
    </row>
    <row r="4" spans="1:6" s="11" customFormat="1" x14ac:dyDescent="0.2">
      <c r="C4" s="12"/>
      <c r="D4" s="12"/>
      <c r="E4" s="12"/>
    </row>
    <row r="5" spans="1:6" s="11" customFormat="1" ht="11.25" customHeight="1" x14ac:dyDescent="0.2">
      <c r="A5" s="212" t="s">
        <v>370</v>
      </c>
      <c r="B5" s="212"/>
      <c r="C5" s="12"/>
      <c r="D5" s="12"/>
      <c r="E5" s="12"/>
      <c r="F5" s="186" t="s">
        <v>369</v>
      </c>
    </row>
    <row r="6" spans="1:6" s="23" customFormat="1" x14ac:dyDescent="0.2">
      <c r="A6" s="274"/>
      <c r="B6" s="274"/>
      <c r="C6" s="22"/>
      <c r="D6" s="330"/>
      <c r="E6" s="330"/>
    </row>
    <row r="7" spans="1:6" ht="15" customHeight="1" x14ac:dyDescent="0.2">
      <c r="A7" s="223" t="s">
        <v>45</v>
      </c>
      <c r="B7" s="222" t="s">
        <v>46</v>
      </c>
      <c r="C7" s="286" t="s">
        <v>47</v>
      </c>
      <c r="D7" s="286" t="s">
        <v>48</v>
      </c>
      <c r="E7" s="351" t="s">
        <v>365</v>
      </c>
      <c r="F7" s="351" t="s">
        <v>337</v>
      </c>
    </row>
    <row r="8" spans="1:6" x14ac:dyDescent="0.2">
      <c r="A8" s="233" t="s">
        <v>774</v>
      </c>
      <c r="B8" s="233" t="s">
        <v>775</v>
      </c>
      <c r="C8" s="248">
        <v>0</v>
      </c>
      <c r="D8" s="248">
        <v>132507875.22</v>
      </c>
      <c r="E8" s="248">
        <f>+D8-C8</f>
        <v>132507875.22</v>
      </c>
      <c r="F8" s="353"/>
    </row>
    <row r="9" spans="1:6" x14ac:dyDescent="0.2">
      <c r="A9" s="233" t="s">
        <v>776</v>
      </c>
      <c r="B9" s="233" t="s">
        <v>752</v>
      </c>
      <c r="C9" s="248">
        <v>-11079326.369999999</v>
      </c>
      <c r="D9" s="248">
        <v>-11079326.369999999</v>
      </c>
      <c r="E9" s="248">
        <f t="shared" ref="E9:E33" si="0">+D9-C9</f>
        <v>0</v>
      </c>
      <c r="F9" s="353"/>
    </row>
    <row r="10" spans="1:6" x14ac:dyDescent="0.2">
      <c r="A10" s="233" t="s">
        <v>777</v>
      </c>
      <c r="B10" s="233" t="s">
        <v>753</v>
      </c>
      <c r="C10" s="248">
        <v>-786453.13</v>
      </c>
      <c r="D10" s="248">
        <v>-786453.13</v>
      </c>
      <c r="E10" s="248">
        <f t="shared" si="0"/>
        <v>0</v>
      </c>
      <c r="F10" s="353"/>
    </row>
    <row r="11" spans="1:6" x14ac:dyDescent="0.2">
      <c r="A11" s="233" t="s">
        <v>778</v>
      </c>
      <c r="B11" s="233" t="s">
        <v>754</v>
      </c>
      <c r="C11" s="248">
        <v>-6725771.8300000001</v>
      </c>
      <c r="D11" s="248">
        <v>-6725771.8300000001</v>
      </c>
      <c r="E11" s="248">
        <f t="shared" si="0"/>
        <v>0</v>
      </c>
      <c r="F11" s="353"/>
    </row>
    <row r="12" spans="1:6" x14ac:dyDescent="0.2">
      <c r="A12" s="233" t="s">
        <v>779</v>
      </c>
      <c r="B12" s="233" t="s">
        <v>755</v>
      </c>
      <c r="C12" s="248">
        <v>-3042796.84</v>
      </c>
      <c r="D12" s="248">
        <v>-3042796.84</v>
      </c>
      <c r="E12" s="248">
        <f t="shared" si="0"/>
        <v>0</v>
      </c>
      <c r="F12" s="353"/>
    </row>
    <row r="13" spans="1:6" x14ac:dyDescent="0.2">
      <c r="A13" s="233" t="s">
        <v>780</v>
      </c>
      <c r="B13" s="233" t="s">
        <v>756</v>
      </c>
      <c r="C13" s="248">
        <v>6572695.9299999997</v>
      </c>
      <c r="D13" s="248">
        <v>6572695.9299999997</v>
      </c>
      <c r="E13" s="248">
        <f t="shared" si="0"/>
        <v>0</v>
      </c>
      <c r="F13" s="353"/>
    </row>
    <row r="14" spans="1:6" x14ac:dyDescent="0.2">
      <c r="A14" s="233" t="s">
        <v>781</v>
      </c>
      <c r="B14" s="233" t="s">
        <v>757</v>
      </c>
      <c r="C14" s="248">
        <v>13859640.23</v>
      </c>
      <c r="D14" s="248">
        <v>13859640.23</v>
      </c>
      <c r="E14" s="248">
        <f t="shared" si="0"/>
        <v>0</v>
      </c>
      <c r="F14" s="353"/>
    </row>
    <row r="15" spans="1:6" x14ac:dyDescent="0.2">
      <c r="A15" s="233" t="s">
        <v>782</v>
      </c>
      <c r="B15" s="233" t="s">
        <v>758</v>
      </c>
      <c r="C15" s="248">
        <v>25876633.890000001</v>
      </c>
      <c r="D15" s="248">
        <v>25876633.890000001</v>
      </c>
      <c r="E15" s="248">
        <f t="shared" si="0"/>
        <v>0</v>
      </c>
      <c r="F15" s="353"/>
    </row>
    <row r="16" spans="1:6" x14ac:dyDescent="0.2">
      <c r="A16" s="233" t="s">
        <v>783</v>
      </c>
      <c r="B16" s="233" t="s">
        <v>759</v>
      </c>
      <c r="C16" s="248">
        <v>29092886.859999999</v>
      </c>
      <c r="D16" s="248">
        <v>29092886.859999999</v>
      </c>
      <c r="E16" s="248">
        <f t="shared" si="0"/>
        <v>0</v>
      </c>
      <c r="F16" s="353"/>
    </row>
    <row r="17" spans="1:6" x14ac:dyDescent="0.2">
      <c r="A17" s="233" t="s">
        <v>784</v>
      </c>
      <c r="B17" s="233" t="s">
        <v>760</v>
      </c>
      <c r="C17" s="248">
        <v>49059896.93</v>
      </c>
      <c r="D17" s="248">
        <v>49059896.93</v>
      </c>
      <c r="E17" s="248">
        <f t="shared" si="0"/>
        <v>0</v>
      </c>
      <c r="F17" s="353"/>
    </row>
    <row r="18" spans="1:6" x14ac:dyDescent="0.2">
      <c r="A18" s="233" t="s">
        <v>785</v>
      </c>
      <c r="B18" s="233" t="s">
        <v>761</v>
      </c>
      <c r="C18" s="248">
        <v>35630770.619999997</v>
      </c>
      <c r="D18" s="248">
        <v>35630770.619999997</v>
      </c>
      <c r="E18" s="248">
        <f t="shared" si="0"/>
        <v>0</v>
      </c>
      <c r="F18" s="353"/>
    </row>
    <row r="19" spans="1:6" x14ac:dyDescent="0.2">
      <c r="A19" s="233" t="s">
        <v>786</v>
      </c>
      <c r="B19" s="233" t="s">
        <v>762</v>
      </c>
      <c r="C19" s="248">
        <v>25230787.800000001</v>
      </c>
      <c r="D19" s="248">
        <v>25230787.800000001</v>
      </c>
      <c r="E19" s="248">
        <f t="shared" si="0"/>
        <v>0</v>
      </c>
      <c r="F19" s="353"/>
    </row>
    <row r="20" spans="1:6" x14ac:dyDescent="0.2">
      <c r="A20" s="233" t="s">
        <v>787</v>
      </c>
      <c r="B20" s="233" t="s">
        <v>763</v>
      </c>
      <c r="C20" s="248">
        <v>52957789.159999996</v>
      </c>
      <c r="D20" s="248">
        <v>52957789.159999996</v>
      </c>
      <c r="E20" s="248">
        <f t="shared" si="0"/>
        <v>0</v>
      </c>
      <c r="F20" s="353"/>
    </row>
    <row r="21" spans="1:6" x14ac:dyDescent="0.2">
      <c r="A21" s="233" t="s">
        <v>788</v>
      </c>
      <c r="B21" s="233" t="s">
        <v>764</v>
      </c>
      <c r="C21" s="248">
        <v>49658179.829999998</v>
      </c>
      <c r="D21" s="248">
        <v>49658179.829999998</v>
      </c>
      <c r="E21" s="248">
        <f t="shared" si="0"/>
        <v>0</v>
      </c>
      <c r="F21" s="353"/>
    </row>
    <row r="22" spans="1:6" x14ac:dyDescent="0.2">
      <c r="A22" s="233" t="s">
        <v>789</v>
      </c>
      <c r="B22" s="233" t="s">
        <v>765</v>
      </c>
      <c r="C22" s="248">
        <v>39722068.159999996</v>
      </c>
      <c r="D22" s="248">
        <v>39722068.159999996</v>
      </c>
      <c r="E22" s="248">
        <f t="shared" si="0"/>
        <v>0</v>
      </c>
      <c r="F22" s="353"/>
    </row>
    <row r="23" spans="1:6" x14ac:dyDescent="0.2">
      <c r="A23" s="233" t="s">
        <v>790</v>
      </c>
      <c r="B23" s="233" t="s">
        <v>766</v>
      </c>
      <c r="C23" s="248">
        <v>88215002.819999993</v>
      </c>
      <c r="D23" s="248">
        <v>88215002.819999993</v>
      </c>
      <c r="E23" s="248">
        <f t="shared" si="0"/>
        <v>0</v>
      </c>
      <c r="F23" s="353"/>
    </row>
    <row r="24" spans="1:6" x14ac:dyDescent="0.2">
      <c r="A24" s="233" t="s">
        <v>791</v>
      </c>
      <c r="B24" s="233" t="s">
        <v>767</v>
      </c>
      <c r="C24" s="248">
        <v>68881865</v>
      </c>
      <c r="D24" s="248">
        <v>68881865</v>
      </c>
      <c r="E24" s="248">
        <f t="shared" si="0"/>
        <v>0</v>
      </c>
      <c r="F24" s="353"/>
    </row>
    <row r="25" spans="1:6" x14ac:dyDescent="0.2">
      <c r="A25" s="233" t="s">
        <v>792</v>
      </c>
      <c r="B25" s="233" t="s">
        <v>768</v>
      </c>
      <c r="C25" s="248">
        <v>49774693.280000001</v>
      </c>
      <c r="D25" s="248">
        <v>49774693.280000001</v>
      </c>
      <c r="E25" s="248">
        <f t="shared" si="0"/>
        <v>0</v>
      </c>
      <c r="F25" s="353"/>
    </row>
    <row r="26" spans="1:6" x14ac:dyDescent="0.2">
      <c r="A26" s="233" t="s">
        <v>793</v>
      </c>
      <c r="B26" s="233" t="s">
        <v>769</v>
      </c>
      <c r="C26" s="248">
        <v>17169513.120000001</v>
      </c>
      <c r="D26" s="248">
        <v>17169513.120000001</v>
      </c>
      <c r="E26" s="248">
        <f t="shared" si="0"/>
        <v>0</v>
      </c>
      <c r="F26" s="353"/>
    </row>
    <row r="27" spans="1:6" x14ac:dyDescent="0.2">
      <c r="A27" s="233">
        <v>322002013</v>
      </c>
      <c r="B27" s="233" t="s">
        <v>770</v>
      </c>
      <c r="C27" s="248">
        <v>18710345.98</v>
      </c>
      <c r="D27" s="248">
        <v>18710345.98</v>
      </c>
      <c r="E27" s="248">
        <f t="shared" si="0"/>
        <v>0</v>
      </c>
      <c r="F27" s="353"/>
    </row>
    <row r="28" spans="1:6" x14ac:dyDescent="0.2">
      <c r="A28" s="233">
        <v>322002014</v>
      </c>
      <c r="B28" s="233" t="s">
        <v>771</v>
      </c>
      <c r="C28" s="248">
        <v>84461896.549999997</v>
      </c>
      <c r="D28" s="248">
        <v>84461896.549999997</v>
      </c>
      <c r="E28" s="248">
        <f t="shared" si="0"/>
        <v>0</v>
      </c>
      <c r="F28" s="353"/>
    </row>
    <row r="29" spans="1:6" x14ac:dyDescent="0.2">
      <c r="A29" s="233">
        <v>322002015</v>
      </c>
      <c r="B29" s="233" t="s">
        <v>772</v>
      </c>
      <c r="C29" s="248">
        <v>216548882.09999999</v>
      </c>
      <c r="D29" s="248">
        <v>210345283.87</v>
      </c>
      <c r="E29" s="248">
        <f t="shared" si="0"/>
        <v>-6203598.2299999893</v>
      </c>
      <c r="F29" s="353"/>
    </row>
    <row r="30" spans="1:6" x14ac:dyDescent="0.2">
      <c r="A30" s="233">
        <v>322002016</v>
      </c>
      <c r="B30" s="233" t="s">
        <v>773</v>
      </c>
      <c r="C30" s="248">
        <v>190038266.19999999</v>
      </c>
      <c r="D30" s="248">
        <v>101597568.11</v>
      </c>
      <c r="E30" s="248">
        <f t="shared" si="0"/>
        <v>-88440698.089999989</v>
      </c>
      <c r="F30" s="353"/>
    </row>
    <row r="31" spans="1:6" x14ac:dyDescent="0.2">
      <c r="A31" s="233" t="s">
        <v>794</v>
      </c>
      <c r="B31" s="233" t="s">
        <v>795</v>
      </c>
      <c r="C31" s="248">
        <v>80028.100000000006</v>
      </c>
      <c r="D31" s="248">
        <v>80028.100000000006</v>
      </c>
      <c r="E31" s="248">
        <f t="shared" si="0"/>
        <v>0</v>
      </c>
      <c r="F31" s="353"/>
    </row>
    <row r="32" spans="1:6" x14ac:dyDescent="0.2">
      <c r="A32" s="233" t="s">
        <v>796</v>
      </c>
      <c r="B32" s="233" t="s">
        <v>587</v>
      </c>
      <c r="C32" s="248">
        <v>4984905.51</v>
      </c>
      <c r="D32" s="248">
        <v>4984905.51</v>
      </c>
      <c r="E32" s="248">
        <f t="shared" si="0"/>
        <v>0</v>
      </c>
      <c r="F32" s="353"/>
    </row>
    <row r="33" spans="1:6" x14ac:dyDescent="0.2">
      <c r="A33" s="233">
        <v>325200001</v>
      </c>
      <c r="B33" s="233" t="s">
        <v>797</v>
      </c>
      <c r="C33" s="248">
        <v>130388.58</v>
      </c>
      <c r="D33" s="248">
        <v>130388.58</v>
      </c>
      <c r="E33" s="248">
        <f t="shared" si="0"/>
        <v>0</v>
      </c>
      <c r="F33" s="353"/>
    </row>
    <row r="34" spans="1:6" x14ac:dyDescent="0.2">
      <c r="A34" s="247"/>
      <c r="B34" s="247" t="s">
        <v>368</v>
      </c>
      <c r="C34" s="246">
        <f>SUM(C8:C33)</f>
        <v>1045022788.48</v>
      </c>
      <c r="D34" s="246">
        <f>SUM(D8:D33)</f>
        <v>1082886367.3799996</v>
      </c>
      <c r="E34" s="246">
        <f>SUM(E8:E33)</f>
        <v>37863578.900000021</v>
      </c>
      <c r="F34" s="247"/>
    </row>
    <row r="37" spans="1:6" x14ac:dyDescent="0.2">
      <c r="B37" s="453"/>
      <c r="C37" s="87"/>
      <c r="D37" s="87"/>
    </row>
    <row r="38" spans="1:6" x14ac:dyDescent="0.2">
      <c r="A38" s="454"/>
      <c r="B38" s="453"/>
      <c r="C38" s="454"/>
      <c r="D38" s="87"/>
    </row>
    <row r="39" spans="1:6" x14ac:dyDescent="0.2">
      <c r="A39" s="455"/>
      <c r="B39" s="456"/>
      <c r="C39" s="455"/>
      <c r="D39" s="87"/>
    </row>
    <row r="40" spans="1:6" x14ac:dyDescent="0.2">
      <c r="A40" s="551"/>
      <c r="B40" s="551"/>
      <c r="C40" s="551"/>
      <c r="D40" s="551"/>
    </row>
    <row r="41" spans="1:6" x14ac:dyDescent="0.2">
      <c r="A41" s="457"/>
      <c r="C41" s="551"/>
      <c r="D41" s="551"/>
    </row>
    <row r="42" spans="1:6" x14ac:dyDescent="0.2">
      <c r="A42" s="455"/>
      <c r="B42" s="7"/>
      <c r="C42" s="458"/>
      <c r="D42" s="87"/>
    </row>
    <row r="43" spans="1:6" x14ac:dyDescent="0.2">
      <c r="A43" s="455"/>
      <c r="B43" s="7"/>
      <c r="C43" s="458"/>
      <c r="D43" s="87"/>
    </row>
    <row r="44" spans="1:6" x14ac:dyDescent="0.2">
      <c r="A44" s="455"/>
      <c r="B44" s="7"/>
      <c r="C44" s="458"/>
      <c r="D44" s="87"/>
    </row>
    <row r="45" spans="1:6" x14ac:dyDescent="0.2">
      <c r="A45" s="455"/>
      <c r="B45" s="7"/>
      <c r="C45" s="455"/>
      <c r="D45" s="87"/>
    </row>
    <row r="46" spans="1:6" x14ac:dyDescent="0.2">
      <c r="A46" s="455"/>
      <c r="B46" s="7"/>
      <c r="C46" s="455"/>
      <c r="D46" s="87"/>
    </row>
    <row r="47" spans="1:6" x14ac:dyDescent="0.2">
      <c r="A47" s="180"/>
      <c r="B47" s="7"/>
      <c r="C47" s="552"/>
      <c r="D47" s="552"/>
    </row>
    <row r="48" spans="1:6" x14ac:dyDescent="0.2">
      <c r="A48" s="180"/>
      <c r="B48" s="7"/>
      <c r="C48" s="180"/>
      <c r="D48" s="87"/>
    </row>
    <row r="49" spans="1:4" ht="15" x14ac:dyDescent="0.2">
      <c r="A49" s="552"/>
      <c r="B49" s="553"/>
      <c r="C49" s="552"/>
      <c r="D49" s="552"/>
    </row>
  </sheetData>
  <protectedRanges>
    <protectedRange sqref="F34" name="Rango1"/>
  </protectedRanges>
  <mergeCells count="6">
    <mergeCell ref="A40:B40"/>
    <mergeCell ref="C40:D40"/>
    <mergeCell ref="C41:D41"/>
    <mergeCell ref="C47:D47"/>
    <mergeCell ref="A49:B49"/>
    <mergeCell ref="C49:D49"/>
  </mergeCells>
  <dataValidations xWindow="711" yWindow="346" count="6">
    <dataValidation allowBlank="1" showInputMessage="1" showErrorMessage="1" prompt="Importe final del periodo que corresponde la información financiera trimestral que se presenta." sqref="D7"/>
    <dataValidation allowBlank="1" showInputMessage="1" showErrorMessage="1" prompt="Saldo al 31 de diciembre del año anterior del ejercio que se presenta." sqref="C7"/>
    <dataValidation allowBlank="1" showInputMessage="1" showErrorMessage="1" prompt="Corresponde al número de la cuenta de acuerdo al Plan de Cuentas emitido por el CONAC (DOF 23/12/2015)." sqref="A7"/>
    <dataValidation allowBlank="1" showInputMessage="1" showErrorMessage="1" prompt="Corresponde al nombre o descripción de la cuenta de acuerdo al Plan de Cuentas emitido por el CONAC." sqref="B7"/>
    <dataValidation allowBlank="1" showInputMessage="1" showErrorMessage="1" prompt="Variación (aumento o disminución) del patrimonio en el periodo, (diferencia entre saldo final y el saldo inicial)." sqref="E7"/>
    <dataValidation allowBlank="1" showInputMessage="1" showErrorMessage="1" prompt="Procedencia de los recursos que modifican al patrimonio generado: Estatal o Municipal." sqref="F7"/>
  </dataValidations>
  <pageMargins left="0.7" right="0.7"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9" zoomScaleNormal="100" zoomScaleSheetLayoutView="100" workbookViewId="0">
      <selection activeCell="A25" sqref="A25:D41"/>
    </sheetView>
  </sheetViews>
  <sheetFormatPr baseColWidth="10" defaultRowHeight="11.25" x14ac:dyDescent="0.2"/>
  <cols>
    <col min="1" max="1" width="20.7109375" style="87" customWidth="1"/>
    <col min="2" max="2" width="50.7109375" style="87" customWidth="1"/>
    <col min="3" max="8" width="17.7109375" style="6" customWidth="1"/>
    <col min="9" max="10" width="11.42578125" style="87" customWidth="1"/>
    <col min="11" max="16384" width="11.42578125" style="87"/>
  </cols>
  <sheetData>
    <row r="1" spans="1:8" x14ac:dyDescent="0.2">
      <c r="A1" s="2" t="s">
        <v>43</v>
      </c>
      <c r="B1" s="2"/>
      <c r="H1" s="256"/>
    </row>
    <row r="2" spans="1:8" x14ac:dyDescent="0.2">
      <c r="A2" s="2" t="s">
        <v>139</v>
      </c>
      <c r="B2" s="2"/>
      <c r="C2" s="8"/>
      <c r="D2" s="8"/>
      <c r="E2" s="8"/>
    </row>
    <row r="3" spans="1:8" x14ac:dyDescent="0.2">
      <c r="B3" s="2"/>
      <c r="C3" s="8"/>
      <c r="D3" s="8"/>
      <c r="E3" s="8"/>
    </row>
    <row r="5" spans="1:8" s="252" customFormat="1" ht="11.25" customHeight="1" x14ac:dyDescent="0.2">
      <c r="A5" s="255" t="s">
        <v>256</v>
      </c>
      <c r="B5" s="255"/>
      <c r="C5" s="254"/>
      <c r="D5" s="254"/>
      <c r="E5" s="254"/>
      <c r="F5" s="6"/>
      <c r="G5" s="6"/>
      <c r="H5" s="253" t="s">
        <v>253</v>
      </c>
    </row>
    <row r="6" spans="1:8" x14ac:dyDescent="0.2">
      <c r="A6" s="245"/>
      <c r="B6" s="245"/>
      <c r="C6" s="243"/>
      <c r="D6" s="243"/>
      <c r="E6" s="243"/>
      <c r="F6" s="243"/>
      <c r="G6" s="243"/>
      <c r="H6" s="243"/>
    </row>
    <row r="7" spans="1:8" ht="15" customHeight="1" x14ac:dyDescent="0.2">
      <c r="A7" s="223" t="s">
        <v>45</v>
      </c>
      <c r="B7" s="222" t="s">
        <v>46</v>
      </c>
      <c r="C7" s="220" t="s">
        <v>241</v>
      </c>
      <c r="D7" s="251">
        <v>2016</v>
      </c>
      <c r="E7" s="251">
        <v>2015</v>
      </c>
      <c r="F7" s="250" t="s">
        <v>252</v>
      </c>
      <c r="G7" s="250" t="s">
        <v>251</v>
      </c>
      <c r="H7" s="249" t="s">
        <v>250</v>
      </c>
    </row>
    <row r="8" spans="1:8" x14ac:dyDescent="0.2">
      <c r="A8" s="233" t="s">
        <v>539</v>
      </c>
      <c r="B8" s="233" t="s">
        <v>542</v>
      </c>
      <c r="C8" s="248">
        <v>0</v>
      </c>
      <c r="D8" s="248">
        <v>3451.04</v>
      </c>
      <c r="E8" s="248">
        <v>2183.73</v>
      </c>
      <c r="F8" s="248">
        <v>4006.75</v>
      </c>
      <c r="G8" s="248">
        <v>244.44</v>
      </c>
      <c r="H8" s="248">
        <v>0</v>
      </c>
    </row>
    <row r="9" spans="1:8" x14ac:dyDescent="0.2">
      <c r="A9" s="233" t="s">
        <v>540</v>
      </c>
      <c r="B9" s="233" t="s">
        <v>543</v>
      </c>
      <c r="C9" s="248">
        <v>748.92</v>
      </c>
      <c r="D9" s="248">
        <v>9805273.9499999993</v>
      </c>
      <c r="E9" s="248">
        <v>2183.73</v>
      </c>
      <c r="F9" s="248">
        <v>4006.75</v>
      </c>
      <c r="G9" s="248">
        <v>244.44</v>
      </c>
      <c r="H9" s="248">
        <v>831.99</v>
      </c>
    </row>
    <row r="10" spans="1:8" x14ac:dyDescent="0.2">
      <c r="A10" s="233" t="s">
        <v>541</v>
      </c>
      <c r="B10" s="233" t="s">
        <v>544</v>
      </c>
      <c r="C10" s="248">
        <v>12407489.949999999</v>
      </c>
      <c r="D10" s="248">
        <v>362595.62</v>
      </c>
      <c r="E10" s="248">
        <v>13590453.51</v>
      </c>
      <c r="F10" s="248">
        <v>14712946.51</v>
      </c>
      <c r="G10" s="248">
        <v>2827427.51</v>
      </c>
      <c r="H10" s="248">
        <v>25899076.100000001</v>
      </c>
    </row>
    <row r="11" spans="1:8" x14ac:dyDescent="0.2">
      <c r="A11" s="233"/>
      <c r="B11" s="233"/>
      <c r="C11" s="248"/>
      <c r="D11" s="248"/>
      <c r="E11" s="248"/>
      <c r="F11" s="248"/>
      <c r="G11" s="248"/>
      <c r="H11" s="248"/>
    </row>
    <row r="12" spans="1:8" x14ac:dyDescent="0.2">
      <c r="A12" s="247"/>
      <c r="B12" s="247" t="s">
        <v>255</v>
      </c>
      <c r="C12" s="246">
        <f t="shared" ref="C12:H12" si="0">SUM(C8:C11)</f>
        <v>12408238.869999999</v>
      </c>
      <c r="D12" s="246">
        <f t="shared" si="0"/>
        <v>10171320.609999998</v>
      </c>
      <c r="E12" s="246">
        <f t="shared" si="0"/>
        <v>13594820.970000001</v>
      </c>
      <c r="F12" s="246">
        <f t="shared" si="0"/>
        <v>14720960.01</v>
      </c>
      <c r="G12" s="246">
        <f t="shared" si="0"/>
        <v>2827916.3899999997</v>
      </c>
      <c r="H12" s="246">
        <f t="shared" si="0"/>
        <v>25899908.09</v>
      </c>
    </row>
    <row r="13" spans="1:8" x14ac:dyDescent="0.2">
      <c r="A13" s="58"/>
      <c r="B13" s="58"/>
      <c r="C13" s="226"/>
      <c r="D13" s="226"/>
      <c r="E13" s="226"/>
      <c r="F13" s="226"/>
      <c r="G13" s="226"/>
      <c r="H13" s="226"/>
    </row>
    <row r="14" spans="1:8" x14ac:dyDescent="0.2">
      <c r="A14" s="58"/>
      <c r="B14" s="58"/>
      <c r="C14" s="226"/>
      <c r="D14" s="226"/>
      <c r="E14" s="226"/>
      <c r="F14" s="226"/>
      <c r="G14" s="226"/>
      <c r="H14" s="226"/>
    </row>
    <row r="15" spans="1:8" s="252" customFormat="1" ht="11.25" customHeight="1" x14ac:dyDescent="0.2">
      <c r="A15" s="255" t="s">
        <v>254</v>
      </c>
      <c r="B15" s="255"/>
      <c r="C15" s="254"/>
      <c r="D15" s="254"/>
      <c r="E15" s="254"/>
      <c r="F15" s="6"/>
      <c r="G15" s="6"/>
      <c r="H15" s="253" t="s">
        <v>253</v>
      </c>
    </row>
    <row r="16" spans="1:8" x14ac:dyDescent="0.2">
      <c r="A16" s="245"/>
      <c r="B16" s="245"/>
      <c r="C16" s="243"/>
      <c r="D16" s="243"/>
      <c r="E16" s="243"/>
      <c r="F16" s="243"/>
      <c r="G16" s="243"/>
      <c r="H16" s="243"/>
    </row>
    <row r="17" spans="1:8" ht="15" customHeight="1" x14ac:dyDescent="0.2">
      <c r="A17" s="223" t="s">
        <v>45</v>
      </c>
      <c r="B17" s="222" t="s">
        <v>46</v>
      </c>
      <c r="C17" s="220" t="s">
        <v>241</v>
      </c>
      <c r="D17" s="251">
        <v>2016</v>
      </c>
      <c r="E17" s="251">
        <v>2015</v>
      </c>
      <c r="F17" s="250" t="s">
        <v>252</v>
      </c>
      <c r="G17" s="250" t="s">
        <v>251</v>
      </c>
      <c r="H17" s="249" t="s">
        <v>250</v>
      </c>
    </row>
    <row r="18" spans="1:8" x14ac:dyDescent="0.2">
      <c r="A18" s="233" t="s">
        <v>545</v>
      </c>
      <c r="B18" s="233" t="s">
        <v>549</v>
      </c>
      <c r="C18" s="248">
        <v>0</v>
      </c>
      <c r="D18" s="248">
        <v>3324745.61</v>
      </c>
      <c r="E18" s="248">
        <v>1962518.51</v>
      </c>
      <c r="F18" s="248">
        <v>0</v>
      </c>
      <c r="G18" s="248">
        <v>0</v>
      </c>
      <c r="H18" s="248">
        <v>0</v>
      </c>
    </row>
    <row r="19" spans="1:8" x14ac:dyDescent="0.2">
      <c r="A19" s="233" t="s">
        <v>546</v>
      </c>
      <c r="B19" s="233" t="s">
        <v>550</v>
      </c>
      <c r="C19" s="248">
        <v>0</v>
      </c>
      <c r="D19" s="248">
        <v>1264157.83</v>
      </c>
      <c r="E19" s="248">
        <v>0</v>
      </c>
      <c r="F19" s="248">
        <v>0</v>
      </c>
      <c r="G19" s="248">
        <v>0</v>
      </c>
      <c r="H19" s="248">
        <v>0</v>
      </c>
    </row>
    <row r="20" spans="1:8" x14ac:dyDescent="0.2">
      <c r="A20" s="233" t="s">
        <v>547</v>
      </c>
      <c r="B20" s="233" t="s">
        <v>551</v>
      </c>
      <c r="C20" s="248">
        <v>0</v>
      </c>
      <c r="D20" s="248">
        <v>47935714.649999999</v>
      </c>
      <c r="E20" s="248">
        <v>49147625</v>
      </c>
      <c r="F20" s="248">
        <v>0</v>
      </c>
      <c r="G20" s="248">
        <v>0</v>
      </c>
      <c r="H20" s="248">
        <v>0</v>
      </c>
    </row>
    <row r="21" spans="1:8" x14ac:dyDescent="0.2">
      <c r="A21" s="233" t="s">
        <v>548</v>
      </c>
      <c r="B21" s="233" t="s">
        <v>552</v>
      </c>
      <c r="C21" s="248">
        <v>0</v>
      </c>
      <c r="D21" s="248">
        <v>35916080</v>
      </c>
      <c r="E21" s="248">
        <v>24048178</v>
      </c>
      <c r="F21" s="248">
        <v>0</v>
      </c>
      <c r="G21" s="248">
        <v>0</v>
      </c>
      <c r="H21" s="248">
        <v>0</v>
      </c>
    </row>
    <row r="22" spans="1:8" x14ac:dyDescent="0.2">
      <c r="A22" s="247"/>
      <c r="B22" s="247" t="s">
        <v>249</v>
      </c>
      <c r="C22" s="246">
        <f t="shared" ref="C22:H22" si="1">SUM(C18:C21)</f>
        <v>0</v>
      </c>
      <c r="D22" s="246">
        <f t="shared" si="1"/>
        <v>88440698.090000004</v>
      </c>
      <c r="E22" s="246">
        <f t="shared" si="1"/>
        <v>75158321.50999999</v>
      </c>
      <c r="F22" s="246">
        <f t="shared" si="1"/>
        <v>0</v>
      </c>
      <c r="G22" s="246">
        <f t="shared" si="1"/>
        <v>0</v>
      </c>
      <c r="H22" s="246">
        <f t="shared" si="1"/>
        <v>0</v>
      </c>
    </row>
    <row r="25" spans="1:8" x14ac:dyDescent="0.2">
      <c r="B25" s="453"/>
      <c r="C25" s="87"/>
      <c r="D25" s="87"/>
    </row>
    <row r="26" spans="1:8" x14ac:dyDescent="0.2">
      <c r="A26" s="454"/>
      <c r="B26" s="453"/>
      <c r="C26" s="454"/>
      <c r="D26" s="87"/>
    </row>
    <row r="27" spans="1:8" x14ac:dyDescent="0.2">
      <c r="A27" s="455"/>
      <c r="B27" s="456"/>
      <c r="C27" s="455"/>
      <c r="D27" s="87"/>
    </row>
    <row r="28" spans="1:8" x14ac:dyDescent="0.2">
      <c r="A28" s="551"/>
      <c r="B28" s="551"/>
      <c r="C28" s="551"/>
      <c r="D28" s="551"/>
    </row>
    <row r="29" spans="1:8" x14ac:dyDescent="0.2">
      <c r="A29" s="457"/>
      <c r="C29" s="551"/>
      <c r="D29" s="551"/>
    </row>
    <row r="30" spans="1:8" x14ac:dyDescent="0.2">
      <c r="A30" s="455"/>
      <c r="B30" s="7"/>
      <c r="C30" s="458"/>
      <c r="D30" s="87"/>
    </row>
    <row r="31" spans="1:8" x14ac:dyDescent="0.2">
      <c r="A31" s="455"/>
      <c r="B31" s="7"/>
      <c r="C31" s="458"/>
      <c r="D31" s="87"/>
    </row>
    <row r="32" spans="1:8" x14ac:dyDescent="0.2">
      <c r="A32" s="455"/>
      <c r="B32" s="7"/>
      <c r="C32" s="458"/>
      <c r="D32" s="87"/>
    </row>
    <row r="33" spans="1:4" x14ac:dyDescent="0.2">
      <c r="A33" s="455"/>
      <c r="B33" s="7"/>
      <c r="C33" s="455"/>
      <c r="D33" s="87"/>
    </row>
    <row r="34" spans="1:4" x14ac:dyDescent="0.2">
      <c r="A34" s="455"/>
      <c r="B34" s="7"/>
      <c r="C34" s="455"/>
      <c r="D34" s="87"/>
    </row>
    <row r="35" spans="1:4" x14ac:dyDescent="0.2">
      <c r="A35" s="180"/>
      <c r="B35" s="7"/>
      <c r="C35" s="552"/>
      <c r="D35" s="552"/>
    </row>
    <row r="36" spans="1:4" x14ac:dyDescent="0.2">
      <c r="A36" s="180"/>
      <c r="B36" s="7"/>
      <c r="C36" s="180"/>
      <c r="D36" s="87"/>
    </row>
    <row r="37" spans="1:4" ht="15" x14ac:dyDescent="0.2">
      <c r="A37" s="552"/>
      <c r="B37" s="553"/>
      <c r="C37" s="552"/>
      <c r="D37" s="552"/>
    </row>
  </sheetData>
  <mergeCells count="6">
    <mergeCell ref="A28:B28"/>
    <mergeCell ref="C28:D28"/>
    <mergeCell ref="C29:D29"/>
    <mergeCell ref="C35:D35"/>
    <mergeCell ref="A37:B37"/>
    <mergeCell ref="C37:D37"/>
  </mergeCells>
  <dataValidations count="8">
    <dataValidation allowBlank="1" showInputMessage="1" showErrorMessage="1" prompt="Saldo final al 31 de diciembre de 2016." sqref="D7 D17"/>
    <dataValidation allowBlank="1" showInputMessage="1" showErrorMessage="1" prompt="Saldo final de la Información Financiera Trimestral que se presenta (trimestral: 1er, 2do, 3ro. o 4to.)." sqref="C17 C7"/>
    <dataValidation allowBlank="1" showInputMessage="1" showErrorMessage="1" prompt="Corresponde al número de la cuenta de acuerdo al Plan de Cuentas emitido por el CONAC (DOF 23/12/2015)." sqref="A7 A17"/>
    <dataValidation allowBlank="1" showInputMessage="1" showErrorMessage="1" prompt="Saldo final al 31 de diciembre de 2015." sqref="E7 E17"/>
    <dataValidation allowBlank="1" showInputMessage="1" showErrorMessage="1" prompt="Saldo final al 31 de diciembre de 2014." sqref="F17 F7"/>
    <dataValidation allowBlank="1" showInputMessage="1" showErrorMessage="1" prompt="Saldo final al 31 de diciembre de 2013." sqref="G7 G17"/>
    <dataValidation allowBlank="1" showInputMessage="1" showErrorMessage="1" prompt="Corresponde al nombre o descripción de la cuenta de acuerdo al Plan de Cuentas emitido por el CONAC." sqref="B7 B17"/>
    <dataValidation allowBlank="1" showInputMessage="1" showErrorMessage="1" prompt="Saldo final al 31 de diciembre de 2012." sqref="H7 H17"/>
  </dataValidations>
  <pageMargins left="0.70866141732283472" right="0.70866141732283472" top="0.74803149606299213" bottom="0.74803149606299213" header="0.31496062992125984" footer="0.31496062992125984"/>
  <pageSetup scale="6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20" zoomScaleNormal="100" zoomScaleSheetLayoutView="120" workbookViewId="0">
      <pane ySplit="1" topLeftCell="A3" activePane="bottomLeft" state="frozen"/>
      <selection activeCell="A14" sqref="A14:B14"/>
      <selection pane="bottomLeft" activeCell="B33" sqref="B33"/>
    </sheetView>
  </sheetViews>
  <sheetFormatPr baseColWidth="10" defaultRowHeight="11.25" x14ac:dyDescent="0.2"/>
  <cols>
    <col min="1" max="1" width="20.7109375" style="5" customWidth="1"/>
    <col min="2" max="2" width="50.7109375" style="5" customWidth="1"/>
    <col min="3" max="5" width="17.7109375" style="6" customWidth="1"/>
    <col min="6" max="6" width="17.7109375" style="5" customWidth="1"/>
    <col min="7" max="16384" width="11.42578125" style="5"/>
  </cols>
  <sheetData>
    <row r="2" spans="1:6" ht="15" customHeight="1" x14ac:dyDescent="0.2">
      <c r="A2" s="554" t="s">
        <v>143</v>
      </c>
      <c r="B2" s="555"/>
      <c r="C2" s="86"/>
      <c r="D2" s="86"/>
      <c r="E2" s="86"/>
      <c r="F2" s="86"/>
    </row>
    <row r="3" spans="1:6" ht="12" thickBot="1" x14ac:dyDescent="0.25">
      <c r="A3" s="86"/>
      <c r="B3" s="86"/>
      <c r="C3" s="86"/>
      <c r="D3" s="86"/>
      <c r="E3" s="86"/>
      <c r="F3" s="86"/>
    </row>
    <row r="4" spans="1:6" ht="14.1" customHeight="1" x14ac:dyDescent="0.2">
      <c r="A4" s="135" t="s">
        <v>234</v>
      </c>
      <c r="B4" s="92"/>
      <c r="C4" s="92"/>
      <c r="D4" s="92"/>
      <c r="E4" s="92"/>
      <c r="F4" s="93"/>
    </row>
    <row r="5" spans="1:6" ht="14.1" customHeight="1" x14ac:dyDescent="0.2">
      <c r="A5" s="137" t="s">
        <v>144</v>
      </c>
      <c r="B5" s="11"/>
      <c r="C5" s="11"/>
      <c r="D5" s="11"/>
      <c r="E5" s="11"/>
      <c r="F5" s="94"/>
    </row>
    <row r="6" spans="1:6" ht="14.1" customHeight="1" x14ac:dyDescent="0.2">
      <c r="A6" s="166" t="s">
        <v>208</v>
      </c>
      <c r="B6" s="129"/>
      <c r="C6" s="129"/>
      <c r="D6" s="129"/>
      <c r="E6" s="129"/>
      <c r="F6" s="130"/>
    </row>
    <row r="7" spans="1:6" ht="14.1" customHeight="1" x14ac:dyDescent="0.2">
      <c r="A7" s="137" t="s">
        <v>169</v>
      </c>
      <c r="B7" s="90"/>
      <c r="C7" s="90"/>
      <c r="D7" s="90"/>
      <c r="E7" s="90"/>
      <c r="F7" s="91"/>
    </row>
    <row r="8" spans="1:6" ht="14.1" customHeight="1" x14ac:dyDescent="0.2">
      <c r="A8" s="137" t="s">
        <v>209</v>
      </c>
      <c r="B8" s="11"/>
      <c r="C8" s="11"/>
      <c r="D8" s="11"/>
      <c r="E8" s="11"/>
      <c r="F8" s="94"/>
    </row>
    <row r="9" spans="1:6" ht="14.1" customHeight="1" thickBot="1" x14ac:dyDescent="0.25">
      <c r="A9" s="142" t="s">
        <v>212</v>
      </c>
      <c r="B9" s="95"/>
      <c r="C9" s="95"/>
      <c r="D9" s="95"/>
      <c r="E9" s="95"/>
      <c r="F9" s="96"/>
    </row>
    <row r="10" spans="1:6" x14ac:dyDescent="0.2">
      <c r="A10" s="86"/>
      <c r="B10" s="86"/>
      <c r="C10" s="86"/>
      <c r="D10" s="86"/>
      <c r="E10" s="86"/>
      <c r="F10" s="86"/>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3"/>
  <sheetViews>
    <sheetView topLeftCell="A78" zoomScaleNormal="100" zoomScaleSheetLayoutView="100" workbookViewId="0">
      <selection activeCell="A93" sqref="A93:D110"/>
    </sheetView>
  </sheetViews>
  <sheetFormatPr baseColWidth="10" defaultRowHeight="11.25" x14ac:dyDescent="0.2"/>
  <cols>
    <col min="1" max="1" width="20.7109375" style="525" customWidth="1"/>
    <col min="2" max="2" width="55.85546875" style="58" customWidth="1"/>
    <col min="3" max="5" width="17.7109375" style="35" customWidth="1"/>
    <col min="6" max="16384" width="11.42578125" style="87"/>
  </cols>
  <sheetData>
    <row r="1" spans="1:5" s="11" customFormat="1" x14ac:dyDescent="0.2">
      <c r="A1" s="519" t="s">
        <v>43</v>
      </c>
      <c r="B1" s="20"/>
      <c r="C1" s="21"/>
      <c r="D1" s="21"/>
      <c r="E1" s="256"/>
    </row>
    <row r="2" spans="1:5" s="11" customFormat="1" x14ac:dyDescent="0.2">
      <c r="A2" s="519" t="s">
        <v>0</v>
      </c>
      <c r="B2" s="20"/>
      <c r="C2" s="21"/>
      <c r="D2" s="21"/>
      <c r="E2" s="21"/>
    </row>
    <row r="3" spans="1:5" s="11" customFormat="1" x14ac:dyDescent="0.2">
      <c r="A3" s="520"/>
      <c r="C3" s="21"/>
      <c r="D3" s="21"/>
      <c r="E3" s="21"/>
    </row>
    <row r="4" spans="1:5" s="11" customFormat="1" ht="11.25" customHeight="1" x14ac:dyDescent="0.2">
      <c r="A4" s="302" t="s">
        <v>373</v>
      </c>
      <c r="C4" s="21"/>
      <c r="D4" s="21"/>
      <c r="E4" s="359" t="s">
        <v>372</v>
      </c>
    </row>
    <row r="5" spans="1:5" s="23" customFormat="1" x14ac:dyDescent="0.2">
      <c r="A5" s="14"/>
      <c r="B5" s="219"/>
      <c r="C5" s="358"/>
      <c r="D5" s="357"/>
      <c r="E5" s="357"/>
    </row>
    <row r="6" spans="1:5" ht="15" customHeight="1" x14ac:dyDescent="0.2">
      <c r="A6" s="223" t="s">
        <v>45</v>
      </c>
      <c r="B6" s="222" t="s">
        <v>46</v>
      </c>
      <c r="C6" s="286" t="s">
        <v>47</v>
      </c>
      <c r="D6" s="286" t="s">
        <v>48</v>
      </c>
      <c r="E6" s="286" t="s">
        <v>49</v>
      </c>
    </row>
    <row r="7" spans="1:5" x14ac:dyDescent="0.2">
      <c r="A7" s="521" t="s">
        <v>798</v>
      </c>
      <c r="B7" s="280" t="s">
        <v>799</v>
      </c>
      <c r="C7" s="248">
        <v>500</v>
      </c>
      <c r="D7" s="248">
        <v>500</v>
      </c>
      <c r="E7" s="248">
        <f>+D7-C7</f>
        <v>0</v>
      </c>
    </row>
    <row r="8" spans="1:5" x14ac:dyDescent="0.2">
      <c r="A8" s="521" t="s">
        <v>800</v>
      </c>
      <c r="B8" s="280" t="s">
        <v>801</v>
      </c>
      <c r="C8" s="248">
        <v>500</v>
      </c>
      <c r="D8" s="248">
        <v>500</v>
      </c>
      <c r="E8" s="248">
        <f t="shared" ref="E8:E22" si="0">+D8-C8</f>
        <v>0</v>
      </c>
    </row>
    <row r="9" spans="1:5" x14ac:dyDescent="0.2">
      <c r="A9" s="521" t="s">
        <v>802</v>
      </c>
      <c r="B9" s="280" t="s">
        <v>803</v>
      </c>
      <c r="C9" s="248">
        <v>500</v>
      </c>
      <c r="D9" s="248">
        <v>500</v>
      </c>
      <c r="E9" s="248">
        <f t="shared" si="0"/>
        <v>0</v>
      </c>
    </row>
    <row r="10" spans="1:5" x14ac:dyDescent="0.2">
      <c r="A10" s="521" t="s">
        <v>804</v>
      </c>
      <c r="B10" s="280" t="s">
        <v>805</v>
      </c>
      <c r="C10" s="248">
        <v>500</v>
      </c>
      <c r="D10" s="248">
        <v>500</v>
      </c>
      <c r="E10" s="248">
        <f t="shared" si="0"/>
        <v>0</v>
      </c>
    </row>
    <row r="11" spans="1:5" x14ac:dyDescent="0.2">
      <c r="A11" s="522">
        <v>1.11100047E+17</v>
      </c>
      <c r="B11" s="280" t="s">
        <v>806</v>
      </c>
      <c r="C11" s="248">
        <v>500</v>
      </c>
      <c r="D11" s="248">
        <v>500</v>
      </c>
      <c r="E11" s="248">
        <f t="shared" si="0"/>
        <v>0</v>
      </c>
    </row>
    <row r="12" spans="1:5" x14ac:dyDescent="0.2">
      <c r="A12" s="522">
        <v>1.1110005E+17</v>
      </c>
      <c r="B12" s="280" t="s">
        <v>622</v>
      </c>
      <c r="C12" s="248">
        <v>563000</v>
      </c>
      <c r="D12" s="248">
        <v>321000</v>
      </c>
      <c r="E12" s="248">
        <f t="shared" si="0"/>
        <v>-242000</v>
      </c>
    </row>
    <row r="13" spans="1:5" x14ac:dyDescent="0.2">
      <c r="A13" s="522">
        <v>1.11100051E+17</v>
      </c>
      <c r="B13" s="280" t="s">
        <v>807</v>
      </c>
      <c r="C13" s="248">
        <v>500</v>
      </c>
      <c r="D13" s="248">
        <v>500</v>
      </c>
      <c r="E13" s="248">
        <f t="shared" si="0"/>
        <v>0</v>
      </c>
    </row>
    <row r="14" spans="1:5" x14ac:dyDescent="0.2">
      <c r="A14" s="522">
        <v>1.11100052E+17</v>
      </c>
      <c r="B14" s="280" t="s">
        <v>808</v>
      </c>
      <c r="C14" s="248">
        <v>500</v>
      </c>
      <c r="D14" s="248">
        <v>500</v>
      </c>
      <c r="E14" s="248">
        <f t="shared" si="0"/>
        <v>0</v>
      </c>
    </row>
    <row r="15" spans="1:5" x14ac:dyDescent="0.2">
      <c r="A15" s="522">
        <v>1.11100053E+17</v>
      </c>
      <c r="B15" s="280" t="s">
        <v>809</v>
      </c>
      <c r="C15" s="248">
        <v>500</v>
      </c>
      <c r="D15" s="248">
        <v>0</v>
      </c>
      <c r="E15" s="248">
        <f t="shared" si="0"/>
        <v>-500</v>
      </c>
    </row>
    <row r="16" spans="1:5" x14ac:dyDescent="0.2">
      <c r="A16" s="522">
        <v>1.11100056E+17</v>
      </c>
      <c r="B16" s="280" t="s">
        <v>810</v>
      </c>
      <c r="C16" s="248">
        <v>500</v>
      </c>
      <c r="D16" s="248">
        <v>500</v>
      </c>
      <c r="E16" s="248">
        <f t="shared" si="0"/>
        <v>0</v>
      </c>
    </row>
    <row r="17" spans="1:5" x14ac:dyDescent="0.2">
      <c r="A17" s="522">
        <v>1.11100057E+17</v>
      </c>
      <c r="B17" s="280" t="s">
        <v>561</v>
      </c>
      <c r="C17" s="248">
        <v>142999.73000000001</v>
      </c>
      <c r="D17" s="248">
        <v>142999.73000000001</v>
      </c>
      <c r="E17" s="248">
        <f t="shared" si="0"/>
        <v>0</v>
      </c>
    </row>
    <row r="18" spans="1:5" x14ac:dyDescent="0.2">
      <c r="A18" s="522">
        <v>1.11100058E+17</v>
      </c>
      <c r="B18" s="280" t="s">
        <v>811</v>
      </c>
      <c r="C18" s="248">
        <v>500</v>
      </c>
      <c r="D18" s="248">
        <v>0</v>
      </c>
      <c r="E18" s="248">
        <f t="shared" si="0"/>
        <v>-500</v>
      </c>
    </row>
    <row r="19" spans="1:5" x14ac:dyDescent="0.2">
      <c r="A19" s="522">
        <v>1.11100059E+17</v>
      </c>
      <c r="B19" s="280" t="s">
        <v>812</v>
      </c>
      <c r="C19" s="248">
        <v>500</v>
      </c>
      <c r="D19" s="248">
        <v>500</v>
      </c>
      <c r="E19" s="248">
        <f t="shared" si="0"/>
        <v>0</v>
      </c>
    </row>
    <row r="20" spans="1:5" x14ac:dyDescent="0.2">
      <c r="A20" s="522">
        <v>1.11100063E+17</v>
      </c>
      <c r="B20" s="280" t="s">
        <v>813</v>
      </c>
      <c r="C20" s="248">
        <v>500</v>
      </c>
      <c r="D20" s="248">
        <v>500</v>
      </c>
      <c r="E20" s="248">
        <f t="shared" si="0"/>
        <v>0</v>
      </c>
    </row>
    <row r="21" spans="1:5" x14ac:dyDescent="0.2">
      <c r="A21" s="522">
        <v>1.11100064E+17</v>
      </c>
      <c r="B21" s="280" t="s">
        <v>814</v>
      </c>
      <c r="C21" s="248">
        <v>500</v>
      </c>
      <c r="D21" s="248">
        <v>0</v>
      </c>
      <c r="E21" s="248">
        <f t="shared" si="0"/>
        <v>-500</v>
      </c>
    </row>
    <row r="22" spans="1:5" x14ac:dyDescent="0.2">
      <c r="A22" s="522">
        <v>1.11100065E+17</v>
      </c>
      <c r="B22" s="280" t="s">
        <v>815</v>
      </c>
      <c r="C22" s="248">
        <v>500</v>
      </c>
      <c r="D22" s="248">
        <v>500</v>
      </c>
      <c r="E22" s="248">
        <f t="shared" si="0"/>
        <v>0</v>
      </c>
    </row>
    <row r="23" spans="1:5" x14ac:dyDescent="0.2">
      <c r="A23" s="461" t="s">
        <v>816</v>
      </c>
      <c r="B23" s="356" t="s">
        <v>817</v>
      </c>
      <c r="C23" s="355">
        <f>SUM(C7:C22)</f>
        <v>712999.73</v>
      </c>
      <c r="D23" s="355">
        <f>SUM(D7:D22)</f>
        <v>469499.73</v>
      </c>
      <c r="E23" s="355">
        <f>SUM(E7:E22)</f>
        <v>-243500</v>
      </c>
    </row>
    <row r="24" spans="1:5" x14ac:dyDescent="0.2">
      <c r="A24" s="523"/>
      <c r="B24" s="280"/>
      <c r="C24" s="248"/>
      <c r="D24" s="248"/>
      <c r="E24" s="248"/>
    </row>
    <row r="25" spans="1:5" x14ac:dyDescent="0.2">
      <c r="A25" s="523" t="s">
        <v>818</v>
      </c>
      <c r="B25" s="280" t="s">
        <v>819</v>
      </c>
      <c r="C25" s="248">
        <v>5028253.0999999996</v>
      </c>
      <c r="D25" s="248">
        <v>5017143.12</v>
      </c>
      <c r="E25" s="248">
        <f>+D25-C25</f>
        <v>-11109.979999999516</v>
      </c>
    </row>
    <row r="26" spans="1:5" x14ac:dyDescent="0.2">
      <c r="A26" s="523" t="s">
        <v>820</v>
      </c>
      <c r="B26" s="280" t="s">
        <v>821</v>
      </c>
      <c r="C26" s="248">
        <v>85534.01</v>
      </c>
      <c r="D26" s="248">
        <v>69385.88</v>
      </c>
      <c r="E26" s="248">
        <f t="shared" ref="E26:E56" si="1">+D26-C26</f>
        <v>-16148.12999999999</v>
      </c>
    </row>
    <row r="27" spans="1:5" x14ac:dyDescent="0.2">
      <c r="A27" s="523" t="s">
        <v>822</v>
      </c>
      <c r="B27" s="280" t="s">
        <v>823</v>
      </c>
      <c r="C27" s="248">
        <v>399.09</v>
      </c>
      <c r="D27" s="248">
        <v>8178.09</v>
      </c>
      <c r="E27" s="248">
        <f t="shared" si="1"/>
        <v>7779</v>
      </c>
    </row>
    <row r="28" spans="1:5" x14ac:dyDescent="0.2">
      <c r="A28" s="523" t="s">
        <v>824</v>
      </c>
      <c r="B28" s="280" t="s">
        <v>825</v>
      </c>
      <c r="C28" s="248">
        <v>99085.130000000601</v>
      </c>
      <c r="D28" s="248">
        <v>46712.09</v>
      </c>
      <c r="E28" s="248">
        <f t="shared" si="1"/>
        <v>-52373.040000000605</v>
      </c>
    </row>
    <row r="29" spans="1:5" x14ac:dyDescent="0.2">
      <c r="A29" s="523" t="s">
        <v>826</v>
      </c>
      <c r="B29" s="280" t="s">
        <v>827</v>
      </c>
      <c r="C29" s="248">
        <v>66903.070000000007</v>
      </c>
      <c r="D29" s="248">
        <v>15686.34</v>
      </c>
      <c r="E29" s="248">
        <f t="shared" si="1"/>
        <v>-51216.73000000001</v>
      </c>
    </row>
    <row r="30" spans="1:5" x14ac:dyDescent="0.2">
      <c r="A30" s="523" t="s">
        <v>828</v>
      </c>
      <c r="B30" s="280" t="s">
        <v>829</v>
      </c>
      <c r="C30" s="248">
        <v>12725415.052999878</v>
      </c>
      <c r="D30" s="248">
        <v>14802929.619999999</v>
      </c>
      <c r="E30" s="248">
        <f t="shared" si="1"/>
        <v>2077514.5670001209</v>
      </c>
    </row>
    <row r="31" spans="1:5" x14ac:dyDescent="0.2">
      <c r="A31" s="523" t="s">
        <v>830</v>
      </c>
      <c r="B31" s="280" t="s">
        <v>831</v>
      </c>
      <c r="C31" s="248">
        <v>5000.68</v>
      </c>
      <c r="D31" s="248">
        <v>0</v>
      </c>
      <c r="E31" s="248">
        <f t="shared" si="1"/>
        <v>-5000.68</v>
      </c>
    </row>
    <row r="32" spans="1:5" x14ac:dyDescent="0.2">
      <c r="A32" s="523" t="s">
        <v>832</v>
      </c>
      <c r="B32" s="280" t="s">
        <v>833</v>
      </c>
      <c r="C32" s="248">
        <v>255642.21</v>
      </c>
      <c r="D32" s="248">
        <v>102490.91</v>
      </c>
      <c r="E32" s="248">
        <f t="shared" si="1"/>
        <v>-153151.29999999999</v>
      </c>
    </row>
    <row r="33" spans="1:5" x14ac:dyDescent="0.2">
      <c r="A33" s="523" t="s">
        <v>834</v>
      </c>
      <c r="B33" s="280" t="s">
        <v>835</v>
      </c>
      <c r="C33" s="248">
        <v>62841.48</v>
      </c>
      <c r="D33" s="248">
        <v>177057.77</v>
      </c>
      <c r="E33" s="248">
        <f t="shared" si="1"/>
        <v>114216.28999999998</v>
      </c>
    </row>
    <row r="34" spans="1:5" x14ac:dyDescent="0.2">
      <c r="A34" s="523" t="s">
        <v>836</v>
      </c>
      <c r="B34" s="280" t="s">
        <v>837</v>
      </c>
      <c r="C34" s="248">
        <v>49931.69</v>
      </c>
      <c r="D34" s="248">
        <v>30586.799999999999</v>
      </c>
      <c r="E34" s="248">
        <f t="shared" si="1"/>
        <v>-19344.890000000003</v>
      </c>
    </row>
    <row r="35" spans="1:5" x14ac:dyDescent="0.2">
      <c r="A35" s="523" t="s">
        <v>838</v>
      </c>
      <c r="B35" s="280" t="s">
        <v>839</v>
      </c>
      <c r="C35" s="248">
        <v>174539.84</v>
      </c>
      <c r="D35" s="248">
        <v>82159.92</v>
      </c>
      <c r="E35" s="248">
        <f t="shared" si="1"/>
        <v>-92379.92</v>
      </c>
    </row>
    <row r="36" spans="1:5" x14ac:dyDescent="0.2">
      <c r="A36" s="523" t="s">
        <v>840</v>
      </c>
      <c r="B36" s="280" t="s">
        <v>841</v>
      </c>
      <c r="C36" s="248">
        <v>39750.69</v>
      </c>
      <c r="D36" s="248">
        <v>40445.33</v>
      </c>
      <c r="E36" s="248">
        <f t="shared" si="1"/>
        <v>694.63999999999942</v>
      </c>
    </row>
    <row r="37" spans="1:5" x14ac:dyDescent="0.2">
      <c r="A37" s="523" t="s">
        <v>842</v>
      </c>
      <c r="B37" s="280" t="s">
        <v>843</v>
      </c>
      <c r="C37" s="248">
        <v>20124.3</v>
      </c>
      <c r="D37" s="248">
        <v>20128.38</v>
      </c>
      <c r="E37" s="248">
        <f t="shared" si="1"/>
        <v>4.0800000000017462</v>
      </c>
    </row>
    <row r="38" spans="1:5" x14ac:dyDescent="0.2">
      <c r="A38" s="523" t="s">
        <v>844</v>
      </c>
      <c r="B38" s="280" t="s">
        <v>845</v>
      </c>
      <c r="C38" s="248">
        <v>2996.11</v>
      </c>
      <c r="D38" s="248">
        <v>0</v>
      </c>
      <c r="E38" s="248">
        <f t="shared" si="1"/>
        <v>-2996.11</v>
      </c>
    </row>
    <row r="39" spans="1:5" x14ac:dyDescent="0.2">
      <c r="A39" s="523" t="s">
        <v>846</v>
      </c>
      <c r="B39" s="280" t="s">
        <v>847</v>
      </c>
      <c r="C39" s="248">
        <v>2999.98</v>
      </c>
      <c r="D39" s="248">
        <v>2999.98</v>
      </c>
      <c r="E39" s="248">
        <f t="shared" si="1"/>
        <v>0</v>
      </c>
    </row>
    <row r="40" spans="1:5" x14ac:dyDescent="0.2">
      <c r="A40" s="523" t="s">
        <v>848</v>
      </c>
      <c r="B40" s="280" t="s">
        <v>849</v>
      </c>
      <c r="C40" s="248">
        <v>3000.62</v>
      </c>
      <c r="D40" s="248">
        <v>0</v>
      </c>
      <c r="E40" s="248">
        <f t="shared" si="1"/>
        <v>-3000.62</v>
      </c>
    </row>
    <row r="41" spans="1:5" x14ac:dyDescent="0.2">
      <c r="A41" s="523" t="s">
        <v>850</v>
      </c>
      <c r="B41" s="280" t="s">
        <v>851</v>
      </c>
      <c r="C41" s="248">
        <v>3209.96</v>
      </c>
      <c r="D41" s="248">
        <v>2507.5</v>
      </c>
      <c r="E41" s="248">
        <f t="shared" si="1"/>
        <v>-702.46</v>
      </c>
    </row>
    <row r="42" spans="1:5" x14ac:dyDescent="0.2">
      <c r="A42" s="523" t="s">
        <v>852</v>
      </c>
      <c r="B42" s="280" t="s">
        <v>853</v>
      </c>
      <c r="C42" s="248">
        <v>3001</v>
      </c>
      <c r="D42" s="248">
        <v>0</v>
      </c>
      <c r="E42" s="248">
        <f t="shared" si="1"/>
        <v>-3001</v>
      </c>
    </row>
    <row r="43" spans="1:5" x14ac:dyDescent="0.2">
      <c r="A43" s="523" t="s">
        <v>854</v>
      </c>
      <c r="B43" s="280" t="s">
        <v>855</v>
      </c>
      <c r="C43" s="248">
        <v>3000</v>
      </c>
      <c r="D43" s="248">
        <v>0</v>
      </c>
      <c r="E43" s="248">
        <f t="shared" si="1"/>
        <v>-3000</v>
      </c>
    </row>
    <row r="44" spans="1:5" x14ac:dyDescent="0.2">
      <c r="A44" s="523" t="s">
        <v>856</v>
      </c>
      <c r="B44" s="280" t="s">
        <v>857</v>
      </c>
      <c r="C44" s="248">
        <v>3000</v>
      </c>
      <c r="D44" s="248">
        <v>3000</v>
      </c>
      <c r="E44" s="248">
        <f t="shared" si="1"/>
        <v>0</v>
      </c>
    </row>
    <row r="45" spans="1:5" x14ac:dyDescent="0.2">
      <c r="A45" s="523" t="s">
        <v>858</v>
      </c>
      <c r="B45" s="280" t="s">
        <v>859</v>
      </c>
      <c r="C45" s="248">
        <v>3000</v>
      </c>
      <c r="D45" s="248">
        <v>3000</v>
      </c>
      <c r="E45" s="248">
        <f t="shared" si="1"/>
        <v>0</v>
      </c>
    </row>
    <row r="46" spans="1:5" x14ac:dyDescent="0.2">
      <c r="A46" s="523" t="s">
        <v>860</v>
      </c>
      <c r="B46" s="280" t="s">
        <v>531</v>
      </c>
      <c r="C46" s="248">
        <v>3000.01</v>
      </c>
      <c r="D46" s="248">
        <v>5484.66</v>
      </c>
      <c r="E46" s="248">
        <f t="shared" si="1"/>
        <v>2484.6499999999996</v>
      </c>
    </row>
    <row r="47" spans="1:5" x14ac:dyDescent="0.2">
      <c r="A47" s="523" t="s">
        <v>861</v>
      </c>
      <c r="B47" s="280" t="s">
        <v>862</v>
      </c>
      <c r="C47" s="248">
        <v>3000</v>
      </c>
      <c r="D47" s="248">
        <v>3000</v>
      </c>
      <c r="E47" s="248">
        <f t="shared" si="1"/>
        <v>0</v>
      </c>
    </row>
    <row r="48" spans="1:5" x14ac:dyDescent="0.2">
      <c r="A48" s="523" t="s">
        <v>863</v>
      </c>
      <c r="B48" s="280" t="s">
        <v>864</v>
      </c>
      <c r="C48" s="248">
        <v>1088187.28</v>
      </c>
      <c r="D48" s="248">
        <v>219312.91</v>
      </c>
      <c r="E48" s="248">
        <f t="shared" si="1"/>
        <v>-868874.37</v>
      </c>
    </row>
    <row r="49" spans="1:5" x14ac:dyDescent="0.2">
      <c r="A49" s="523" t="s">
        <v>865</v>
      </c>
      <c r="B49" s="280" t="s">
        <v>866</v>
      </c>
      <c r="C49" s="248">
        <v>10114440.75</v>
      </c>
      <c r="D49" s="248">
        <v>0</v>
      </c>
      <c r="E49" s="248">
        <f t="shared" si="1"/>
        <v>-10114440.75</v>
      </c>
    </row>
    <row r="50" spans="1:5" x14ac:dyDescent="0.2">
      <c r="A50" s="523" t="s">
        <v>867</v>
      </c>
      <c r="B50" s="280" t="s">
        <v>868</v>
      </c>
      <c r="C50" s="248">
        <v>6163545.96</v>
      </c>
      <c r="D50" s="248">
        <v>3256796.42</v>
      </c>
      <c r="E50" s="248">
        <f t="shared" si="1"/>
        <v>-2906749.54</v>
      </c>
    </row>
    <row r="51" spans="1:5" x14ac:dyDescent="0.2">
      <c r="A51" s="523" t="s">
        <v>869</v>
      </c>
      <c r="B51" s="280" t="s">
        <v>870</v>
      </c>
      <c r="C51" s="248">
        <v>96721.4</v>
      </c>
      <c r="D51" s="248">
        <v>11537.79</v>
      </c>
      <c r="E51" s="248">
        <f t="shared" si="1"/>
        <v>-85183.609999999986</v>
      </c>
    </row>
    <row r="52" spans="1:5" x14ac:dyDescent="0.2">
      <c r="A52" s="523" t="s">
        <v>871</v>
      </c>
      <c r="B52" s="280" t="s">
        <v>872</v>
      </c>
      <c r="C52" s="248">
        <v>987457.08</v>
      </c>
      <c r="D52" s="248">
        <v>139778.84</v>
      </c>
      <c r="E52" s="248">
        <f t="shared" si="1"/>
        <v>-847678.24</v>
      </c>
    </row>
    <row r="53" spans="1:5" x14ac:dyDescent="0.2">
      <c r="A53" s="523" t="s">
        <v>873</v>
      </c>
      <c r="B53" s="280" t="s">
        <v>874</v>
      </c>
      <c r="C53" s="248">
        <v>1326166.82</v>
      </c>
      <c r="D53" s="248">
        <v>120266.37</v>
      </c>
      <c r="E53" s="248">
        <f t="shared" si="1"/>
        <v>-1205900.4500000002</v>
      </c>
    </row>
    <row r="54" spans="1:5" x14ac:dyDescent="0.2">
      <c r="A54" s="523" t="s">
        <v>875</v>
      </c>
      <c r="B54" s="280" t="s">
        <v>876</v>
      </c>
      <c r="C54" s="248">
        <v>3043085.13</v>
      </c>
      <c r="D54" s="248">
        <v>146764.04</v>
      </c>
      <c r="E54" s="248">
        <f t="shared" si="1"/>
        <v>-2896321.09</v>
      </c>
    </row>
    <row r="55" spans="1:5" x14ac:dyDescent="0.2">
      <c r="A55" s="523" t="s">
        <v>877</v>
      </c>
      <c r="B55" s="280" t="s">
        <v>878</v>
      </c>
      <c r="C55" s="248">
        <v>1393269.82</v>
      </c>
      <c r="D55" s="248">
        <v>1191077.76</v>
      </c>
      <c r="E55" s="248">
        <f t="shared" si="1"/>
        <v>-202192.06000000006</v>
      </c>
    </row>
    <row r="56" spans="1:5" x14ac:dyDescent="0.2">
      <c r="A56" s="523" t="s">
        <v>879</v>
      </c>
      <c r="B56" s="280" t="s">
        <v>880</v>
      </c>
      <c r="C56" s="248">
        <v>5000</v>
      </c>
      <c r="D56" s="248">
        <v>466275.93</v>
      </c>
      <c r="E56" s="248">
        <f t="shared" si="1"/>
        <v>461275.93</v>
      </c>
    </row>
    <row r="57" spans="1:5" x14ac:dyDescent="0.2">
      <c r="A57" s="523" t="s">
        <v>881</v>
      </c>
      <c r="B57" s="280" t="s">
        <v>882</v>
      </c>
      <c r="C57" s="248">
        <v>0</v>
      </c>
      <c r="D57" s="248">
        <v>1835807.5870000077</v>
      </c>
      <c r="E57" s="248">
        <f t="shared" ref="E57:E58" si="2">+D57-C57</f>
        <v>1835807.5870000077</v>
      </c>
    </row>
    <row r="58" spans="1:5" x14ac:dyDescent="0.2">
      <c r="A58" s="523" t="s">
        <v>1096</v>
      </c>
      <c r="B58" s="280" t="s">
        <v>1098</v>
      </c>
      <c r="C58" s="248">
        <v>0</v>
      </c>
      <c r="D58" s="248">
        <v>118995.31</v>
      </c>
      <c r="E58" s="248">
        <f t="shared" si="2"/>
        <v>118995.31</v>
      </c>
    </row>
    <row r="59" spans="1:5" x14ac:dyDescent="0.2">
      <c r="A59" s="523" t="s">
        <v>1097</v>
      </c>
      <c r="B59" s="280" t="s">
        <v>1099</v>
      </c>
      <c r="C59" s="248">
        <v>0</v>
      </c>
      <c r="D59" s="248">
        <v>63685.36</v>
      </c>
      <c r="E59" s="248">
        <f t="shared" ref="E59:E67" si="3">+D59-C59</f>
        <v>63685.36</v>
      </c>
    </row>
    <row r="60" spans="1:5" x14ac:dyDescent="0.2">
      <c r="A60" s="523" t="s">
        <v>1140</v>
      </c>
      <c r="B60" s="280" t="s">
        <v>1142</v>
      </c>
      <c r="C60" s="248">
        <v>0</v>
      </c>
      <c r="D60" s="248">
        <v>9513973.3900000006</v>
      </c>
      <c r="E60" s="248">
        <f t="shared" si="3"/>
        <v>9513973.3900000006</v>
      </c>
    </row>
    <row r="61" spans="1:5" x14ac:dyDescent="0.2">
      <c r="A61" s="523" t="s">
        <v>1141</v>
      </c>
      <c r="B61" s="280" t="s">
        <v>1143</v>
      </c>
      <c r="C61" s="248">
        <v>0</v>
      </c>
      <c r="D61" s="248">
        <v>2917757.68</v>
      </c>
      <c r="E61" s="248">
        <f t="shared" si="3"/>
        <v>2917757.68</v>
      </c>
    </row>
    <row r="62" spans="1:5" x14ac:dyDescent="0.2">
      <c r="A62" s="523" t="s">
        <v>1263</v>
      </c>
      <c r="B62" s="280" t="s">
        <v>1269</v>
      </c>
      <c r="C62" s="248"/>
      <c r="D62" s="248">
        <v>5013.93</v>
      </c>
      <c r="E62" s="248">
        <f t="shared" si="3"/>
        <v>5013.93</v>
      </c>
    </row>
    <row r="63" spans="1:5" x14ac:dyDescent="0.2">
      <c r="A63" s="523" t="s">
        <v>1264</v>
      </c>
      <c r="B63" s="280" t="s">
        <v>1270</v>
      </c>
      <c r="C63" s="248"/>
      <c r="D63" s="248">
        <v>5013.93</v>
      </c>
      <c r="E63" s="248">
        <f t="shared" si="3"/>
        <v>5013.93</v>
      </c>
    </row>
    <row r="64" spans="1:5" x14ac:dyDescent="0.2">
      <c r="A64" s="523" t="s">
        <v>1265</v>
      </c>
      <c r="B64" s="280" t="s">
        <v>1271</v>
      </c>
      <c r="C64" s="248"/>
      <c r="D64" s="248">
        <v>5013.93</v>
      </c>
      <c r="E64" s="248">
        <f t="shared" si="3"/>
        <v>5013.93</v>
      </c>
    </row>
    <row r="65" spans="1:5" x14ac:dyDescent="0.2">
      <c r="A65" s="523" t="s">
        <v>1266</v>
      </c>
      <c r="B65" s="280" t="s">
        <v>1272</v>
      </c>
      <c r="C65" s="248"/>
      <c r="D65" s="248">
        <v>906738.18</v>
      </c>
      <c r="E65" s="248">
        <f t="shared" si="3"/>
        <v>906738.18</v>
      </c>
    </row>
    <row r="66" spans="1:5" x14ac:dyDescent="0.2">
      <c r="A66" s="523" t="s">
        <v>1267</v>
      </c>
      <c r="B66" s="280" t="s">
        <v>1273</v>
      </c>
      <c r="C66" s="248"/>
      <c r="D66" s="248">
        <v>5005.2299999999996</v>
      </c>
      <c r="E66" s="248">
        <f t="shared" si="3"/>
        <v>5005.2299999999996</v>
      </c>
    </row>
    <row r="67" spans="1:5" x14ac:dyDescent="0.2">
      <c r="A67" s="523" t="s">
        <v>1268</v>
      </c>
      <c r="B67" s="280" t="s">
        <v>1274</v>
      </c>
      <c r="C67" s="248"/>
      <c r="D67" s="248">
        <v>5000</v>
      </c>
      <c r="E67" s="248">
        <f t="shared" si="3"/>
        <v>5000</v>
      </c>
    </row>
    <row r="68" spans="1:5" x14ac:dyDescent="0.2">
      <c r="A68" s="523"/>
      <c r="B68" s="280"/>
      <c r="C68" s="248"/>
      <c r="D68" s="248"/>
      <c r="E68" s="248"/>
    </row>
    <row r="69" spans="1:5" x14ac:dyDescent="0.2">
      <c r="A69" s="461" t="s">
        <v>883</v>
      </c>
      <c r="B69" s="356" t="s">
        <v>884</v>
      </c>
      <c r="C69" s="355">
        <f>SUM(C25:C61)</f>
        <v>42861502.262999885</v>
      </c>
      <c r="D69" s="355">
        <f>SUM(D25:D67)</f>
        <v>41366710.976999998</v>
      </c>
      <c r="E69" s="355">
        <f>SUM(E25:E61)</f>
        <v>-2426576.4859998687</v>
      </c>
    </row>
    <row r="70" spans="1:5" x14ac:dyDescent="0.2">
      <c r="A70" s="461"/>
      <c r="B70" s="356"/>
      <c r="C70" s="355"/>
      <c r="D70" s="355"/>
      <c r="E70" s="355"/>
    </row>
    <row r="71" spans="1:5" x14ac:dyDescent="0.2">
      <c r="A71" s="523" t="s">
        <v>885</v>
      </c>
      <c r="B71" s="280" t="s">
        <v>561</v>
      </c>
      <c r="C71" s="248">
        <v>0</v>
      </c>
      <c r="D71" s="248">
        <v>25000</v>
      </c>
      <c r="E71" s="248">
        <v>25000</v>
      </c>
    </row>
    <row r="72" spans="1:5" x14ac:dyDescent="0.2">
      <c r="A72" s="523" t="s">
        <v>886</v>
      </c>
      <c r="B72" s="280" t="s">
        <v>562</v>
      </c>
      <c r="C72" s="248">
        <v>0</v>
      </c>
      <c r="D72" s="248">
        <v>5000</v>
      </c>
      <c r="E72" s="248">
        <v>5000</v>
      </c>
    </row>
    <row r="73" spans="1:5" x14ac:dyDescent="0.2">
      <c r="A73" s="523" t="s">
        <v>887</v>
      </c>
      <c r="B73" s="280" t="s">
        <v>563</v>
      </c>
      <c r="C73" s="248">
        <v>0</v>
      </c>
      <c r="D73" s="248">
        <v>5000</v>
      </c>
      <c r="E73" s="248">
        <v>5000</v>
      </c>
    </row>
    <row r="74" spans="1:5" x14ac:dyDescent="0.2">
      <c r="A74" s="523" t="s">
        <v>1100</v>
      </c>
      <c r="B74" s="280" t="s">
        <v>1093</v>
      </c>
      <c r="C74" s="248">
        <v>0</v>
      </c>
      <c r="D74" s="248">
        <v>3000</v>
      </c>
      <c r="E74" s="248">
        <v>3000</v>
      </c>
    </row>
    <row r="75" spans="1:5" x14ac:dyDescent="0.2">
      <c r="A75" s="461">
        <v>1113</v>
      </c>
      <c r="B75" s="356" t="s">
        <v>888</v>
      </c>
      <c r="C75" s="355">
        <f>SUM(C71:C74)</f>
        <v>0</v>
      </c>
      <c r="D75" s="355">
        <f>SUM(D71:D74)</f>
        <v>38000</v>
      </c>
      <c r="E75" s="355">
        <f>SUM(E71:E74)</f>
        <v>38000</v>
      </c>
    </row>
    <row r="76" spans="1:5" x14ac:dyDescent="0.2">
      <c r="A76" s="523"/>
      <c r="B76" s="280"/>
      <c r="C76" s="248"/>
      <c r="D76" s="248"/>
      <c r="E76" s="248"/>
    </row>
    <row r="77" spans="1:5" x14ac:dyDescent="0.2">
      <c r="A77" s="521" t="s">
        <v>889</v>
      </c>
      <c r="B77" s="445" t="s">
        <v>890</v>
      </c>
      <c r="C77" s="248">
        <v>187839546.38</v>
      </c>
      <c r="D77" s="248">
        <v>44355970.510000035</v>
      </c>
      <c r="E77" s="248">
        <f>+D77-C77</f>
        <v>-143483575.86999995</v>
      </c>
    </row>
    <row r="78" spans="1:5" x14ac:dyDescent="0.2">
      <c r="A78" s="521" t="s">
        <v>891</v>
      </c>
      <c r="B78" s="445" t="s">
        <v>892</v>
      </c>
      <c r="C78" s="248">
        <v>40967148</v>
      </c>
      <c r="D78" s="248">
        <v>0</v>
      </c>
      <c r="E78" s="248">
        <f t="shared" ref="E78:E88" si="4">+D78-C78</f>
        <v>-40967148</v>
      </c>
    </row>
    <row r="79" spans="1:5" x14ac:dyDescent="0.2">
      <c r="A79" s="522">
        <v>1.11400049E+17</v>
      </c>
      <c r="B79" s="442" t="s">
        <v>528</v>
      </c>
      <c r="C79" s="248">
        <v>1597679.43</v>
      </c>
      <c r="D79" s="248">
        <v>0</v>
      </c>
      <c r="E79" s="248">
        <f t="shared" si="4"/>
        <v>-1597679.43</v>
      </c>
    </row>
    <row r="80" spans="1:5" x14ac:dyDescent="0.2">
      <c r="A80" s="522">
        <v>1.11400051E+17</v>
      </c>
      <c r="B80" s="442" t="s">
        <v>529</v>
      </c>
      <c r="C80" s="248">
        <v>589127.22</v>
      </c>
      <c r="D80" s="248">
        <v>304886.27</v>
      </c>
      <c r="E80" s="248">
        <f t="shared" si="4"/>
        <v>-284240.94999999995</v>
      </c>
    </row>
    <row r="81" spans="1:5" x14ac:dyDescent="0.2">
      <c r="A81" s="522">
        <v>1.11400052E+17</v>
      </c>
      <c r="B81" s="446" t="s">
        <v>530</v>
      </c>
      <c r="C81" s="248">
        <v>4515579.3499999996</v>
      </c>
      <c r="D81" s="248">
        <v>0</v>
      </c>
      <c r="E81" s="248">
        <f t="shared" si="4"/>
        <v>-4515579.3499999996</v>
      </c>
    </row>
    <row r="82" spans="1:5" x14ac:dyDescent="0.2">
      <c r="A82" s="524">
        <v>1.11400054E+17</v>
      </c>
      <c r="B82" s="446" t="s">
        <v>893</v>
      </c>
      <c r="C82" s="248">
        <v>4098862.24</v>
      </c>
      <c r="D82" s="248">
        <v>1446420.52</v>
      </c>
      <c r="E82" s="248">
        <f t="shared" si="4"/>
        <v>-2652441.7200000002</v>
      </c>
    </row>
    <row r="83" spans="1:5" x14ac:dyDescent="0.2">
      <c r="A83" s="524">
        <v>1.11400055E+17</v>
      </c>
      <c r="B83" s="442" t="s">
        <v>532</v>
      </c>
      <c r="C83" s="248">
        <v>493386.7</v>
      </c>
      <c r="D83" s="248">
        <v>0</v>
      </c>
      <c r="E83" s="248">
        <f t="shared" si="4"/>
        <v>-493386.7</v>
      </c>
    </row>
    <row r="84" spans="1:5" x14ac:dyDescent="0.2">
      <c r="A84" s="524">
        <v>1.11400058E+17</v>
      </c>
      <c r="B84" s="442" t="s">
        <v>533</v>
      </c>
      <c r="C84" s="248">
        <v>81499.53</v>
      </c>
      <c r="D84" s="248">
        <v>0</v>
      </c>
      <c r="E84" s="248">
        <f t="shared" si="4"/>
        <v>-81499.53</v>
      </c>
    </row>
    <row r="85" spans="1:5" x14ac:dyDescent="0.2">
      <c r="A85" s="524">
        <v>1.1140006E+17</v>
      </c>
      <c r="B85" s="442" t="s">
        <v>894</v>
      </c>
      <c r="C85" s="248">
        <v>2393380.5099999998</v>
      </c>
      <c r="D85" s="248">
        <v>210828.44</v>
      </c>
      <c r="E85" s="248">
        <f t="shared" si="4"/>
        <v>-2182552.0699999998</v>
      </c>
    </row>
    <row r="86" spans="1:5" x14ac:dyDescent="0.2">
      <c r="A86" s="524">
        <v>1.11400061E+17</v>
      </c>
      <c r="B86" s="447" t="s">
        <v>535</v>
      </c>
      <c r="C86" s="248">
        <v>117939.62</v>
      </c>
      <c r="D86" s="248">
        <v>0</v>
      </c>
      <c r="E86" s="248">
        <f t="shared" si="4"/>
        <v>-117939.62</v>
      </c>
    </row>
    <row r="87" spans="1:5" x14ac:dyDescent="0.2">
      <c r="A87" s="524">
        <v>1.11400062E+17</v>
      </c>
      <c r="B87" s="442" t="s">
        <v>536</v>
      </c>
      <c r="C87" s="248">
        <v>64192928.109999999</v>
      </c>
      <c r="D87" s="248">
        <v>65389965.68</v>
      </c>
      <c r="E87" s="248">
        <f t="shared" si="4"/>
        <v>1197037.5700000003</v>
      </c>
    </row>
    <row r="88" spans="1:5" x14ac:dyDescent="0.2">
      <c r="A88" s="524">
        <v>1.11400063E+17</v>
      </c>
      <c r="B88" s="442" t="s">
        <v>537</v>
      </c>
      <c r="C88" s="248">
        <v>0</v>
      </c>
      <c r="D88" s="248">
        <v>229516668.22899997</v>
      </c>
      <c r="E88" s="248">
        <f t="shared" si="4"/>
        <v>229516668.22899997</v>
      </c>
    </row>
    <row r="89" spans="1:5" x14ac:dyDescent="0.2">
      <c r="A89" s="462" t="s">
        <v>895</v>
      </c>
      <c r="B89" s="448" t="s">
        <v>896</v>
      </c>
      <c r="C89" s="355">
        <f>SUM(C77:C88)</f>
        <v>306887077.08999997</v>
      </c>
      <c r="D89" s="355">
        <f>SUM(D77:D88)</f>
        <v>341224739.64900005</v>
      </c>
      <c r="E89" s="355">
        <f>SUM(E77:E88)</f>
        <v>34337662.559000045</v>
      </c>
    </row>
    <row r="90" spans="1:5" x14ac:dyDescent="0.2">
      <c r="A90" s="461"/>
      <c r="B90" s="356"/>
      <c r="C90" s="355"/>
      <c r="D90" s="355"/>
      <c r="E90" s="355"/>
    </row>
    <row r="91" spans="1:5" s="7" customFormat="1" x14ac:dyDescent="0.2">
      <c r="A91" s="230"/>
      <c r="B91" s="247" t="s">
        <v>371</v>
      </c>
      <c r="C91" s="246">
        <f>C23+C69+C75+C89</f>
        <v>350461579.08299983</v>
      </c>
      <c r="D91" s="246">
        <f>D23+D69+D75+D89</f>
        <v>383098950.35600007</v>
      </c>
      <c r="E91" s="246">
        <f>E23+E69+E75+E89</f>
        <v>31705586.073000178</v>
      </c>
    </row>
    <row r="92" spans="1:5" s="7" customFormat="1" x14ac:dyDescent="0.2">
      <c r="A92" s="57"/>
      <c r="B92" s="342"/>
      <c r="C92" s="354"/>
      <c r="D92" s="354"/>
      <c r="E92" s="354"/>
    </row>
    <row r="93" spans="1:5" x14ac:dyDescent="0.2">
      <c r="B93" s="453"/>
      <c r="C93" s="87"/>
      <c r="D93" s="87"/>
    </row>
    <row r="94" spans="1:5" x14ac:dyDescent="0.2">
      <c r="A94" s="526"/>
      <c r="B94" s="453"/>
      <c r="C94" s="454"/>
      <c r="D94" s="87"/>
    </row>
    <row r="95" spans="1:5" x14ac:dyDescent="0.2">
      <c r="A95" s="55"/>
      <c r="B95" s="456"/>
      <c r="C95" s="455"/>
      <c r="D95" s="87"/>
    </row>
    <row r="96" spans="1:5" x14ac:dyDescent="0.2">
      <c r="A96" s="551"/>
      <c r="B96" s="551"/>
      <c r="C96" s="551"/>
      <c r="D96" s="551"/>
    </row>
    <row r="97" spans="1:4" x14ac:dyDescent="0.2">
      <c r="A97" s="517"/>
      <c r="B97" s="87"/>
      <c r="C97" s="551"/>
      <c r="D97" s="551"/>
    </row>
    <row r="98" spans="1:4" x14ac:dyDescent="0.2">
      <c r="A98" s="55"/>
      <c r="B98" s="7"/>
      <c r="C98" s="458"/>
      <c r="D98" s="87"/>
    </row>
    <row r="99" spans="1:4" x14ac:dyDescent="0.2">
      <c r="A99" s="55"/>
      <c r="B99" s="7"/>
      <c r="C99" s="458"/>
      <c r="D99" s="87"/>
    </row>
    <row r="100" spans="1:4" x14ac:dyDescent="0.2">
      <c r="A100" s="55"/>
      <c r="B100" s="7"/>
      <c r="C100" s="455"/>
      <c r="D100" s="87"/>
    </row>
    <row r="101" spans="1:4" x14ac:dyDescent="0.2">
      <c r="A101" s="518"/>
      <c r="B101" s="7"/>
      <c r="C101" s="552"/>
      <c r="D101" s="552"/>
    </row>
    <row r="102" spans="1:4" x14ac:dyDescent="0.2">
      <c r="A102" s="518"/>
      <c r="B102" s="7"/>
      <c r="C102" s="180"/>
      <c r="D102" s="87"/>
    </row>
    <row r="103" spans="1:4" ht="15" x14ac:dyDescent="0.2">
      <c r="A103" s="552"/>
      <c r="B103" s="553"/>
      <c r="C103" s="552"/>
      <c r="D103" s="552"/>
    </row>
  </sheetData>
  <mergeCells count="6">
    <mergeCell ref="A96:B96"/>
    <mergeCell ref="C96:D96"/>
    <mergeCell ref="C97:D97"/>
    <mergeCell ref="C101:D101"/>
    <mergeCell ref="A103:B103"/>
    <mergeCell ref="C103:D103"/>
  </mergeCells>
  <dataValidations count="5">
    <dataValidation allowBlank="1" showInputMessage="1" showErrorMessage="1" prompt="Importe final del periodo que corresponde la información financiera trimestral que se presenta." sqref="D6"/>
    <dataValidation allowBlank="1" showInputMessage="1" showErrorMessage="1" prompt="Saldo al 31 de diciembre del año anterior del ejercio que se presenta." sqref="C6"/>
    <dataValidation allowBlank="1" showInputMessage="1" showErrorMessage="1" prompt="Corresponde al número de la cuenta de acuerdo al Plan de Cuentas emitido por el CONAC (DOF 23/12/2015)." sqref="A6"/>
    <dataValidation allowBlank="1" showInputMessage="1" showErrorMessage="1" prompt="Corresponde al nombre o descripción de la cuenta de acuerdo al Plan de Cuentas emitido por el CONAC." sqref="B6"/>
    <dataValidation allowBlank="1" showInputMessage="1" showErrorMessage="1" prompt="Diferencia entre el saldo final y el inicial presentados." sqref="E6"/>
  </dataValidations>
  <pageMargins left="0.70866141732283472" right="0.70866141732283472" top="0.74803149606299213" bottom="0.74803149606299213" header="0.31496062992125984" footer="0.31496062992125984"/>
  <pageSetup scale="5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20" zoomScaleNormal="100" zoomScaleSheetLayoutView="120" workbookViewId="0">
      <pane ySplit="1" topLeftCell="A2" activePane="bottomLeft" state="frozen"/>
      <selection activeCell="A14" sqref="A14:B14"/>
      <selection pane="bottomLeft" activeCell="E14" sqref="E14"/>
    </sheetView>
  </sheetViews>
  <sheetFormatPr baseColWidth="10" defaultRowHeight="11.25" x14ac:dyDescent="0.2"/>
  <cols>
    <col min="1" max="1" width="20.7109375" style="58" customWidth="1"/>
    <col min="2" max="2" width="50.7109375" style="58" customWidth="1"/>
    <col min="3" max="5" width="17.7109375" style="35" customWidth="1"/>
    <col min="6" max="16384" width="11.42578125" style="5"/>
  </cols>
  <sheetData>
    <row r="2" spans="1:5" ht="15" customHeight="1" x14ac:dyDescent="0.2">
      <c r="A2" s="554" t="s">
        <v>143</v>
      </c>
      <c r="B2" s="555"/>
      <c r="C2" s="10"/>
      <c r="D2" s="10"/>
      <c r="E2" s="10"/>
    </row>
    <row r="3" spans="1:5" ht="12" thickBot="1" x14ac:dyDescent="0.25">
      <c r="A3" s="14"/>
      <c r="B3" s="14"/>
      <c r="C3" s="10"/>
      <c r="D3" s="10"/>
      <c r="E3" s="10"/>
    </row>
    <row r="4" spans="1:5" ht="14.1" customHeight="1" x14ac:dyDescent="0.2">
      <c r="A4" s="135" t="s">
        <v>234</v>
      </c>
      <c r="B4" s="92"/>
      <c r="C4" s="122"/>
      <c r="D4" s="122"/>
      <c r="E4" s="131"/>
    </row>
    <row r="5" spans="1:5" ht="14.1" customHeight="1" x14ac:dyDescent="0.2">
      <c r="A5" s="137" t="s">
        <v>144</v>
      </c>
      <c r="B5" s="11"/>
      <c r="C5" s="21"/>
      <c r="D5" s="21"/>
      <c r="E5" s="132"/>
    </row>
    <row r="6" spans="1:5" ht="14.1" customHeight="1" x14ac:dyDescent="0.2">
      <c r="A6" s="157" t="s">
        <v>168</v>
      </c>
      <c r="B6" s="102"/>
      <c r="C6" s="102"/>
      <c r="D6" s="102"/>
      <c r="E6" s="133"/>
    </row>
    <row r="7" spans="1:5" ht="14.1" customHeight="1" x14ac:dyDescent="0.2">
      <c r="A7" s="157" t="s">
        <v>169</v>
      </c>
      <c r="B7" s="103"/>
      <c r="C7" s="103"/>
      <c r="D7" s="103"/>
      <c r="E7" s="104"/>
    </row>
    <row r="8" spans="1:5" ht="14.1" customHeight="1" thickBot="1" x14ac:dyDescent="0.25">
      <c r="A8" s="139" t="s">
        <v>170</v>
      </c>
      <c r="B8" s="95"/>
      <c r="C8" s="118"/>
      <c r="D8" s="118"/>
      <c r="E8" s="119"/>
    </row>
    <row r="9" spans="1:5" x14ac:dyDescent="0.2">
      <c r="A9" s="86"/>
      <c r="B9" s="86"/>
      <c r="C9" s="3"/>
      <c r="D9" s="3"/>
      <c r="E9" s="3"/>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1"/>
  <sheetViews>
    <sheetView topLeftCell="A124" zoomScaleNormal="100" zoomScaleSheetLayoutView="100" workbookViewId="0">
      <selection activeCell="A150" sqref="A150:D162"/>
    </sheetView>
  </sheetViews>
  <sheetFormatPr baseColWidth="10" defaultRowHeight="11.25" x14ac:dyDescent="0.2"/>
  <cols>
    <col min="1" max="1" width="22.85546875" style="58" customWidth="1"/>
    <col min="2" max="2" width="52.85546875" style="58" customWidth="1"/>
    <col min="3" max="3" width="17.7109375" style="35" customWidth="1"/>
    <col min="4" max="4" width="15.140625" style="467" customWidth="1"/>
    <col min="5" max="16384" width="11.42578125" style="87"/>
  </cols>
  <sheetData>
    <row r="1" spans="1:4" s="11" customFormat="1" x14ac:dyDescent="0.2">
      <c r="A1" s="20" t="s">
        <v>43</v>
      </c>
      <c r="B1" s="20"/>
      <c r="C1" s="369"/>
      <c r="D1" s="464"/>
    </row>
    <row r="2" spans="1:4" s="11" customFormat="1" x14ac:dyDescent="0.2">
      <c r="A2" s="20" t="s">
        <v>0</v>
      </c>
      <c r="B2" s="20"/>
      <c r="C2" s="369"/>
      <c r="D2" s="370"/>
    </row>
    <row r="3" spans="1:4" s="11" customFormat="1" x14ac:dyDescent="0.2">
      <c r="A3" s="20"/>
      <c r="B3" s="20"/>
      <c r="C3" s="369"/>
      <c r="D3" s="370"/>
    </row>
    <row r="4" spans="1:4" s="11" customFormat="1" x14ac:dyDescent="0.2">
      <c r="C4" s="369"/>
      <c r="D4" s="370"/>
    </row>
    <row r="5" spans="1:4" s="11" customFormat="1" ht="11.25" customHeight="1" x14ac:dyDescent="0.2">
      <c r="A5" s="574" t="s">
        <v>378</v>
      </c>
      <c r="B5" s="575"/>
      <c r="C5" s="369"/>
      <c r="D5" s="368" t="s">
        <v>376</v>
      </c>
    </row>
    <row r="6" spans="1:4" x14ac:dyDescent="0.2">
      <c r="A6" s="367"/>
      <c r="B6" s="367"/>
      <c r="C6" s="366"/>
      <c r="D6" s="465"/>
    </row>
    <row r="7" spans="1:4" ht="15" customHeight="1" x14ac:dyDescent="0.2">
      <c r="A7" s="223" t="s">
        <v>45</v>
      </c>
      <c r="B7" s="222" t="s">
        <v>46</v>
      </c>
      <c r="C7" s="286" t="s">
        <v>49</v>
      </c>
      <c r="D7" s="309" t="s">
        <v>375</v>
      </c>
    </row>
    <row r="8" spans="1:4" ht="22.5" x14ac:dyDescent="0.2">
      <c r="A8" s="500" t="s">
        <v>929</v>
      </c>
      <c r="B8" s="365" t="s">
        <v>930</v>
      </c>
      <c r="C8" s="363">
        <v>27917.91</v>
      </c>
      <c r="D8" s="466">
        <v>1</v>
      </c>
    </row>
    <row r="9" spans="1:4" ht="22.5" x14ac:dyDescent="0.2">
      <c r="A9" s="500" t="s">
        <v>927</v>
      </c>
      <c r="B9" s="365" t="s">
        <v>928</v>
      </c>
      <c r="C9" s="363">
        <v>96213.91</v>
      </c>
      <c r="D9" s="466">
        <v>1</v>
      </c>
    </row>
    <row r="10" spans="1:4" ht="22.5" x14ac:dyDescent="0.2">
      <c r="A10" s="500" t="s">
        <v>936</v>
      </c>
      <c r="B10" s="365" t="s">
        <v>937</v>
      </c>
      <c r="C10" s="363">
        <f>5913.63+239528.16+143537.3</f>
        <v>388979.08999999997</v>
      </c>
      <c r="D10" s="466">
        <v>1</v>
      </c>
    </row>
    <row r="11" spans="1:4" ht="33.75" x14ac:dyDescent="0.2">
      <c r="A11" s="500" t="s">
        <v>957</v>
      </c>
      <c r="B11" s="365" t="s">
        <v>1025</v>
      </c>
      <c r="C11" s="363">
        <f>187826.85+886918.31+182588.33+83339.27+259852.8</f>
        <v>1600525.5600000003</v>
      </c>
      <c r="D11" s="466"/>
    </row>
    <row r="12" spans="1:4" x14ac:dyDescent="0.2">
      <c r="A12" s="500" t="s">
        <v>1185</v>
      </c>
      <c r="B12" s="365" t="s">
        <v>1186</v>
      </c>
      <c r="C12" s="363">
        <f>702.46</f>
        <v>702.46</v>
      </c>
      <c r="D12" s="466"/>
    </row>
    <row r="13" spans="1:4" ht="22.5" x14ac:dyDescent="0.2">
      <c r="A13" s="500" t="s">
        <v>933</v>
      </c>
      <c r="B13" s="365" t="s">
        <v>1026</v>
      </c>
      <c r="C13" s="363">
        <v>112919.28</v>
      </c>
      <c r="D13" s="466">
        <v>1</v>
      </c>
    </row>
    <row r="14" spans="1:4" ht="22.5" x14ac:dyDescent="0.2">
      <c r="A14" s="500" t="s">
        <v>954</v>
      </c>
      <c r="B14" s="365" t="s">
        <v>955</v>
      </c>
      <c r="C14" s="363">
        <v>209640</v>
      </c>
      <c r="D14" s="466">
        <v>0.98</v>
      </c>
    </row>
    <row r="15" spans="1:4" ht="22.5" x14ac:dyDescent="0.2">
      <c r="A15" s="500" t="s">
        <v>938</v>
      </c>
      <c r="B15" s="365" t="s">
        <v>939</v>
      </c>
      <c r="C15" s="363">
        <v>444858.62</v>
      </c>
      <c r="D15" s="466">
        <v>1</v>
      </c>
    </row>
    <row r="16" spans="1:4" ht="22.5" x14ac:dyDescent="0.2">
      <c r="A16" s="500" t="s">
        <v>922</v>
      </c>
      <c r="B16" s="365" t="s">
        <v>923</v>
      </c>
      <c r="C16" s="363">
        <v>45901</v>
      </c>
      <c r="D16" s="466"/>
    </row>
    <row r="17" spans="1:4" ht="22.5" x14ac:dyDescent="0.2">
      <c r="A17" s="500" t="s">
        <v>934</v>
      </c>
      <c r="B17" s="365" t="s">
        <v>935</v>
      </c>
      <c r="C17" s="363">
        <v>81584.53</v>
      </c>
      <c r="D17" s="466">
        <v>1</v>
      </c>
    </row>
    <row r="18" spans="1:4" x14ac:dyDescent="0.2">
      <c r="A18" s="500" t="s">
        <v>1104</v>
      </c>
      <c r="B18" s="365" t="s">
        <v>1105</v>
      </c>
      <c r="C18" s="363">
        <f>20721.34+6613.78+107118.53</f>
        <v>134453.65</v>
      </c>
      <c r="D18" s="466"/>
    </row>
    <row r="19" spans="1:4" x14ac:dyDescent="0.2">
      <c r="A19" s="500" t="s">
        <v>999</v>
      </c>
      <c r="B19" s="365" t="s">
        <v>1000</v>
      </c>
      <c r="C19" s="363">
        <f>38171.83+59245.58+80713.07+180640.51+23769.14+42416.83+27264.49</f>
        <v>452221.45</v>
      </c>
      <c r="D19" s="466"/>
    </row>
    <row r="20" spans="1:4" x14ac:dyDescent="0.2">
      <c r="A20" s="500" t="s">
        <v>1005</v>
      </c>
      <c r="B20" s="365" t="s">
        <v>1006</v>
      </c>
      <c r="C20" s="363">
        <v>8120</v>
      </c>
      <c r="D20" s="466"/>
    </row>
    <row r="21" spans="1:4" x14ac:dyDescent="0.2">
      <c r="A21" s="500" t="s">
        <v>1007</v>
      </c>
      <c r="B21" s="365" t="s">
        <v>1008</v>
      </c>
      <c r="C21" s="363">
        <v>13920</v>
      </c>
      <c r="D21" s="466"/>
    </row>
    <row r="22" spans="1:4" x14ac:dyDescent="0.2">
      <c r="A22" s="500" t="s">
        <v>1009</v>
      </c>
      <c r="B22" s="365" t="s">
        <v>1010</v>
      </c>
      <c r="C22" s="363">
        <v>13920</v>
      </c>
      <c r="D22" s="466"/>
    </row>
    <row r="23" spans="1:4" ht="45" x14ac:dyDescent="0.2">
      <c r="A23" s="500" t="s">
        <v>986</v>
      </c>
      <c r="B23" s="365" t="s">
        <v>1027</v>
      </c>
      <c r="C23" s="363">
        <v>47096</v>
      </c>
      <c r="D23" s="466"/>
    </row>
    <row r="24" spans="1:4" ht="22.5" x14ac:dyDescent="0.2">
      <c r="A24" s="500" t="s">
        <v>913</v>
      </c>
      <c r="B24" s="365" t="s">
        <v>921</v>
      </c>
      <c r="C24" s="363">
        <f>715665.73+160657.73+172132.56+792583.36+1520103.5+22733.46+196275.45</f>
        <v>3580151.79</v>
      </c>
      <c r="D24" s="466"/>
    </row>
    <row r="25" spans="1:4" ht="22.5" x14ac:dyDescent="0.2">
      <c r="A25" s="500" t="s">
        <v>947</v>
      </c>
      <c r="B25" s="365" t="s">
        <v>1028</v>
      </c>
      <c r="C25" s="363">
        <f>66969.6+50427.29+77972.01+32495.73+218204.74+82300.81+171873.97</f>
        <v>700244.14999999991</v>
      </c>
      <c r="D25" s="466"/>
    </row>
    <row r="26" spans="1:4" ht="22.5" x14ac:dyDescent="0.2">
      <c r="A26" s="500" t="s">
        <v>1108</v>
      </c>
      <c r="B26" s="365" t="s">
        <v>1109</v>
      </c>
      <c r="C26" s="363">
        <f>563190.88+315269.95+94147.89+47638.65</f>
        <v>1020247.3700000001</v>
      </c>
      <c r="D26" s="466"/>
    </row>
    <row r="27" spans="1:4" x14ac:dyDescent="0.2">
      <c r="A27" s="500" t="s">
        <v>903</v>
      </c>
      <c r="B27" s="365" t="s">
        <v>904</v>
      </c>
      <c r="C27" s="363">
        <f>270028.57+375956+133111.29</f>
        <v>779095.8600000001</v>
      </c>
      <c r="D27" s="466"/>
    </row>
    <row r="28" spans="1:4" ht="22.5" x14ac:dyDescent="0.2">
      <c r="A28" s="500" t="s">
        <v>994</v>
      </c>
      <c r="B28" s="365" t="s">
        <v>995</v>
      </c>
      <c r="C28" s="363">
        <f>4012.83+6314.45</f>
        <v>10327.279999999999</v>
      </c>
      <c r="D28" s="466"/>
    </row>
    <row r="29" spans="1:4" ht="22.5" x14ac:dyDescent="0.2">
      <c r="A29" s="500" t="s">
        <v>1021</v>
      </c>
      <c r="B29" s="365" t="s">
        <v>1022</v>
      </c>
      <c r="C29" s="363">
        <v>18368</v>
      </c>
      <c r="D29" s="466"/>
    </row>
    <row r="30" spans="1:4" x14ac:dyDescent="0.2">
      <c r="A30" s="500" t="s">
        <v>897</v>
      </c>
      <c r="B30" s="365" t="s">
        <v>898</v>
      </c>
      <c r="C30" s="363">
        <f>27746.03+65406.34+82831.77+43797.6+34392.23+36859.2+81659.81+50285.83+25781.42+36367.31</f>
        <v>485127.54000000004</v>
      </c>
      <c r="D30" s="466"/>
    </row>
    <row r="31" spans="1:4" ht="22.5" x14ac:dyDescent="0.2">
      <c r="A31" s="500" t="s">
        <v>1177</v>
      </c>
      <c r="B31" s="365" t="s">
        <v>1178</v>
      </c>
      <c r="C31" s="363">
        <f>273589.92</f>
        <v>273589.92</v>
      </c>
      <c r="D31" s="466"/>
    </row>
    <row r="32" spans="1:4" ht="22.5" x14ac:dyDescent="0.2">
      <c r="A32" s="500" t="s">
        <v>916</v>
      </c>
      <c r="B32" s="365" t="s">
        <v>1013</v>
      </c>
      <c r="C32" s="363">
        <f>400550.13+39861.21+143437.11+55524.04+88262.11+419221.73</f>
        <v>1146856.33</v>
      </c>
      <c r="D32" s="466"/>
    </row>
    <row r="33" spans="1:4" ht="22.5" x14ac:dyDescent="0.2">
      <c r="A33" s="500" t="s">
        <v>948</v>
      </c>
      <c r="B33" s="365" t="s">
        <v>949</v>
      </c>
      <c r="C33" s="363">
        <f>4756068.32+1201018.79+478201.07+969600.04+435033.28+162484.17+938235.43+526606.38+1949953.51+1227746.55+1237782.1+366523.95</f>
        <v>14249253.590000002</v>
      </c>
      <c r="D33" s="466">
        <v>0.77</v>
      </c>
    </row>
    <row r="34" spans="1:4" x14ac:dyDescent="0.2">
      <c r="A34" s="500" t="s">
        <v>1017</v>
      </c>
      <c r="B34" s="365" t="s">
        <v>1018</v>
      </c>
      <c r="C34" s="363">
        <v>16873.36</v>
      </c>
      <c r="D34" s="466"/>
    </row>
    <row r="35" spans="1:4" ht="22.5" x14ac:dyDescent="0.2">
      <c r="A35" s="500" t="s">
        <v>958</v>
      </c>
      <c r="B35" s="365" t="s">
        <v>959</v>
      </c>
      <c r="C35" s="363">
        <f>56392.06+39217.25+83103.26+34942.91+92385.33+75671.7+81707.02+7542.83+76386.77+48869.8</f>
        <v>596218.93000000005</v>
      </c>
      <c r="D35" s="466"/>
    </row>
    <row r="36" spans="1:4" ht="22.5" x14ac:dyDescent="0.2">
      <c r="A36" s="500" t="s">
        <v>940</v>
      </c>
      <c r="B36" s="365" t="s">
        <v>941</v>
      </c>
      <c r="C36" s="363">
        <f>579086.38+304186.17</f>
        <v>883272.55</v>
      </c>
      <c r="D36" s="466"/>
    </row>
    <row r="37" spans="1:4" ht="22.5" x14ac:dyDescent="0.2">
      <c r="A37" s="500" t="s">
        <v>982</v>
      </c>
      <c r="B37" s="365" t="s">
        <v>983</v>
      </c>
      <c r="C37" s="363">
        <v>83871.13</v>
      </c>
      <c r="D37" s="466"/>
    </row>
    <row r="38" spans="1:4" x14ac:dyDescent="0.2">
      <c r="A38" s="500" t="s">
        <v>942</v>
      </c>
      <c r="B38" s="365" t="s">
        <v>943</v>
      </c>
      <c r="C38" s="363">
        <f>685158.59+180693.68+279181.83+41554.96</f>
        <v>1186589.06</v>
      </c>
      <c r="D38" s="466">
        <v>0.3</v>
      </c>
    </row>
    <row r="39" spans="1:4" ht="22.5" x14ac:dyDescent="0.2">
      <c r="A39" s="500" t="s">
        <v>909</v>
      </c>
      <c r="B39" s="365" t="s">
        <v>910</v>
      </c>
      <c r="C39" s="363">
        <f>23123.32+8058.9</f>
        <v>31182.22</v>
      </c>
      <c r="D39" s="466"/>
    </row>
    <row r="40" spans="1:4" ht="56.25" x14ac:dyDescent="0.2">
      <c r="A40" s="531" t="s">
        <v>1167</v>
      </c>
      <c r="B40" s="365" t="s">
        <v>1127</v>
      </c>
      <c r="C40" s="363">
        <f>308238.91+104485.94</f>
        <v>412724.85</v>
      </c>
      <c r="D40" s="466"/>
    </row>
    <row r="41" spans="1:4" ht="22.5" x14ac:dyDescent="0.2">
      <c r="A41" s="500" t="s">
        <v>945</v>
      </c>
      <c r="B41" s="365" t="s">
        <v>946</v>
      </c>
      <c r="C41" s="363">
        <f>404364.01+52432.59+417553.84+362572.68+131656.82+165764.01+265340.61+101836.03+342387.34</f>
        <v>2243907.9300000002</v>
      </c>
      <c r="D41" s="466">
        <v>1</v>
      </c>
    </row>
    <row r="42" spans="1:4" ht="22.5" x14ac:dyDescent="0.2">
      <c r="A42" s="500" t="s">
        <v>899</v>
      </c>
      <c r="B42" s="365" t="s">
        <v>900</v>
      </c>
      <c r="C42" s="363">
        <v>19952</v>
      </c>
      <c r="D42" s="466"/>
    </row>
    <row r="43" spans="1:4" ht="22.5" x14ac:dyDescent="0.2">
      <c r="A43" s="500" t="s">
        <v>924</v>
      </c>
      <c r="B43" s="365" t="s">
        <v>925</v>
      </c>
      <c r="C43" s="363">
        <v>19535.66</v>
      </c>
      <c r="D43" s="466"/>
    </row>
    <row r="44" spans="1:4" ht="22.5" x14ac:dyDescent="0.2">
      <c r="A44" s="500" t="s">
        <v>984</v>
      </c>
      <c r="B44" s="365" t="s">
        <v>985</v>
      </c>
      <c r="C44" s="363">
        <f>987560.18+347706.84+37168.42+224574.58+248960.72+291216.15+260762.88</f>
        <v>2397949.77</v>
      </c>
      <c r="D44" s="466"/>
    </row>
    <row r="45" spans="1:4" ht="22.5" x14ac:dyDescent="0.2">
      <c r="A45" s="500" t="s">
        <v>931</v>
      </c>
      <c r="B45" s="365" t="s">
        <v>932</v>
      </c>
      <c r="C45" s="363">
        <v>13934.26</v>
      </c>
      <c r="D45" s="466"/>
    </row>
    <row r="46" spans="1:4" ht="22.5" x14ac:dyDescent="0.2">
      <c r="A46" s="500" t="s">
        <v>950</v>
      </c>
      <c r="B46" s="365" t="s">
        <v>951</v>
      </c>
      <c r="C46" s="363">
        <f>939723.53+363430+177211.23+48774.28+44818.51</f>
        <v>1573957.55</v>
      </c>
      <c r="D46" s="466"/>
    </row>
    <row r="47" spans="1:4" x14ac:dyDescent="0.2">
      <c r="A47" s="500" t="s">
        <v>907</v>
      </c>
      <c r="B47" s="365" t="s">
        <v>908</v>
      </c>
      <c r="C47" s="363">
        <f>33682.69+132409.09+81131.29</f>
        <v>247223.07</v>
      </c>
      <c r="D47" s="466"/>
    </row>
    <row r="48" spans="1:4" ht="22.5" x14ac:dyDescent="0.2">
      <c r="A48" s="500" t="s">
        <v>914</v>
      </c>
      <c r="B48" s="365" t="s">
        <v>915</v>
      </c>
      <c r="C48" s="363">
        <f>21121.81+105877.23+37654.77+17192.4+69944.73+50306.82+26269.66+27311.89+17013.97+12515.69+22728.1+38505.3+25968.69+31789.25+68455.77+19722.2+31704.2+22481.17+9223.04+183051.44</f>
        <v>838838.12999999989</v>
      </c>
      <c r="D48" s="466"/>
    </row>
    <row r="49" spans="1:4" ht="22.5" x14ac:dyDescent="0.2">
      <c r="A49" s="500" t="s">
        <v>911</v>
      </c>
      <c r="B49" s="365" t="s">
        <v>912</v>
      </c>
      <c r="C49" s="363">
        <f>158822.4+49249.71+97388.27+101078.36+54942.66+133394.15+155962.35+374001.49+87194.86+81381.99+73677.88+146545.17</f>
        <v>1513639.29</v>
      </c>
      <c r="D49" s="466"/>
    </row>
    <row r="50" spans="1:4" x14ac:dyDescent="0.2">
      <c r="A50" s="500" t="s">
        <v>901</v>
      </c>
      <c r="B50" s="365" t="s">
        <v>902</v>
      </c>
      <c r="C50" s="363">
        <f>32255.61+243020.76</f>
        <v>275276.37</v>
      </c>
      <c r="D50" s="466"/>
    </row>
    <row r="51" spans="1:4" ht="22.5" x14ac:dyDescent="0.2">
      <c r="A51" s="500" t="s">
        <v>962</v>
      </c>
      <c r="B51" s="365" t="s">
        <v>1029</v>
      </c>
      <c r="C51" s="363">
        <f>856741.65+794192.88+33307.15+418754.94+239107.41+166846.93+96614.51+383058.75</f>
        <v>2988624.22</v>
      </c>
      <c r="D51" s="466"/>
    </row>
    <row r="52" spans="1:4" x14ac:dyDescent="0.2">
      <c r="A52" s="500" t="s">
        <v>963</v>
      </c>
      <c r="B52" s="365" t="s">
        <v>964</v>
      </c>
      <c r="C52" s="363">
        <f>47802.43+70416.03+19690.35</f>
        <v>137908.81</v>
      </c>
      <c r="D52" s="466"/>
    </row>
    <row r="53" spans="1:4" x14ac:dyDescent="0.2">
      <c r="A53" s="500" t="s">
        <v>968</v>
      </c>
      <c r="B53" s="365" t="s">
        <v>969</v>
      </c>
      <c r="C53" s="363">
        <f>156130.55+303277.33+301507.64+117871.6+93641.37+68575.9+182147.31+43603.68+162312.79+287877.22+35002.48+253395.78+338571.58+617408.95</f>
        <v>2961324.1799999997</v>
      </c>
      <c r="D53" s="466"/>
    </row>
    <row r="54" spans="1:4" ht="22.5" x14ac:dyDescent="0.2">
      <c r="A54" s="500" t="s">
        <v>966</v>
      </c>
      <c r="B54" s="365" t="s">
        <v>967</v>
      </c>
      <c r="C54" s="363">
        <f>825118.4+202412.68+175376.4+24273.01+354754.22+48839.33+62769.33</f>
        <v>1693543.37</v>
      </c>
      <c r="D54" s="466"/>
    </row>
    <row r="55" spans="1:4" ht="22.5" x14ac:dyDescent="0.2">
      <c r="A55" s="500" t="s">
        <v>998</v>
      </c>
      <c r="B55" s="365" t="s">
        <v>1030</v>
      </c>
      <c r="C55" s="363">
        <f>657925.89+1061513.61+158301.44+315201.8</f>
        <v>2192942.7399999998</v>
      </c>
      <c r="D55" s="466"/>
    </row>
    <row r="56" spans="1:4" x14ac:dyDescent="0.2">
      <c r="A56" s="500" t="s">
        <v>990</v>
      </c>
      <c r="B56" s="365" t="s">
        <v>991</v>
      </c>
      <c r="C56" s="363">
        <f>106601.82+273157.92+112723.8+183702.88+244727.57</f>
        <v>920913.99</v>
      </c>
      <c r="D56" s="466">
        <v>1</v>
      </c>
    </row>
    <row r="57" spans="1:4" x14ac:dyDescent="0.2">
      <c r="A57" s="500" t="s">
        <v>980</v>
      </c>
      <c r="B57" s="365" t="s">
        <v>981</v>
      </c>
      <c r="C57" s="363">
        <f>68468.03+82350.3+105387.95+91724.04</f>
        <v>347930.32</v>
      </c>
      <c r="D57" s="466"/>
    </row>
    <row r="58" spans="1:4" ht="33.75" x14ac:dyDescent="0.2">
      <c r="A58" s="500" t="s">
        <v>989</v>
      </c>
      <c r="B58" s="365" t="s">
        <v>1031</v>
      </c>
      <c r="C58" s="363">
        <f>870499.52+908865.73+1092607.03+458143.37+267808.3+184370.6+141128.81+119942.54+154193.84+116666.35+103424.62+192563.15+58535.66+203773.33+115803.97+382385.5+96197.3+122037.95</f>
        <v>5588947.5700000003</v>
      </c>
      <c r="D58" s="466">
        <v>1</v>
      </c>
    </row>
    <row r="59" spans="1:4" x14ac:dyDescent="0.2">
      <c r="A59" s="500" t="s">
        <v>1015</v>
      </c>
      <c r="B59" s="365" t="s">
        <v>1016</v>
      </c>
      <c r="C59" s="363">
        <f>43830.19+28230.19+78900.35+39488.01</f>
        <v>190448.74000000002</v>
      </c>
      <c r="D59" s="466"/>
    </row>
    <row r="60" spans="1:4" ht="33.75" x14ac:dyDescent="0.2">
      <c r="A60" s="500" t="s">
        <v>1001</v>
      </c>
      <c r="B60" s="365" t="s">
        <v>1032</v>
      </c>
      <c r="C60" s="363">
        <f>106222.66+124705.64+39657.74</f>
        <v>270586.03999999998</v>
      </c>
      <c r="D60" s="466"/>
    </row>
    <row r="61" spans="1:4" ht="22.5" x14ac:dyDescent="0.2">
      <c r="A61" s="500" t="s">
        <v>1014</v>
      </c>
      <c r="B61" s="365" t="s">
        <v>1033</v>
      </c>
      <c r="C61" s="363">
        <f>1520090.3+284903.6+170185.41+1042165.24+409952+17711.9+154993.77+44809.92</f>
        <v>3644812.1399999997</v>
      </c>
      <c r="D61" s="466">
        <v>0.23</v>
      </c>
    </row>
    <row r="62" spans="1:4" x14ac:dyDescent="0.2">
      <c r="A62" s="500" t="s">
        <v>976</v>
      </c>
      <c r="B62" s="365" t="s">
        <v>977</v>
      </c>
      <c r="C62" s="363">
        <f>11966.11+20042.73</f>
        <v>32008.84</v>
      </c>
      <c r="D62" s="466"/>
    </row>
    <row r="63" spans="1:4" x14ac:dyDescent="0.2">
      <c r="A63" s="500" t="s">
        <v>987</v>
      </c>
      <c r="B63" s="365" t="s">
        <v>988</v>
      </c>
      <c r="C63" s="363">
        <v>47510.74</v>
      </c>
      <c r="D63" s="466"/>
    </row>
    <row r="64" spans="1:4" x14ac:dyDescent="0.2">
      <c r="A64" s="500" t="s">
        <v>978</v>
      </c>
      <c r="B64" s="365" t="s">
        <v>979</v>
      </c>
      <c r="C64" s="363">
        <f>11966.11+20042.73</f>
        <v>32008.84</v>
      </c>
      <c r="D64" s="466"/>
    </row>
    <row r="65" spans="1:4" ht="22.5" x14ac:dyDescent="0.2">
      <c r="A65" s="500" t="s">
        <v>970</v>
      </c>
      <c r="B65" s="365" t="s">
        <v>1084</v>
      </c>
      <c r="C65" s="363">
        <f>18087.04+13921.8</f>
        <v>32008.84</v>
      </c>
      <c r="D65" s="466"/>
    </row>
    <row r="66" spans="1:4" ht="22.5" x14ac:dyDescent="0.2">
      <c r="A66" s="500" t="s">
        <v>971</v>
      </c>
      <c r="B66" s="365" t="s">
        <v>972</v>
      </c>
      <c r="C66" s="363">
        <f>18087.04+13921.8</f>
        <v>32008.84</v>
      </c>
      <c r="D66" s="466"/>
    </row>
    <row r="67" spans="1:4" x14ac:dyDescent="0.2">
      <c r="A67" s="500" t="s">
        <v>1079</v>
      </c>
      <c r="B67" s="365" t="s">
        <v>1080</v>
      </c>
      <c r="C67" s="363">
        <f>138064.61+128236.91+289319.66+659790.58</f>
        <v>1215411.7599999998</v>
      </c>
      <c r="D67" s="466"/>
    </row>
    <row r="68" spans="1:4" ht="22.5" x14ac:dyDescent="0.2">
      <c r="A68" s="500" t="s">
        <v>1081</v>
      </c>
      <c r="B68" s="365" t="s">
        <v>1082</v>
      </c>
      <c r="C68" s="363">
        <f>63139.97+21853.48</f>
        <v>84993.45</v>
      </c>
      <c r="D68" s="466"/>
    </row>
    <row r="69" spans="1:4" ht="22.5" x14ac:dyDescent="0.2">
      <c r="A69" s="500" t="s">
        <v>1083</v>
      </c>
      <c r="B69" s="365" t="s">
        <v>1150</v>
      </c>
      <c r="C69" s="363">
        <f>61095.87+204948.83+28213.33+370791.43</f>
        <v>665049.46</v>
      </c>
      <c r="D69" s="466"/>
    </row>
    <row r="70" spans="1:4" x14ac:dyDescent="0.2">
      <c r="A70" s="500" t="s">
        <v>1086</v>
      </c>
      <c r="B70" s="365" t="s">
        <v>1087</v>
      </c>
      <c r="C70" s="363">
        <f>82189.32+441279.91</f>
        <v>523469.23</v>
      </c>
      <c r="D70" s="466"/>
    </row>
    <row r="71" spans="1:4" x14ac:dyDescent="0.2">
      <c r="A71" s="500" t="s">
        <v>1075</v>
      </c>
      <c r="B71" s="365" t="s">
        <v>1076</v>
      </c>
      <c r="C71" s="363">
        <f>149640+299280+49880</f>
        <v>498800</v>
      </c>
      <c r="D71" s="466"/>
    </row>
    <row r="72" spans="1:4" x14ac:dyDescent="0.2">
      <c r="A72" s="500" t="s">
        <v>1077</v>
      </c>
      <c r="B72" s="365" t="s">
        <v>1078</v>
      </c>
      <c r="C72" s="363">
        <f>607372.8+177413.18+48445.99+92543.78</f>
        <v>925775.75</v>
      </c>
      <c r="D72" s="466"/>
    </row>
    <row r="73" spans="1:4" x14ac:dyDescent="0.2">
      <c r="A73" s="500" t="s">
        <v>1088</v>
      </c>
      <c r="B73" s="365" t="s">
        <v>1089</v>
      </c>
      <c r="C73" s="363">
        <f>211382.4+82026.07+162279.16+93418.3</f>
        <v>549105.93000000005</v>
      </c>
      <c r="D73" s="466"/>
    </row>
    <row r="74" spans="1:4" x14ac:dyDescent="0.2">
      <c r="A74" s="500" t="s">
        <v>1110</v>
      </c>
      <c r="B74" s="365" t="s">
        <v>944</v>
      </c>
      <c r="C74" s="363">
        <f>707635.59+438919.35+235878.52+692994.85+544138.17+244750.88+57020.38</f>
        <v>2921337.7399999998</v>
      </c>
      <c r="D74" s="466">
        <v>1</v>
      </c>
    </row>
    <row r="75" spans="1:4" x14ac:dyDescent="0.2">
      <c r="A75" s="500" t="s">
        <v>1102</v>
      </c>
      <c r="B75" s="365" t="s">
        <v>1103</v>
      </c>
      <c r="C75" s="363">
        <f>410445.83+371328.88+1467065.18+2275524.67</f>
        <v>4524364.5599999996</v>
      </c>
      <c r="D75" s="466"/>
    </row>
    <row r="76" spans="1:4" x14ac:dyDescent="0.2">
      <c r="A76" s="500" t="s">
        <v>1106</v>
      </c>
      <c r="B76" s="365" t="s">
        <v>1107</v>
      </c>
      <c r="C76" s="363">
        <f>104921.58+94879.32+177468.58+113349.7+10993.24+158137.68+173052.14+132133.12+35714.29+204709.85</f>
        <v>1205359.5</v>
      </c>
      <c r="D76" s="466"/>
    </row>
    <row r="77" spans="1:4" x14ac:dyDescent="0.2">
      <c r="A77" s="500" t="s">
        <v>1101</v>
      </c>
      <c r="B77" s="365" t="s">
        <v>1118</v>
      </c>
      <c r="C77" s="363">
        <f>954640.16+1621559.93+205992.64+254133.05+551714.35</f>
        <v>3588040.13</v>
      </c>
      <c r="D77" s="466"/>
    </row>
    <row r="78" spans="1:4" x14ac:dyDescent="0.2">
      <c r="A78" s="531" t="s">
        <v>1173</v>
      </c>
      <c r="B78" s="365" t="s">
        <v>1121</v>
      </c>
      <c r="C78" s="363">
        <f>177202.23+217621.3+248318.65+187255.06+183972.4+175460.39</f>
        <v>1189830.03</v>
      </c>
      <c r="D78" s="466"/>
    </row>
    <row r="79" spans="1:4" ht="22.5" x14ac:dyDescent="0.2">
      <c r="A79" s="531" t="s">
        <v>1168</v>
      </c>
      <c r="B79" s="365" t="s">
        <v>1126</v>
      </c>
      <c r="C79" s="363">
        <f>45545.6+39908.18+41058.45</f>
        <v>126512.23</v>
      </c>
      <c r="D79" s="466"/>
    </row>
    <row r="80" spans="1:4" x14ac:dyDescent="0.2">
      <c r="A80" s="531" t="s">
        <v>1277</v>
      </c>
      <c r="B80" s="365" t="s">
        <v>1278</v>
      </c>
      <c r="C80" s="363">
        <f>138689.52</f>
        <v>138689.51999999999</v>
      </c>
      <c r="D80" s="466"/>
    </row>
    <row r="81" spans="1:4" ht="22.5" x14ac:dyDescent="0.2">
      <c r="A81" s="531" t="s">
        <v>1169</v>
      </c>
      <c r="B81" s="365" t="s">
        <v>1125</v>
      </c>
      <c r="C81" s="363">
        <f>74823.95+65158.12+27870.08</f>
        <v>167852.15000000002</v>
      </c>
      <c r="D81" s="466"/>
    </row>
    <row r="82" spans="1:4" x14ac:dyDescent="0.2">
      <c r="A82" s="531" t="s">
        <v>1170</v>
      </c>
      <c r="B82" s="365" t="s">
        <v>1124</v>
      </c>
      <c r="C82" s="363">
        <v>54866.27</v>
      </c>
      <c r="D82" s="466"/>
    </row>
    <row r="83" spans="1:4" ht="22.5" x14ac:dyDescent="0.2">
      <c r="A83" s="531" t="s">
        <v>1171</v>
      </c>
      <c r="B83" s="365" t="s">
        <v>1123</v>
      </c>
      <c r="C83" s="363">
        <f>111849.24+108362.95</f>
        <v>220212.19</v>
      </c>
      <c r="D83" s="466"/>
    </row>
    <row r="84" spans="1:4" x14ac:dyDescent="0.2">
      <c r="A84" s="531" t="s">
        <v>1187</v>
      </c>
      <c r="B84" s="365" t="s">
        <v>1120</v>
      </c>
      <c r="C84" s="363">
        <v>48720</v>
      </c>
      <c r="D84" s="466"/>
    </row>
    <row r="85" spans="1:4" x14ac:dyDescent="0.2">
      <c r="A85" s="531" t="s">
        <v>1161</v>
      </c>
      <c r="B85" s="365" t="s">
        <v>1162</v>
      </c>
      <c r="C85" s="363">
        <f>382691.18+1679339.22+1547832.11</f>
        <v>3609862.51</v>
      </c>
      <c r="D85" s="466"/>
    </row>
    <row r="86" spans="1:4" x14ac:dyDescent="0.2">
      <c r="A86" s="500" t="s">
        <v>1155</v>
      </c>
      <c r="B86" s="365" t="s">
        <v>1156</v>
      </c>
      <c r="C86" s="363">
        <f>75281.8+44562.61</f>
        <v>119844.41</v>
      </c>
      <c r="D86" s="466"/>
    </row>
    <row r="87" spans="1:4" x14ac:dyDescent="0.2">
      <c r="A87" s="500" t="s">
        <v>1174</v>
      </c>
      <c r="B87" s="365" t="s">
        <v>1175</v>
      </c>
      <c r="C87" s="363">
        <f>119847.93+91543.44+42313.84+24034.69</f>
        <v>277739.89999999997</v>
      </c>
      <c r="D87" s="466"/>
    </row>
    <row r="88" spans="1:4" x14ac:dyDescent="0.2">
      <c r="A88" s="500" t="s">
        <v>1205</v>
      </c>
      <c r="B88" s="365" t="s">
        <v>1206</v>
      </c>
      <c r="C88" s="363">
        <f>165704.96+58326.04+39513.18+202053.65</f>
        <v>465597.82999999996</v>
      </c>
      <c r="D88" s="466"/>
    </row>
    <row r="89" spans="1:4" ht="22.5" x14ac:dyDescent="0.2">
      <c r="A89" s="500" t="s">
        <v>1176</v>
      </c>
      <c r="B89" s="365" t="s">
        <v>1209</v>
      </c>
      <c r="C89" s="363">
        <f>143204.02+96721.9+27581.78</f>
        <v>267507.69999999995</v>
      </c>
      <c r="D89" s="466"/>
    </row>
    <row r="90" spans="1:4" ht="22.5" x14ac:dyDescent="0.2">
      <c r="A90" s="531" t="s">
        <v>1165</v>
      </c>
      <c r="B90" s="365" t="s">
        <v>1145</v>
      </c>
      <c r="C90" s="363">
        <f>298693.09</f>
        <v>298693.09000000003</v>
      </c>
      <c r="D90" s="466"/>
    </row>
    <row r="91" spans="1:4" ht="22.5" x14ac:dyDescent="0.2">
      <c r="A91" s="531" t="s">
        <v>1166</v>
      </c>
      <c r="B91" s="365" t="s">
        <v>1144</v>
      </c>
      <c r="C91" s="363">
        <f>58000+67280+78880</f>
        <v>204160</v>
      </c>
      <c r="D91" s="466"/>
    </row>
    <row r="92" spans="1:4" ht="22.5" x14ac:dyDescent="0.2">
      <c r="A92" s="500" t="s">
        <v>1179</v>
      </c>
      <c r="B92" s="365" t="s">
        <v>1180</v>
      </c>
      <c r="C92" s="363">
        <f>39519.01+170754.17</f>
        <v>210273.18000000002</v>
      </c>
      <c r="D92" s="466"/>
    </row>
    <row r="93" spans="1:4" x14ac:dyDescent="0.2">
      <c r="A93" s="500" t="s">
        <v>1148</v>
      </c>
      <c r="B93" s="365" t="s">
        <v>1149</v>
      </c>
      <c r="C93" s="363">
        <f>18850.73+50728.63+43170.03</f>
        <v>112749.39</v>
      </c>
      <c r="D93" s="466"/>
    </row>
    <row r="94" spans="1:4" x14ac:dyDescent="0.2">
      <c r="A94" s="500" t="s">
        <v>1153</v>
      </c>
      <c r="B94" s="365" t="s">
        <v>1154</v>
      </c>
      <c r="C94" s="363">
        <f>123661.94</f>
        <v>123661.94</v>
      </c>
      <c r="D94" s="466"/>
    </row>
    <row r="95" spans="1:4" x14ac:dyDescent="0.2">
      <c r="A95" s="500" t="s">
        <v>1283</v>
      </c>
      <c r="B95" s="365" t="s">
        <v>1284</v>
      </c>
      <c r="C95" s="363">
        <f>169998</f>
        <v>169998</v>
      </c>
      <c r="D95" s="466"/>
    </row>
    <row r="96" spans="1:4" x14ac:dyDescent="0.2">
      <c r="A96" s="500" t="s">
        <v>1207</v>
      </c>
      <c r="B96" s="365" t="s">
        <v>1210</v>
      </c>
      <c r="C96" s="363">
        <f>32417.73+106990.23</f>
        <v>139407.96</v>
      </c>
      <c r="D96" s="466"/>
    </row>
    <row r="97" spans="1:4" ht="22.5" x14ac:dyDescent="0.2">
      <c r="A97" s="500" t="s">
        <v>1151</v>
      </c>
      <c r="B97" s="365" t="s">
        <v>1152</v>
      </c>
      <c r="C97" s="363">
        <f>38287.93+59037.12+63800.99</f>
        <v>161126.04</v>
      </c>
      <c r="D97" s="466"/>
    </row>
    <row r="98" spans="1:4" ht="22.5" x14ac:dyDescent="0.2">
      <c r="A98" s="500" t="s">
        <v>1279</v>
      </c>
      <c r="B98" s="365" t="s">
        <v>1280</v>
      </c>
      <c r="C98" s="363">
        <f>82187.26</f>
        <v>82187.259999999995</v>
      </c>
      <c r="D98" s="466"/>
    </row>
    <row r="99" spans="1:4" ht="22.5" x14ac:dyDescent="0.2">
      <c r="A99" s="500" t="s">
        <v>1157</v>
      </c>
      <c r="B99" s="365" t="s">
        <v>1158</v>
      </c>
      <c r="C99" s="363">
        <f>97748.69+50918.55</f>
        <v>148667.24</v>
      </c>
      <c r="D99" s="466"/>
    </row>
    <row r="100" spans="1:4" hidden="1" x14ac:dyDescent="0.2">
      <c r="A100" s="500"/>
      <c r="B100" s="365"/>
      <c r="C100" s="363"/>
      <c r="D100" s="466"/>
    </row>
    <row r="101" spans="1:4" ht="22.5" x14ac:dyDescent="0.2">
      <c r="A101" s="528" t="s">
        <v>1183</v>
      </c>
      <c r="B101" s="365" t="s">
        <v>1184</v>
      </c>
      <c r="C101" s="363">
        <f>68588.69</f>
        <v>68588.69</v>
      </c>
      <c r="D101" s="466"/>
    </row>
    <row r="102" spans="1:4" ht="22.5" x14ac:dyDescent="0.2">
      <c r="A102" s="528" t="s">
        <v>1275</v>
      </c>
      <c r="B102" s="365" t="s">
        <v>1276</v>
      </c>
      <c r="C102" s="363">
        <f>133974.72+49265.75</f>
        <v>183240.47</v>
      </c>
      <c r="D102" s="466"/>
    </row>
    <row r="103" spans="1:4" ht="22.5" x14ac:dyDescent="0.2">
      <c r="A103" s="530" t="s">
        <v>1163</v>
      </c>
      <c r="B103" s="365" t="s">
        <v>1164</v>
      </c>
      <c r="C103" s="363">
        <f>57301.05+27313.53+77550.75+97561.94+35096.67+101075.34+126174.45</f>
        <v>522073.73000000004</v>
      </c>
      <c r="D103" s="466"/>
    </row>
    <row r="104" spans="1:4" ht="22.5" x14ac:dyDescent="0.2">
      <c r="A104" s="530" t="s">
        <v>1146</v>
      </c>
      <c r="B104" s="365" t="s">
        <v>1147</v>
      </c>
      <c r="C104" s="363">
        <f>561264.06+71447.6+538706.96+125848.81</f>
        <v>1297267.4300000002</v>
      </c>
      <c r="D104" s="466"/>
    </row>
    <row r="105" spans="1:4" x14ac:dyDescent="0.2">
      <c r="A105" s="530" t="s">
        <v>1281</v>
      </c>
      <c r="B105" s="365" t="s">
        <v>1282</v>
      </c>
      <c r="C105" s="363">
        <f>19985.12</f>
        <v>19985.12</v>
      </c>
      <c r="D105" s="466"/>
    </row>
    <row r="106" spans="1:4" ht="22.5" x14ac:dyDescent="0.2">
      <c r="A106" s="530" t="s">
        <v>1285</v>
      </c>
      <c r="B106" s="365" t="s">
        <v>1286</v>
      </c>
      <c r="C106" s="363">
        <v>139685.5</v>
      </c>
      <c r="D106" s="466"/>
    </row>
    <row r="107" spans="1:4" ht="22.5" x14ac:dyDescent="0.2">
      <c r="A107" s="530" t="s">
        <v>973</v>
      </c>
      <c r="B107" s="365" t="s">
        <v>1034</v>
      </c>
      <c r="C107" s="363">
        <f>296334.61+277360.12+306989.37+143439.69</f>
        <v>1024123.79</v>
      </c>
      <c r="D107" s="466">
        <v>1</v>
      </c>
    </row>
    <row r="108" spans="1:4" x14ac:dyDescent="0.2">
      <c r="A108" s="528" t="s">
        <v>1019</v>
      </c>
      <c r="B108" s="365" t="s">
        <v>1020</v>
      </c>
      <c r="C108" s="363">
        <f>574034.22+199265.68+61397.99</f>
        <v>834697.8899999999</v>
      </c>
      <c r="D108" s="466"/>
    </row>
    <row r="109" spans="1:4" x14ac:dyDescent="0.2">
      <c r="A109" s="528" t="s">
        <v>974</v>
      </c>
      <c r="B109" s="365" t="s">
        <v>975</v>
      </c>
      <c r="C109" s="363">
        <f>358646.44+85306.69+97785.12</f>
        <v>541738.25</v>
      </c>
      <c r="D109" s="466">
        <v>0.7</v>
      </c>
    </row>
    <row r="110" spans="1:4" ht="22.5" x14ac:dyDescent="0.2">
      <c r="A110" s="530" t="s">
        <v>992</v>
      </c>
      <c r="B110" s="365" t="s">
        <v>993</v>
      </c>
      <c r="C110" s="363">
        <f>5981.05+5793.69</f>
        <v>11774.74</v>
      </c>
      <c r="D110" s="466"/>
    </row>
    <row r="111" spans="1:4" ht="22.5" x14ac:dyDescent="0.2">
      <c r="A111" s="530" t="s">
        <v>1069</v>
      </c>
      <c r="B111" s="365" t="s">
        <v>1070</v>
      </c>
      <c r="C111" s="363">
        <f>11513.7+6579.27+11991.09+21522.23</f>
        <v>51606.29</v>
      </c>
      <c r="D111" s="466"/>
    </row>
    <row r="112" spans="1:4" x14ac:dyDescent="0.2">
      <c r="A112" s="530" t="s">
        <v>1073</v>
      </c>
      <c r="B112" s="365" t="s">
        <v>1074</v>
      </c>
      <c r="C112" s="363">
        <f>575454.35+293585.71+417836.58+253406.16</f>
        <v>1540282.8</v>
      </c>
      <c r="D112" s="466"/>
    </row>
    <row r="113" spans="1:4" x14ac:dyDescent="0.2">
      <c r="A113" s="530" t="s">
        <v>1071</v>
      </c>
      <c r="B113" s="365" t="s">
        <v>1072</v>
      </c>
      <c r="C113" s="363">
        <f>30648.95+26751.05</f>
        <v>57400</v>
      </c>
      <c r="D113" s="466"/>
    </row>
    <row r="114" spans="1:4" x14ac:dyDescent="0.2">
      <c r="A114" s="530" t="s">
        <v>1159</v>
      </c>
      <c r="B114" s="365" t="s">
        <v>1160</v>
      </c>
      <c r="C114" s="363">
        <f>9803.92+47596.08</f>
        <v>57400</v>
      </c>
      <c r="D114" s="466"/>
    </row>
    <row r="115" spans="1:4" ht="22.5" x14ac:dyDescent="0.2">
      <c r="A115" s="530" t="s">
        <v>905</v>
      </c>
      <c r="B115" s="365" t="s">
        <v>906</v>
      </c>
      <c r="C115" s="363">
        <v>37910.19</v>
      </c>
      <c r="D115" s="466"/>
    </row>
    <row r="116" spans="1:4" ht="22.5" x14ac:dyDescent="0.2">
      <c r="A116" s="530" t="s">
        <v>996</v>
      </c>
      <c r="B116" s="365" t="s">
        <v>997</v>
      </c>
      <c r="C116" s="363">
        <v>103421.16</v>
      </c>
      <c r="D116" s="466"/>
    </row>
    <row r="117" spans="1:4" ht="22.5" x14ac:dyDescent="0.2">
      <c r="A117" s="500" t="s">
        <v>952</v>
      </c>
      <c r="B117" s="365" t="s">
        <v>953</v>
      </c>
      <c r="C117" s="363">
        <f>89512.05+61905.96+54374.54</f>
        <v>205792.55000000002</v>
      </c>
      <c r="D117" s="466"/>
    </row>
    <row r="118" spans="1:4" ht="22.5" x14ac:dyDescent="0.2">
      <c r="A118" s="500" t="s">
        <v>926</v>
      </c>
      <c r="B118" s="365" t="s">
        <v>1004</v>
      </c>
      <c r="C118" s="363">
        <f>238102.78+515009.58+82555.57</f>
        <v>835667.92999999993</v>
      </c>
      <c r="D118" s="466"/>
    </row>
    <row r="119" spans="1:4" ht="22.5" x14ac:dyDescent="0.2">
      <c r="A119" s="500" t="s">
        <v>917</v>
      </c>
      <c r="B119" s="365" t="s">
        <v>918</v>
      </c>
      <c r="C119" s="363">
        <f>294204.63+137804.44+155020.59+2398.84+132890.09</f>
        <v>722318.59</v>
      </c>
      <c r="D119" s="466"/>
    </row>
    <row r="120" spans="1:4" ht="22.5" x14ac:dyDescent="0.2">
      <c r="A120" s="500" t="s">
        <v>919</v>
      </c>
      <c r="B120" s="365" t="s">
        <v>920</v>
      </c>
      <c r="C120" s="363">
        <f>267706.66+32017.91</f>
        <v>299724.56999999995</v>
      </c>
      <c r="D120" s="466"/>
    </row>
    <row r="121" spans="1:4" x14ac:dyDescent="0.2">
      <c r="A121" s="500" t="s">
        <v>960</v>
      </c>
      <c r="B121" s="365" t="s">
        <v>961</v>
      </c>
      <c r="C121" s="363">
        <f>30072.96+389713.47</f>
        <v>419786.43</v>
      </c>
      <c r="D121" s="466"/>
    </row>
    <row r="122" spans="1:4" ht="45" x14ac:dyDescent="0.2">
      <c r="A122" s="500" t="s">
        <v>1003</v>
      </c>
      <c r="B122" s="365" t="s">
        <v>1035</v>
      </c>
      <c r="C122" s="363">
        <f>417781.09+98377.41+104602.15+392637.67+961980.69+317079.59+208889.51+17083.88</f>
        <v>2518431.9900000002</v>
      </c>
      <c r="D122" s="466"/>
    </row>
    <row r="123" spans="1:4" ht="22.5" x14ac:dyDescent="0.2">
      <c r="A123" s="500" t="s">
        <v>965</v>
      </c>
      <c r="B123" s="365" t="s">
        <v>1036</v>
      </c>
      <c r="C123" s="363">
        <f>285005.19+514646.62+348132.01+251836.43</f>
        <v>1399620.25</v>
      </c>
      <c r="D123" s="466">
        <v>1</v>
      </c>
    </row>
    <row r="124" spans="1:4" x14ac:dyDescent="0.2">
      <c r="A124" s="500" t="s">
        <v>1002</v>
      </c>
      <c r="B124" s="365" t="s">
        <v>1119</v>
      </c>
      <c r="C124" s="363">
        <f>35981.62+243229.92+189903.68+64795.93+114848+5348.45+59065.75+11759.15+276820.63</f>
        <v>1001753.13</v>
      </c>
      <c r="D124" s="466"/>
    </row>
    <row r="125" spans="1:4" x14ac:dyDescent="0.2">
      <c r="A125" s="500" t="s">
        <v>1011</v>
      </c>
      <c r="B125" s="365" t="s">
        <v>1012</v>
      </c>
      <c r="C125" s="363">
        <f>324773.32+75127.7+217277.56</f>
        <v>617178.58000000007</v>
      </c>
      <c r="D125" s="466"/>
    </row>
    <row r="126" spans="1:4" x14ac:dyDescent="0.2">
      <c r="A126" s="500" t="s">
        <v>1090</v>
      </c>
      <c r="B126" s="365" t="s">
        <v>1091</v>
      </c>
      <c r="C126" s="363">
        <f>67479.33+54920.62+17760.63+61268.57</f>
        <v>201429.15000000002</v>
      </c>
      <c r="D126" s="466"/>
    </row>
    <row r="127" spans="1:4" x14ac:dyDescent="0.2">
      <c r="A127" s="528" t="s">
        <v>1085</v>
      </c>
      <c r="B127" s="365" t="s">
        <v>956</v>
      </c>
      <c r="C127" s="363">
        <f>1044401.95+348133.99+68555.89+75635.85+59645.03+65496.45+30338.88+167768.53+35666.46+34583.14+56465.25+97185.47+162338.23+113784.42+43721.17+40347.27+57912.54+112112.4+61723.64+87257.87+63601.91</f>
        <v>2826676.34</v>
      </c>
      <c r="D127" s="466">
        <v>1</v>
      </c>
    </row>
    <row r="128" spans="1:4" x14ac:dyDescent="0.2">
      <c r="A128" s="528" t="s">
        <v>1172</v>
      </c>
      <c r="B128" s="365" t="s">
        <v>1122</v>
      </c>
      <c r="C128" s="363">
        <f>66544.82+74009.88+91125.73+87205.83+70975.39</f>
        <v>389861.65</v>
      </c>
      <c r="D128" s="466"/>
    </row>
    <row r="129" spans="1:4" x14ac:dyDescent="0.2">
      <c r="A129" s="528" t="s">
        <v>1208</v>
      </c>
      <c r="B129" s="365" t="s">
        <v>1211</v>
      </c>
      <c r="C129" s="363">
        <f>171201.17+118207.16</f>
        <v>289408.33</v>
      </c>
      <c r="D129" s="466"/>
    </row>
    <row r="130" spans="1:4" x14ac:dyDescent="0.2">
      <c r="A130" s="528" t="s">
        <v>1181</v>
      </c>
      <c r="B130" s="365" t="s">
        <v>1182</v>
      </c>
      <c r="C130" s="363">
        <f>78358.65+7217.52+212915.26</f>
        <v>298491.43</v>
      </c>
      <c r="D130" s="466"/>
    </row>
    <row r="131" spans="1:4" x14ac:dyDescent="0.2">
      <c r="A131" s="530"/>
      <c r="B131" s="365"/>
      <c r="C131" s="363"/>
      <c r="D131" s="466"/>
    </row>
    <row r="132" spans="1:4" x14ac:dyDescent="0.2">
      <c r="A132" s="447" t="s">
        <v>1188</v>
      </c>
      <c r="B132" s="534" t="s">
        <v>1131</v>
      </c>
      <c r="C132" s="363">
        <v>36524.5</v>
      </c>
      <c r="D132" s="466"/>
    </row>
    <row r="133" spans="1:4" x14ac:dyDescent="0.2">
      <c r="A133" s="529"/>
      <c r="B133" s="365"/>
      <c r="C133" s="363"/>
      <c r="D133" s="466"/>
    </row>
    <row r="134" spans="1:4" x14ac:dyDescent="0.2">
      <c r="A134" s="512"/>
      <c r="B134" s="362" t="s">
        <v>316</v>
      </c>
      <c r="C134" s="361">
        <f>SUM(C8:C133)</f>
        <v>103004437.46000005</v>
      </c>
      <c r="D134" s="360"/>
    </row>
    <row r="136" spans="1:4" x14ac:dyDescent="0.2">
      <c r="A136" s="574" t="s">
        <v>377</v>
      </c>
      <c r="B136" s="575"/>
      <c r="C136" s="369"/>
      <c r="D136" s="368" t="s">
        <v>376</v>
      </c>
    </row>
    <row r="137" spans="1:4" x14ac:dyDescent="0.2">
      <c r="A137" s="503"/>
      <c r="B137" s="331"/>
      <c r="C137" s="504"/>
      <c r="D137" s="505"/>
    </row>
    <row r="138" spans="1:4" x14ac:dyDescent="0.2">
      <c r="A138" s="506" t="s">
        <v>45</v>
      </c>
      <c r="B138" s="383" t="s">
        <v>46</v>
      </c>
      <c r="C138" s="507" t="s">
        <v>49</v>
      </c>
      <c r="D138" s="508" t="s">
        <v>375</v>
      </c>
    </row>
    <row r="139" spans="1:4" x14ac:dyDescent="0.2">
      <c r="A139" s="500" t="s">
        <v>1111</v>
      </c>
      <c r="B139" s="365" t="s">
        <v>1112</v>
      </c>
      <c r="C139" s="509">
        <v>253092.59</v>
      </c>
      <c r="D139" s="510"/>
    </row>
    <row r="140" spans="1:4" x14ac:dyDescent="0.2">
      <c r="A140" s="511"/>
      <c r="B140" s="512" t="s">
        <v>314</v>
      </c>
      <c r="C140" s="513">
        <f>+C139</f>
        <v>253092.59</v>
      </c>
      <c r="D140" s="514"/>
    </row>
    <row r="144" spans="1:4" ht="11.25" hidden="1" customHeight="1" x14ac:dyDescent="0.2">
      <c r="A144" s="574" t="s">
        <v>377</v>
      </c>
      <c r="B144" s="575"/>
      <c r="C144" s="369"/>
      <c r="D144" s="368" t="s">
        <v>376</v>
      </c>
    </row>
    <row r="145" spans="1:4" ht="11.25" hidden="1" customHeight="1" x14ac:dyDescent="0.2">
      <c r="A145" s="367"/>
      <c r="B145" s="367"/>
      <c r="C145" s="366"/>
      <c r="D145" s="465"/>
    </row>
    <row r="146" spans="1:4" ht="11.25" hidden="1" customHeight="1" x14ac:dyDescent="0.2">
      <c r="A146" s="223" t="s">
        <v>45</v>
      </c>
      <c r="B146" s="222" t="s">
        <v>46</v>
      </c>
      <c r="C146" s="286" t="s">
        <v>49</v>
      </c>
      <c r="D146" s="309" t="s">
        <v>375</v>
      </c>
    </row>
    <row r="147" spans="1:4" ht="11.25" hidden="1" customHeight="1" x14ac:dyDescent="0.2">
      <c r="A147" s="364"/>
      <c r="B147" s="365" t="s">
        <v>571</v>
      </c>
      <c r="C147" s="363"/>
      <c r="D147" s="466"/>
    </row>
    <row r="148" spans="1:4" ht="11.25" hidden="1" customHeight="1" x14ac:dyDescent="0.2">
      <c r="A148" s="364"/>
      <c r="B148" s="364"/>
      <c r="C148" s="363"/>
      <c r="D148" s="466"/>
    </row>
    <row r="149" spans="1:4" ht="11.25" hidden="1" customHeight="1" x14ac:dyDescent="0.2">
      <c r="A149" s="362"/>
      <c r="B149" s="362" t="s">
        <v>374</v>
      </c>
      <c r="C149" s="361">
        <f>SUM(C147:C148)</f>
        <v>0</v>
      </c>
      <c r="D149" s="360">
        <v>0</v>
      </c>
    </row>
    <row r="150" spans="1:4" x14ac:dyDescent="0.2">
      <c r="A150" s="87"/>
      <c r="B150" s="453"/>
      <c r="C150" s="87"/>
      <c r="D150" s="281"/>
    </row>
    <row r="151" spans="1:4" x14ac:dyDescent="0.2">
      <c r="A151" s="454"/>
      <c r="B151" s="453"/>
      <c r="C151" s="454"/>
      <c r="D151" s="281"/>
    </row>
    <row r="152" spans="1:4" x14ac:dyDescent="0.2">
      <c r="A152" s="455"/>
      <c r="B152" s="456"/>
      <c r="C152" s="455"/>
      <c r="D152" s="281"/>
    </row>
    <row r="153" spans="1:4" x14ac:dyDescent="0.2">
      <c r="A153" s="551"/>
      <c r="B153" s="551"/>
      <c r="C153" s="551"/>
      <c r="D153" s="551"/>
    </row>
    <row r="154" spans="1:4" x14ac:dyDescent="0.2">
      <c r="A154" s="457"/>
      <c r="B154" s="87"/>
      <c r="C154" s="551"/>
      <c r="D154" s="551"/>
    </row>
    <row r="155" spans="1:4" x14ac:dyDescent="0.2">
      <c r="A155" s="455"/>
      <c r="B155" s="7"/>
      <c r="C155" s="458"/>
      <c r="D155" s="281"/>
    </row>
    <row r="156" spans="1:4" x14ac:dyDescent="0.2">
      <c r="A156" s="455"/>
      <c r="B156" s="7"/>
      <c r="C156" s="458"/>
      <c r="D156" s="281"/>
    </row>
    <row r="157" spans="1:4" x14ac:dyDescent="0.2">
      <c r="A157" s="455"/>
      <c r="B157" s="7"/>
      <c r="C157" s="455"/>
      <c r="D157" s="281"/>
    </row>
    <row r="158" spans="1:4" x14ac:dyDescent="0.2">
      <c r="A158" s="455"/>
      <c r="B158" s="7"/>
      <c r="C158" s="455"/>
      <c r="D158" s="281"/>
    </row>
    <row r="159" spans="1:4" x14ac:dyDescent="0.2">
      <c r="A159" s="180"/>
      <c r="B159" s="7"/>
      <c r="C159" s="552"/>
      <c r="D159" s="552"/>
    </row>
    <row r="160" spans="1:4" x14ac:dyDescent="0.2">
      <c r="A160" s="180"/>
      <c r="B160" s="7"/>
      <c r="C160" s="180"/>
      <c r="D160" s="281"/>
    </row>
    <row r="161" spans="1:4" ht="15" x14ac:dyDescent="0.2">
      <c r="A161" s="552"/>
      <c r="B161" s="553"/>
      <c r="C161" s="552"/>
      <c r="D161" s="552"/>
    </row>
  </sheetData>
  <autoFilter ref="A7:D99"/>
  <mergeCells count="9">
    <mergeCell ref="C159:D159"/>
    <mergeCell ref="A161:B161"/>
    <mergeCell ref="C161:D161"/>
    <mergeCell ref="A5:B5"/>
    <mergeCell ref="A136:B136"/>
    <mergeCell ref="A144:B144"/>
    <mergeCell ref="A153:B153"/>
    <mergeCell ref="C153:D153"/>
    <mergeCell ref="C154:D154"/>
  </mergeCells>
  <dataValidations count="5">
    <dataValidation allowBlank="1" showInputMessage="1" showErrorMessage="1" prompt="Detallar el porcentaje de estas adquisiciones que fueron realizadas mediante subsidios de capital del sector central (subsidiados por la federación, estado o municipio)." sqref="D7 D146 D138"/>
    <dataValidation allowBlank="1" showInputMessage="1" showErrorMessage="1" prompt="Importe (saldo final) de las adquisiciones de bienes muebles e inmuebles efectuadas en el periodo al que corresponde la cuenta pública presentada." sqref="C146 C138"/>
    <dataValidation allowBlank="1" showInputMessage="1" showErrorMessage="1" prompt="Corresponde al nombre o descripción de la cuenta de acuerdo al Plan de Cuentas emitido por el CONAC." sqref="B7 B146 B138"/>
    <dataValidation allowBlank="1" showInputMessage="1" showErrorMessage="1" prompt="Corresponde al número de la cuenta de acuerdo al Plan de Cuentas emitido por el CONAC (DOF 23/12/2015)." sqref="A7 A146 A138"/>
    <dataValidation allowBlank="1" showInputMessage="1" showErrorMessage="1" prompt="Importe (saldo final) de las adquisiciones de bienes muebles e inmuebles efectuadas en el periodo que se presenta." sqref="C7"/>
  </dataValidations>
  <pageMargins left="0.70866141732283472" right="0.70866141732283472" top="0.74803149606299213" bottom="0.74803149606299213" header="0.31496062992125984" footer="0.31496062992125984"/>
  <pageSetup scale="7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20" zoomScaleNormal="100" zoomScaleSheetLayoutView="120" workbookViewId="0">
      <pane ySplit="1" topLeftCell="A2" activePane="bottomLeft" state="frozen"/>
      <selection activeCell="A14" sqref="A14:B14"/>
      <selection pane="bottomLeft" activeCell="B30" sqref="B30"/>
    </sheetView>
  </sheetViews>
  <sheetFormatPr baseColWidth="10" defaultRowHeight="11.25" x14ac:dyDescent="0.2"/>
  <cols>
    <col min="1" max="1" width="20.7109375" style="58" customWidth="1"/>
    <col min="2" max="2" width="50.7109375" style="58" customWidth="1"/>
    <col min="3" max="3" width="17.7109375" style="35" customWidth="1"/>
    <col min="4" max="4" width="17.7109375" style="36" customWidth="1"/>
    <col min="5" max="16384" width="11.42578125" style="5"/>
  </cols>
  <sheetData>
    <row r="2" spans="1:4" ht="15" customHeight="1" x14ac:dyDescent="0.2">
      <c r="A2" s="554" t="s">
        <v>143</v>
      </c>
      <c r="B2" s="555"/>
      <c r="C2" s="3"/>
      <c r="D2" s="86"/>
    </row>
    <row r="3" spans="1:4" ht="12" thickBot="1" x14ac:dyDescent="0.25">
      <c r="A3" s="86"/>
      <c r="B3" s="86"/>
      <c r="C3" s="3"/>
      <c r="D3" s="86"/>
    </row>
    <row r="4" spans="1:4" ht="14.1" customHeight="1" x14ac:dyDescent="0.2">
      <c r="A4" s="135" t="s">
        <v>234</v>
      </c>
      <c r="B4" s="167"/>
      <c r="C4" s="167"/>
      <c r="D4" s="168"/>
    </row>
    <row r="5" spans="1:4" ht="14.1" customHeight="1" x14ac:dyDescent="0.2">
      <c r="A5" s="137" t="s">
        <v>144</v>
      </c>
      <c r="B5" s="138"/>
      <c r="C5" s="138"/>
      <c r="D5" s="165"/>
    </row>
    <row r="6" spans="1:4" ht="27.95" customHeight="1" x14ac:dyDescent="0.2">
      <c r="A6" s="556" t="s">
        <v>213</v>
      </c>
      <c r="B6" s="566"/>
      <c r="C6" s="566"/>
      <c r="D6" s="567"/>
    </row>
    <row r="7" spans="1:4" ht="27.95" customHeight="1" thickBot="1" x14ac:dyDescent="0.25">
      <c r="A7" s="576" t="s">
        <v>214</v>
      </c>
      <c r="B7" s="577"/>
      <c r="C7" s="577"/>
      <c r="D7" s="578"/>
    </row>
    <row r="8" spans="1:4" x14ac:dyDescent="0.2">
      <c r="A8" s="86"/>
      <c r="B8" s="86"/>
      <c r="C8" s="3"/>
      <c r="D8" s="86"/>
    </row>
  </sheetData>
  <mergeCells count="3">
    <mergeCell ref="A2:B2"/>
    <mergeCell ref="A6:D6"/>
    <mergeCell ref="A7:D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zoomScaleNormal="100" zoomScaleSheetLayoutView="100" workbookViewId="0">
      <pane ySplit="8" topLeftCell="A35" activePane="bottomLeft" state="frozen"/>
      <selection pane="bottomLeft" activeCell="B46" sqref="B46:E59"/>
    </sheetView>
  </sheetViews>
  <sheetFormatPr baseColWidth="10" defaultRowHeight="11.25" x14ac:dyDescent="0.2"/>
  <cols>
    <col min="1" max="1" width="11.7109375" style="58" customWidth="1"/>
    <col min="2" max="2" width="68" style="58" customWidth="1"/>
    <col min="3" max="3" width="17.7109375" style="35" customWidth="1"/>
    <col min="4" max="4" width="17.7109375" style="87" customWidth="1"/>
    <col min="5" max="16384" width="11.42578125" style="87"/>
  </cols>
  <sheetData>
    <row r="1" spans="1:4" s="11" customFormat="1" x14ac:dyDescent="0.2">
      <c r="A1" s="20" t="s">
        <v>43</v>
      </c>
      <c r="B1" s="20"/>
      <c r="C1" s="369"/>
    </row>
    <row r="2" spans="1:4" s="11" customFormat="1" x14ac:dyDescent="0.2">
      <c r="A2" s="20" t="s">
        <v>0</v>
      </c>
      <c r="B2" s="20"/>
      <c r="C2" s="369"/>
    </row>
    <row r="3" spans="1:4" s="11" customFormat="1" x14ac:dyDescent="0.2">
      <c r="A3" s="20"/>
      <c r="B3" s="20"/>
      <c r="C3" s="369"/>
    </row>
    <row r="4" spans="1:4" s="11" customFormat="1" x14ac:dyDescent="0.2">
      <c r="A4" s="20"/>
      <c r="B4" s="20"/>
      <c r="C4" s="369"/>
    </row>
    <row r="5" spans="1:4" s="11" customFormat="1" x14ac:dyDescent="0.2">
      <c r="C5" s="369"/>
    </row>
    <row r="6" spans="1:4" s="11" customFormat="1" ht="11.25" customHeight="1" x14ac:dyDescent="0.2">
      <c r="A6" s="574" t="s">
        <v>227</v>
      </c>
      <c r="B6" s="575"/>
      <c r="C6" s="369"/>
      <c r="D6" s="384" t="s">
        <v>412</v>
      </c>
    </row>
    <row r="7" spans="1:4" x14ac:dyDescent="0.2">
      <c r="A7" s="367"/>
      <c r="B7" s="367"/>
      <c r="C7" s="366"/>
    </row>
    <row r="8" spans="1:4" ht="15" customHeight="1" x14ac:dyDescent="0.2">
      <c r="A8" s="223" t="s">
        <v>45</v>
      </c>
      <c r="B8" s="383" t="s">
        <v>46</v>
      </c>
      <c r="C8" s="286" t="s">
        <v>47</v>
      </c>
      <c r="D8" s="286" t="s">
        <v>48</v>
      </c>
    </row>
    <row r="9" spans="1:4" x14ac:dyDescent="0.2">
      <c r="A9" s="380">
        <v>5500</v>
      </c>
      <c r="B9" s="382" t="s">
        <v>411</v>
      </c>
      <c r="C9" s="394">
        <f>SUM(C10:C40)</f>
        <v>60850592.920000009</v>
      </c>
      <c r="D9" s="449">
        <f>SUM(D10:D40)</f>
        <v>106088056.03</v>
      </c>
    </row>
    <row r="10" spans="1:4" x14ac:dyDescent="0.2">
      <c r="A10" s="378">
        <v>5510</v>
      </c>
      <c r="B10" s="381" t="s">
        <v>410</v>
      </c>
      <c r="C10" s="376"/>
      <c r="D10" s="375"/>
    </row>
    <row r="11" spans="1:4" x14ac:dyDescent="0.2">
      <c r="A11" s="378">
        <v>5511</v>
      </c>
      <c r="B11" s="381" t="s">
        <v>409</v>
      </c>
      <c r="C11" s="376"/>
      <c r="D11" s="375"/>
    </row>
    <row r="12" spans="1:4" x14ac:dyDescent="0.2">
      <c r="A12" s="378">
        <v>5512</v>
      </c>
      <c r="B12" s="381" t="s">
        <v>408</v>
      </c>
      <c r="C12" s="376"/>
      <c r="D12" s="375"/>
    </row>
    <row r="13" spans="1:4" x14ac:dyDescent="0.2">
      <c r="A13" s="378">
        <v>5513</v>
      </c>
      <c r="B13" s="381" t="s">
        <v>407</v>
      </c>
      <c r="C13" s="376">
        <v>8942942.4199999999</v>
      </c>
      <c r="D13" s="375">
        <v>6787227.2699999996</v>
      </c>
    </row>
    <row r="14" spans="1:4" x14ac:dyDescent="0.2">
      <c r="A14" s="378">
        <v>5514</v>
      </c>
      <c r="B14" s="381" t="s">
        <v>406</v>
      </c>
      <c r="C14" s="376">
        <v>37294750.32</v>
      </c>
      <c r="D14" s="375">
        <v>30651152.43</v>
      </c>
    </row>
    <row r="15" spans="1:4" x14ac:dyDescent="0.2">
      <c r="A15" s="378">
        <v>5515</v>
      </c>
      <c r="B15" s="381" t="s">
        <v>405</v>
      </c>
      <c r="C15" s="376">
        <v>9539953.3000000007</v>
      </c>
      <c r="D15" s="375">
        <v>6615982.8300000001</v>
      </c>
    </row>
    <row r="16" spans="1:4" x14ac:dyDescent="0.2">
      <c r="A16" s="378">
        <v>5516</v>
      </c>
      <c r="B16" s="381" t="s">
        <v>404</v>
      </c>
      <c r="C16" s="376"/>
      <c r="D16" s="375"/>
    </row>
    <row r="17" spans="1:6" x14ac:dyDescent="0.2">
      <c r="A17" s="378">
        <v>5517</v>
      </c>
      <c r="B17" s="381" t="s">
        <v>403</v>
      </c>
      <c r="C17" s="376">
        <v>406613.21</v>
      </c>
      <c r="D17" s="375">
        <v>325398.50999999995</v>
      </c>
    </row>
    <row r="18" spans="1:6" x14ac:dyDescent="0.2">
      <c r="A18" s="378">
        <v>5518</v>
      </c>
      <c r="B18" s="381" t="s">
        <v>402</v>
      </c>
      <c r="C18" s="376"/>
      <c r="D18" s="375"/>
    </row>
    <row r="19" spans="1:6" x14ac:dyDescent="0.2">
      <c r="A19" s="378">
        <v>5520</v>
      </c>
      <c r="B19" s="381" t="s">
        <v>401</v>
      </c>
      <c r="C19" s="376"/>
      <c r="D19" s="375"/>
    </row>
    <row r="20" spans="1:6" x14ac:dyDescent="0.2">
      <c r="A20" s="378">
        <v>5521</v>
      </c>
      <c r="B20" s="381" t="s">
        <v>400</v>
      </c>
      <c r="C20" s="376"/>
      <c r="D20" s="375"/>
    </row>
    <row r="21" spans="1:6" x14ac:dyDescent="0.2">
      <c r="A21" s="378">
        <v>5522</v>
      </c>
      <c r="B21" s="381" t="s">
        <v>399</v>
      </c>
      <c r="C21" s="376"/>
      <c r="D21" s="375"/>
    </row>
    <row r="22" spans="1:6" x14ac:dyDescent="0.2">
      <c r="A22" s="378">
        <v>5530</v>
      </c>
      <c r="B22" s="381" t="s">
        <v>398</v>
      </c>
      <c r="C22" s="376"/>
      <c r="D22" s="375"/>
    </row>
    <row r="23" spans="1:6" x14ac:dyDescent="0.2">
      <c r="A23" s="378">
        <v>5531</v>
      </c>
      <c r="B23" s="381" t="s">
        <v>397</v>
      </c>
      <c r="C23" s="376"/>
      <c r="D23" s="375"/>
    </row>
    <row r="24" spans="1:6" x14ac:dyDescent="0.2">
      <c r="A24" s="378">
        <v>5532</v>
      </c>
      <c r="B24" s="381" t="s">
        <v>396</v>
      </c>
      <c r="C24" s="376"/>
      <c r="D24" s="375"/>
    </row>
    <row r="25" spans="1:6" x14ac:dyDescent="0.2">
      <c r="A25" s="378">
        <v>5533</v>
      </c>
      <c r="B25" s="381" t="s">
        <v>395</v>
      </c>
      <c r="C25" s="376"/>
      <c r="D25" s="375"/>
    </row>
    <row r="26" spans="1:6" x14ac:dyDescent="0.2">
      <c r="A26" s="378">
        <v>5534</v>
      </c>
      <c r="B26" s="381" t="s">
        <v>394</v>
      </c>
      <c r="C26" s="376"/>
      <c r="D26" s="375"/>
    </row>
    <row r="27" spans="1:6" x14ac:dyDescent="0.2">
      <c r="A27" s="378">
        <v>5535</v>
      </c>
      <c r="B27" s="381" t="s">
        <v>393</v>
      </c>
      <c r="C27" s="376"/>
      <c r="D27" s="375"/>
    </row>
    <row r="28" spans="1:6" x14ac:dyDescent="0.2">
      <c r="A28" s="378">
        <v>5540</v>
      </c>
      <c r="B28" s="381" t="s">
        <v>392</v>
      </c>
      <c r="C28" s="376"/>
      <c r="D28" s="375"/>
    </row>
    <row r="29" spans="1:6" x14ac:dyDescent="0.2">
      <c r="A29" s="378">
        <v>5541</v>
      </c>
      <c r="B29" s="381" t="s">
        <v>392</v>
      </c>
      <c r="C29" s="376"/>
      <c r="D29" s="375"/>
    </row>
    <row r="30" spans="1:6" x14ac:dyDescent="0.2">
      <c r="A30" s="378">
        <v>5550</v>
      </c>
      <c r="B30" s="377" t="s">
        <v>391</v>
      </c>
      <c r="C30" s="376"/>
      <c r="D30" s="375"/>
    </row>
    <row r="31" spans="1:6" x14ac:dyDescent="0.2">
      <c r="A31" s="378">
        <v>5551</v>
      </c>
      <c r="B31" s="377" t="s">
        <v>391</v>
      </c>
      <c r="C31" s="376"/>
      <c r="D31" s="375"/>
      <c r="F31" s="6"/>
    </row>
    <row r="32" spans="1:6" x14ac:dyDescent="0.2">
      <c r="A32" s="378">
        <v>5590</v>
      </c>
      <c r="B32" s="377" t="s">
        <v>390</v>
      </c>
      <c r="C32" s="376"/>
      <c r="D32" s="375"/>
    </row>
    <row r="33" spans="1:4" x14ac:dyDescent="0.2">
      <c r="A33" s="378">
        <v>5591</v>
      </c>
      <c r="B33" s="377" t="s">
        <v>389</v>
      </c>
      <c r="C33" s="376"/>
      <c r="D33" s="375"/>
    </row>
    <row r="34" spans="1:4" x14ac:dyDescent="0.2">
      <c r="A34" s="378">
        <v>5592</v>
      </c>
      <c r="B34" s="377" t="s">
        <v>388</v>
      </c>
      <c r="C34" s="376"/>
      <c r="D34" s="375"/>
    </row>
    <row r="35" spans="1:4" x14ac:dyDescent="0.2">
      <c r="A35" s="378">
        <v>5593</v>
      </c>
      <c r="B35" s="377" t="s">
        <v>387</v>
      </c>
      <c r="C35" s="376"/>
      <c r="D35" s="375"/>
    </row>
    <row r="36" spans="1:4" x14ac:dyDescent="0.2">
      <c r="A36" s="378">
        <v>5594</v>
      </c>
      <c r="B36" s="377" t="s">
        <v>386</v>
      </c>
      <c r="C36" s="376"/>
      <c r="D36" s="375"/>
    </row>
    <row r="37" spans="1:4" x14ac:dyDescent="0.2">
      <c r="A37" s="378">
        <v>5595</v>
      </c>
      <c r="B37" s="377" t="s">
        <v>385</v>
      </c>
      <c r="C37" s="376"/>
      <c r="D37" s="375"/>
    </row>
    <row r="38" spans="1:4" x14ac:dyDescent="0.2">
      <c r="A38" s="378">
        <v>5596</v>
      </c>
      <c r="B38" s="377" t="s">
        <v>384</v>
      </c>
      <c r="C38" s="376"/>
      <c r="D38" s="375"/>
    </row>
    <row r="39" spans="1:4" x14ac:dyDescent="0.2">
      <c r="A39" s="378">
        <v>5597</v>
      </c>
      <c r="B39" s="377" t="s">
        <v>383</v>
      </c>
      <c r="C39" s="376"/>
      <c r="D39" s="375"/>
    </row>
    <row r="40" spans="1:4" x14ac:dyDescent="0.2">
      <c r="A40" s="378">
        <v>5599</v>
      </c>
      <c r="B40" s="377" t="s">
        <v>382</v>
      </c>
      <c r="C40" s="376">
        <v>4666333.67</v>
      </c>
      <c r="D40" s="375">
        <v>61708294.990000002</v>
      </c>
    </row>
    <row r="41" spans="1:4" x14ac:dyDescent="0.2">
      <c r="A41" s="380">
        <v>5600</v>
      </c>
      <c r="B41" s="379" t="s">
        <v>381</v>
      </c>
      <c r="C41" s="394">
        <f>SUM(C42:C43)</f>
        <v>4325349.97</v>
      </c>
      <c r="D41" s="449">
        <f>SUM(D42:D43)</f>
        <v>1599218.35</v>
      </c>
    </row>
    <row r="42" spans="1:4" x14ac:dyDescent="0.2">
      <c r="A42" s="378">
        <v>5610</v>
      </c>
      <c r="B42" s="377" t="s">
        <v>380</v>
      </c>
      <c r="C42" s="376"/>
      <c r="D42" s="375"/>
    </row>
    <row r="43" spans="1:4" x14ac:dyDescent="0.2">
      <c r="A43" s="374">
        <v>5611</v>
      </c>
      <c r="B43" s="373" t="s">
        <v>379</v>
      </c>
      <c r="C43" s="372">
        <v>4325349.97</v>
      </c>
      <c r="D43" s="371">
        <v>1599218.35</v>
      </c>
    </row>
    <row r="46" spans="1:4" x14ac:dyDescent="0.2">
      <c r="B46" s="87"/>
      <c r="C46" s="87"/>
      <c r="D46" s="281"/>
    </row>
    <row r="47" spans="1:4" x14ac:dyDescent="0.2">
      <c r="B47" s="454"/>
      <c r="C47" s="454"/>
      <c r="D47" s="281"/>
    </row>
    <row r="48" spans="1:4" x14ac:dyDescent="0.2">
      <c r="B48" s="455"/>
      <c r="C48" s="455"/>
      <c r="D48" s="281"/>
    </row>
    <row r="49" spans="2:5" ht="11.25" customHeight="1" x14ac:dyDescent="0.2">
      <c r="B49" s="457"/>
      <c r="C49" s="463"/>
      <c r="D49" s="463"/>
    </row>
    <row r="50" spans="2:5" ht="11.25" customHeight="1" x14ac:dyDescent="0.2">
      <c r="B50" s="457"/>
      <c r="C50" s="551"/>
      <c r="D50" s="551"/>
    </row>
    <row r="51" spans="2:5" x14ac:dyDescent="0.2">
      <c r="B51" s="455"/>
      <c r="C51" s="7"/>
      <c r="D51" s="458"/>
      <c r="E51" s="281"/>
    </row>
    <row r="52" spans="2:5" x14ac:dyDescent="0.2">
      <c r="B52" s="455"/>
      <c r="C52" s="7"/>
      <c r="D52" s="458"/>
      <c r="E52" s="281"/>
    </row>
    <row r="53" spans="2:5" x14ac:dyDescent="0.2">
      <c r="B53" s="455"/>
      <c r="C53" s="7"/>
      <c r="D53" s="455"/>
      <c r="E53" s="281"/>
    </row>
    <row r="54" spans="2:5" x14ac:dyDescent="0.2">
      <c r="B54" s="455"/>
      <c r="C54" s="7"/>
      <c r="D54" s="455"/>
      <c r="E54" s="281"/>
    </row>
    <row r="55" spans="2:5" x14ac:dyDescent="0.2">
      <c r="B55" s="180"/>
      <c r="C55" s="7"/>
      <c r="D55" s="552"/>
      <c r="E55" s="552"/>
    </row>
    <row r="56" spans="2:5" x14ac:dyDescent="0.2">
      <c r="B56" s="180"/>
      <c r="C56" s="7"/>
      <c r="D56" s="180"/>
      <c r="E56" s="281"/>
    </row>
    <row r="57" spans="2:5" ht="15" x14ac:dyDescent="0.2">
      <c r="B57" s="552"/>
      <c r="C57" s="553"/>
      <c r="D57" s="552"/>
      <c r="E57" s="552"/>
    </row>
  </sheetData>
  <mergeCells count="5">
    <mergeCell ref="D55:E55"/>
    <mergeCell ref="B57:C57"/>
    <mergeCell ref="D57:E57"/>
    <mergeCell ref="A6:B6"/>
    <mergeCell ref="C50:D50"/>
  </mergeCells>
  <dataValidations disablePrompts="1" count="4">
    <dataValidation allowBlank="1" showInputMessage="1" showErrorMessage="1" prompt="Importe final del periodo que corresponde la información financiera trimestral que se presenta." sqref="D8"/>
    <dataValidation allowBlank="1" showInputMessage="1" showErrorMessage="1" prompt="Corresponde al número de la cuenta de acuerdo al Plan de Cuentas emitido por el CONAC (DOF 23/12/2015)." sqref="A8"/>
    <dataValidation allowBlank="1" showInputMessage="1" showErrorMessage="1" prompt="Saldo al 31 de diciembre del año anterior del ejercio que se presenta." sqref="C8"/>
    <dataValidation allowBlank="1" showInputMessage="1" showErrorMessage="1" prompt="Corresponde al nombre o descripción de la cuenta de acuerdo al Plan de Cuentas emitido por el CONAC." sqref="B8"/>
  </dataValidations>
  <pageMargins left="0.70866141732283472" right="0.70866141732283472" top="0.74803149606299213" bottom="0.74803149606299213" header="0.31496062992125984" footer="0.31496062992125984"/>
  <pageSetup scale="7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opLeftCell="A8" workbookViewId="0">
      <selection activeCell="A23" sqref="A23:D38"/>
    </sheetView>
  </sheetViews>
  <sheetFormatPr baseColWidth="10" defaultRowHeight="11.25" x14ac:dyDescent="0.2"/>
  <cols>
    <col min="1" max="1" width="20.7109375" style="87" customWidth="1"/>
    <col min="2" max="2" width="50.7109375" style="87" customWidth="1"/>
    <col min="3" max="3" width="17.7109375" style="87" customWidth="1"/>
    <col min="4" max="4" width="12.85546875" style="87" bestFit="1" customWidth="1"/>
    <col min="5" max="16384" width="11.42578125" style="87"/>
  </cols>
  <sheetData>
    <row r="1" spans="1:4" x14ac:dyDescent="0.2">
      <c r="A1" s="20" t="s">
        <v>43</v>
      </c>
    </row>
    <row r="2" spans="1:4" x14ac:dyDescent="0.2">
      <c r="A2" s="20"/>
    </row>
    <row r="3" spans="1:4" x14ac:dyDescent="0.2">
      <c r="A3" s="20"/>
    </row>
    <row r="4" spans="1:4" x14ac:dyDescent="0.2">
      <c r="A4" s="20"/>
    </row>
    <row r="5" spans="1:4" ht="11.25" customHeight="1" x14ac:dyDescent="0.2">
      <c r="A5" s="404" t="s">
        <v>135</v>
      </c>
      <c r="B5" s="403"/>
      <c r="C5" s="402" t="s">
        <v>141</v>
      </c>
    </row>
    <row r="6" spans="1:4" x14ac:dyDescent="0.2">
      <c r="A6" s="401"/>
      <c r="B6" s="401"/>
      <c r="C6" s="400"/>
    </row>
    <row r="7" spans="1:4" ht="15" customHeight="1" x14ac:dyDescent="0.2">
      <c r="A7" s="223" t="s">
        <v>45</v>
      </c>
      <c r="B7" s="399" t="s">
        <v>46</v>
      </c>
      <c r="C7" s="383" t="s">
        <v>264</v>
      </c>
    </row>
    <row r="8" spans="1:4" x14ac:dyDescent="0.2">
      <c r="A8" s="396">
        <v>900001</v>
      </c>
      <c r="B8" s="398" t="s">
        <v>426</v>
      </c>
      <c r="C8" s="394">
        <v>315863113.72000003</v>
      </c>
    </row>
    <row r="9" spans="1:4" x14ac:dyDescent="0.2">
      <c r="A9" s="396">
        <v>900002</v>
      </c>
      <c r="B9" s="395" t="s">
        <v>425</v>
      </c>
      <c r="C9" s="394">
        <f>SUM(C10:C14)</f>
        <v>89879695.469999999</v>
      </c>
    </row>
    <row r="10" spans="1:4" x14ac:dyDescent="0.2">
      <c r="A10" s="397">
        <v>4320</v>
      </c>
      <c r="B10" s="391" t="s">
        <v>424</v>
      </c>
      <c r="C10" s="388"/>
    </row>
    <row r="11" spans="1:4" ht="22.5" x14ac:dyDescent="0.2">
      <c r="A11" s="397">
        <v>4330</v>
      </c>
      <c r="B11" s="391" t="s">
        <v>423</v>
      </c>
      <c r="C11" s="388"/>
    </row>
    <row r="12" spans="1:4" x14ac:dyDescent="0.2">
      <c r="A12" s="397">
        <v>4340</v>
      </c>
      <c r="B12" s="391" t="s">
        <v>422</v>
      </c>
      <c r="C12" s="388"/>
    </row>
    <row r="13" spans="1:4" x14ac:dyDescent="0.2">
      <c r="A13" s="397">
        <v>4399</v>
      </c>
      <c r="B13" s="391" t="s">
        <v>421</v>
      </c>
      <c r="C13" s="388">
        <v>1170199.3400000001</v>
      </c>
    </row>
    <row r="14" spans="1:4" x14ac:dyDescent="0.2">
      <c r="A14" s="390">
        <v>4400</v>
      </c>
      <c r="B14" s="391" t="s">
        <v>420</v>
      </c>
      <c r="C14" s="388">
        <v>88709496.129999995</v>
      </c>
    </row>
    <row r="15" spans="1:4" x14ac:dyDescent="0.2">
      <c r="A15" s="396">
        <v>900003</v>
      </c>
      <c r="B15" s="395" t="s">
        <v>419</v>
      </c>
      <c r="C15" s="394">
        <f>SUM(C16:C19)</f>
        <v>0</v>
      </c>
    </row>
    <row r="16" spans="1:4" x14ac:dyDescent="0.2">
      <c r="A16" s="393">
        <v>52</v>
      </c>
      <c r="B16" s="391" t="s">
        <v>418</v>
      </c>
      <c r="C16" s="388"/>
      <c r="D16" s="535"/>
    </row>
    <row r="17" spans="1:4" x14ac:dyDescent="0.2">
      <c r="A17" s="393">
        <v>62</v>
      </c>
      <c r="B17" s="391" t="s">
        <v>417</v>
      </c>
      <c r="C17" s="388"/>
    </row>
    <row r="18" spans="1:4" x14ac:dyDescent="0.2">
      <c r="A18" s="392" t="s">
        <v>416</v>
      </c>
      <c r="B18" s="391" t="s">
        <v>415</v>
      </c>
      <c r="C18" s="388"/>
    </row>
    <row r="19" spans="1:4" x14ac:dyDescent="0.2">
      <c r="A19" s="390">
        <v>4500</v>
      </c>
      <c r="B19" s="389" t="s">
        <v>414</v>
      </c>
      <c r="C19" s="388"/>
      <c r="D19" s="6"/>
    </row>
    <row r="20" spans="1:4" x14ac:dyDescent="0.2">
      <c r="A20" s="387">
        <v>900004</v>
      </c>
      <c r="B20" s="386" t="s">
        <v>413</v>
      </c>
      <c r="C20" s="385">
        <f>+C8+C9-C15</f>
        <v>405742809.19000006</v>
      </c>
      <c r="D20" s="532"/>
    </row>
    <row r="21" spans="1:4" x14ac:dyDescent="0.2">
      <c r="C21" s="6"/>
    </row>
    <row r="22" spans="1:4" x14ac:dyDescent="0.2">
      <c r="C22" s="6"/>
      <c r="D22" s="6"/>
    </row>
    <row r="23" spans="1:4" x14ac:dyDescent="0.2">
      <c r="B23" s="453"/>
    </row>
    <row r="24" spans="1:4" x14ac:dyDescent="0.2">
      <c r="A24" s="454"/>
      <c r="B24" s="453"/>
      <c r="C24" s="454"/>
    </row>
    <row r="25" spans="1:4" x14ac:dyDescent="0.2">
      <c r="A25" s="455"/>
      <c r="B25" s="456"/>
      <c r="C25" s="455"/>
    </row>
    <row r="26" spans="1:4" x14ac:dyDescent="0.2">
      <c r="A26" s="551"/>
      <c r="B26" s="551"/>
      <c r="C26" s="551"/>
      <c r="D26" s="551"/>
    </row>
    <row r="27" spans="1:4" x14ac:dyDescent="0.2">
      <c r="A27" s="457"/>
      <c r="C27" s="551"/>
      <c r="D27" s="551"/>
    </row>
    <row r="28" spans="1:4" x14ac:dyDescent="0.2">
      <c r="A28" s="455"/>
      <c r="B28" s="7"/>
    </row>
    <row r="29" spans="1:4" x14ac:dyDescent="0.2">
      <c r="A29" s="455"/>
      <c r="B29" s="7"/>
    </row>
    <row r="30" spans="1:4" x14ac:dyDescent="0.2">
      <c r="A30" s="455"/>
      <c r="B30" s="7"/>
      <c r="C30" s="456"/>
    </row>
    <row r="31" spans="1:4" x14ac:dyDescent="0.2">
      <c r="A31" s="180"/>
      <c r="B31" s="456"/>
      <c r="C31" s="455"/>
    </row>
    <row r="32" spans="1:4" x14ac:dyDescent="0.2">
      <c r="A32" s="180"/>
      <c r="B32" s="180"/>
      <c r="C32" s="552"/>
      <c r="D32" s="552"/>
    </row>
    <row r="33" spans="1:3" x14ac:dyDescent="0.2">
      <c r="A33" s="468"/>
      <c r="B33" s="180"/>
      <c r="C33" s="468"/>
    </row>
  </sheetData>
  <mergeCells count="4">
    <mergeCell ref="A26:B26"/>
    <mergeCell ref="C26:D26"/>
    <mergeCell ref="C27:D27"/>
    <mergeCell ref="C32:D32"/>
  </mergeCells>
  <dataValidations count="3">
    <dataValidation allowBlank="1" showInputMessage="1" showErrorMessage="1" prompt="Corresponde al nombre o descripción de la cuenta de acuerdo al Plan de Cuentas emitido por el CONAC." sqref="B7"/>
    <dataValidation allowBlank="1" showInputMessage="1" showErrorMessage="1" prompt="Corresponde al número de la cuenta de acuerdo al Plan de Cuentas emitido por el CONAC (DOF 23/12/2015). y Clasificador por Rubros de Ingreso. (DOF-2-ene-13)." sqref="A7"/>
    <dataValidation allowBlank="1" showInputMessage="1" showErrorMessage="1" prompt="Saldo final de la Información Financiera Trimestral que se presenta (trimestral: 1er, 2do, 3ro. o 4to.)." sqref="C7"/>
  </dataValidations>
  <pageMargins left="0.70866141732283472" right="0.70866141732283472" top="0.74803149606299213" bottom="0.74803149606299213" header="0.31496062992125984" footer="0.31496062992125984"/>
  <pageSetup scale="88"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63" customWidth="1"/>
    <col min="2" max="2" width="55.7109375" style="63" customWidth="1"/>
    <col min="3" max="3" width="17.7109375" style="63" customWidth="1"/>
    <col min="4" max="16384" width="11.42578125" style="63"/>
  </cols>
  <sheetData>
    <row r="2" spans="1:4" ht="15" customHeight="1" x14ac:dyDescent="0.2">
      <c r="A2" s="554" t="s">
        <v>143</v>
      </c>
      <c r="B2" s="555"/>
      <c r="C2" s="3"/>
      <c r="D2" s="86"/>
    </row>
    <row r="3" spans="1:4" ht="12" thickBot="1" x14ac:dyDescent="0.25">
      <c r="A3" s="86"/>
      <c r="B3" s="86"/>
      <c r="C3" s="3"/>
      <c r="D3" s="86"/>
    </row>
    <row r="4" spans="1:4" ht="14.1" customHeight="1" x14ac:dyDescent="0.2">
      <c r="A4" s="135" t="s">
        <v>234</v>
      </c>
      <c r="B4" s="167"/>
      <c r="C4" s="167"/>
      <c r="D4" s="170"/>
    </row>
    <row r="5" spans="1:4" ht="14.1" customHeight="1" x14ac:dyDescent="0.2">
      <c r="A5" s="137" t="s">
        <v>144</v>
      </c>
      <c r="B5" s="138"/>
      <c r="C5" s="138"/>
      <c r="D5" s="91"/>
    </row>
    <row r="6" spans="1:4" x14ac:dyDescent="0.2">
      <c r="A6" s="171"/>
      <c r="B6" s="11"/>
      <c r="C6" s="11"/>
      <c r="D6" s="94"/>
    </row>
    <row r="7" spans="1:4" ht="15" customHeight="1" x14ac:dyDescent="0.2">
      <c r="A7" s="579" t="s">
        <v>216</v>
      </c>
      <c r="B7" s="580"/>
      <c r="C7" s="11"/>
      <c r="D7" s="94"/>
    </row>
    <row r="8" spans="1:4" ht="14.1" customHeight="1" x14ac:dyDescent="0.2">
      <c r="A8" s="172" t="s">
        <v>217</v>
      </c>
      <c r="B8" s="169"/>
      <c r="C8" s="11"/>
      <c r="D8" s="94"/>
    </row>
    <row r="9" spans="1:4" ht="14.1" customHeight="1" x14ac:dyDescent="0.2">
      <c r="A9" s="172" t="s">
        <v>218</v>
      </c>
      <c r="B9" s="169"/>
      <c r="C9" s="11"/>
      <c r="D9" s="94"/>
    </row>
    <row r="10" spans="1:4" ht="14.1" customHeight="1" x14ac:dyDescent="0.2">
      <c r="A10" s="172" t="s">
        <v>219</v>
      </c>
      <c r="B10" s="169"/>
      <c r="C10" s="11"/>
      <c r="D10" s="94"/>
    </row>
    <row r="11" spans="1:4" ht="14.1" customHeight="1" thickBot="1" x14ac:dyDescent="0.25">
      <c r="A11" s="173" t="s">
        <v>220</v>
      </c>
      <c r="B11" s="174"/>
      <c r="C11" s="95"/>
      <c r="D11" s="96"/>
    </row>
  </sheetData>
  <mergeCells count="2">
    <mergeCell ref="A2:B2"/>
    <mergeCell ref="A7:B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colBreaks count="1" manualBreakCount="1">
    <brk id="3"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9"/>
  <sheetViews>
    <sheetView topLeftCell="A32" workbookViewId="0">
      <selection activeCell="A38" sqref="A38:D49"/>
    </sheetView>
  </sheetViews>
  <sheetFormatPr baseColWidth="10" defaultRowHeight="11.25" x14ac:dyDescent="0.2"/>
  <cols>
    <col min="1" max="1" width="20.7109375" style="87" customWidth="1"/>
    <col min="2" max="2" width="50.7109375" style="87" customWidth="1"/>
    <col min="3" max="3" width="17.7109375" style="6" customWidth="1"/>
    <col min="4" max="4" width="12.85546875" style="87" bestFit="1" customWidth="1"/>
    <col min="5" max="16384" width="11.42578125" style="87"/>
  </cols>
  <sheetData>
    <row r="1" spans="1:6" x14ac:dyDescent="0.2">
      <c r="A1" s="20" t="s">
        <v>43</v>
      </c>
    </row>
    <row r="2" spans="1:6" x14ac:dyDescent="0.2">
      <c r="A2" s="20"/>
    </row>
    <row r="3" spans="1:6" x14ac:dyDescent="0.2">
      <c r="A3" s="20"/>
    </row>
    <row r="4" spans="1:6" x14ac:dyDescent="0.2">
      <c r="A4" s="20"/>
    </row>
    <row r="5" spans="1:6" ht="11.25" customHeight="1" x14ac:dyDescent="0.2">
      <c r="A5" s="404" t="s">
        <v>136</v>
      </c>
      <c r="B5" s="403"/>
      <c r="C5" s="414" t="s">
        <v>142</v>
      </c>
    </row>
    <row r="6" spans="1:6" ht="11.25" customHeight="1" x14ac:dyDescent="0.2">
      <c r="A6" s="401"/>
      <c r="B6" s="400"/>
      <c r="C6" s="413"/>
    </row>
    <row r="7" spans="1:6" ht="15" customHeight="1" x14ac:dyDescent="0.2">
      <c r="A7" s="223" t="s">
        <v>45</v>
      </c>
      <c r="B7" s="399" t="s">
        <v>46</v>
      </c>
      <c r="C7" s="383" t="s">
        <v>264</v>
      </c>
    </row>
    <row r="8" spans="1:6" x14ac:dyDescent="0.2">
      <c r="A8" s="412">
        <v>900001</v>
      </c>
      <c r="B8" s="411" t="s">
        <v>449</v>
      </c>
      <c r="C8" s="501">
        <v>197881553.34999999</v>
      </c>
    </row>
    <row r="9" spans="1:6" x14ac:dyDescent="0.2">
      <c r="A9" s="412">
        <v>900002</v>
      </c>
      <c r="B9" s="411" t="s">
        <v>448</v>
      </c>
      <c r="C9" s="410">
        <f>SUM(C10:C26)</f>
        <v>32333893.760000002</v>
      </c>
    </row>
    <row r="10" spans="1:6" x14ac:dyDescent="0.2">
      <c r="A10" s="397">
        <v>5100</v>
      </c>
      <c r="B10" s="409" t="s">
        <v>447</v>
      </c>
      <c r="C10" s="407">
        <f>81594.99+175106.88+137831.49+460373.73</f>
        <v>854907.09</v>
      </c>
      <c r="E10" s="12"/>
      <c r="F10" s="12"/>
    </row>
    <row r="11" spans="1:6" x14ac:dyDescent="0.2">
      <c r="A11" s="397">
        <v>5200</v>
      </c>
      <c r="B11" s="409" t="s">
        <v>446</v>
      </c>
      <c r="C11" s="407">
        <f>22454.09+2494</f>
        <v>24948.09</v>
      </c>
      <c r="E11" s="12"/>
      <c r="F11" s="12"/>
    </row>
    <row r="12" spans="1:6" x14ac:dyDescent="0.2">
      <c r="A12" s="397">
        <v>5300</v>
      </c>
      <c r="B12" s="409" t="s">
        <v>445</v>
      </c>
      <c r="C12" s="407">
        <f>8546.88+10730</f>
        <v>19276.879999999997</v>
      </c>
      <c r="E12" s="12"/>
      <c r="F12" s="12"/>
    </row>
    <row r="13" spans="1:6" x14ac:dyDescent="0.2">
      <c r="A13" s="397">
        <v>5400</v>
      </c>
      <c r="B13" s="409" t="s">
        <v>444</v>
      </c>
      <c r="C13" s="407">
        <f>3504880.98+102450</f>
        <v>3607330.98</v>
      </c>
      <c r="E13" s="12"/>
      <c r="F13" s="12"/>
    </row>
    <row r="14" spans="1:6" x14ac:dyDescent="0.2">
      <c r="A14" s="397">
        <v>5500</v>
      </c>
      <c r="B14" s="409" t="s">
        <v>443</v>
      </c>
      <c r="C14" s="407">
        <v>0</v>
      </c>
      <c r="E14" s="12"/>
      <c r="F14" s="12"/>
    </row>
    <row r="15" spans="1:6" x14ac:dyDescent="0.2">
      <c r="A15" s="397">
        <v>5600</v>
      </c>
      <c r="B15" s="409" t="s">
        <v>442</v>
      </c>
      <c r="C15" s="407">
        <f>1516861.75+619768.65+552791.68+584987.37</f>
        <v>3274409.45</v>
      </c>
      <c r="E15" s="12"/>
      <c r="F15" s="12"/>
    </row>
    <row r="16" spans="1:6" x14ac:dyDescent="0.2">
      <c r="A16" s="397">
        <v>5700</v>
      </c>
      <c r="B16" s="409" t="s">
        <v>441</v>
      </c>
      <c r="C16" s="407">
        <v>0</v>
      </c>
      <c r="E16" s="12"/>
      <c r="F16" s="12"/>
    </row>
    <row r="17" spans="1:6" x14ac:dyDescent="0.2">
      <c r="A17" s="397" t="s">
        <v>440</v>
      </c>
      <c r="B17" s="409" t="s">
        <v>439</v>
      </c>
      <c r="C17" s="407">
        <f>5421781.01+4841830.82+1073850.67+1574577.46</f>
        <v>12912039.960000001</v>
      </c>
      <c r="E17" s="12"/>
      <c r="F17" s="12"/>
    </row>
    <row r="18" spans="1:6" x14ac:dyDescent="0.2">
      <c r="A18" s="397">
        <v>5900</v>
      </c>
      <c r="B18" s="409" t="s">
        <v>438</v>
      </c>
      <c r="C18" s="407"/>
      <c r="E18" s="12"/>
      <c r="F18" s="12"/>
    </row>
    <row r="19" spans="1:6" x14ac:dyDescent="0.2">
      <c r="A19" s="393">
        <v>6200</v>
      </c>
      <c r="B19" s="409" t="s">
        <v>437</v>
      </c>
      <c r="C19" s="407">
        <f>235908.02+372821.45+101393.41</f>
        <v>710122.88</v>
      </c>
      <c r="E19" s="12"/>
      <c r="F19" s="12"/>
    </row>
    <row r="20" spans="1:6" x14ac:dyDescent="0.2">
      <c r="A20" s="393">
        <v>7200</v>
      </c>
      <c r="B20" s="409" t="s">
        <v>436</v>
      </c>
      <c r="C20" s="407"/>
      <c r="F20" s="12"/>
    </row>
    <row r="21" spans="1:6" x14ac:dyDescent="0.2">
      <c r="A21" s="393">
        <v>7300</v>
      </c>
      <c r="B21" s="409" t="s">
        <v>435</v>
      </c>
      <c r="C21" s="407"/>
    </row>
    <row r="22" spans="1:6" x14ac:dyDescent="0.2">
      <c r="A22" s="393">
        <v>7500</v>
      </c>
      <c r="B22" s="409" t="s">
        <v>434</v>
      </c>
      <c r="C22" s="407"/>
    </row>
    <row r="23" spans="1:6" x14ac:dyDescent="0.2">
      <c r="A23" s="393">
        <v>7900</v>
      </c>
      <c r="B23" s="409" t="s">
        <v>433</v>
      </c>
      <c r="C23" s="407"/>
    </row>
    <row r="24" spans="1:6" x14ac:dyDescent="0.2">
      <c r="A24" s="393">
        <v>9100</v>
      </c>
      <c r="B24" s="409" t="s">
        <v>432</v>
      </c>
      <c r="C24" s="407"/>
    </row>
    <row r="25" spans="1:6" x14ac:dyDescent="0.2">
      <c r="A25" s="393">
        <v>9900</v>
      </c>
      <c r="B25" s="409" t="s">
        <v>431</v>
      </c>
      <c r="C25" s="407"/>
    </row>
    <row r="26" spans="1:6" x14ac:dyDescent="0.2">
      <c r="A26" s="393">
        <v>7400</v>
      </c>
      <c r="B26" s="408" t="s">
        <v>430</v>
      </c>
      <c r="C26" s="407">
        <v>10930858.43</v>
      </c>
      <c r="D26" s="6"/>
    </row>
    <row r="27" spans="1:6" x14ac:dyDescent="0.2">
      <c r="A27" s="412">
        <v>900003</v>
      </c>
      <c r="B27" s="411" t="s">
        <v>429</v>
      </c>
      <c r="C27" s="410">
        <f>SUM(C28:C34)</f>
        <v>107687274.38</v>
      </c>
    </row>
    <row r="28" spans="1:6" ht="22.5" x14ac:dyDescent="0.2">
      <c r="A28" s="397">
        <v>5510</v>
      </c>
      <c r="B28" s="409" t="s">
        <v>410</v>
      </c>
      <c r="C28" s="516">
        <v>44379761.039999999</v>
      </c>
    </row>
    <row r="29" spans="1:6" x14ac:dyDescent="0.2">
      <c r="A29" s="397">
        <v>5520</v>
      </c>
      <c r="B29" s="409" t="s">
        <v>401</v>
      </c>
      <c r="C29" s="469"/>
    </row>
    <row r="30" spans="1:6" x14ac:dyDescent="0.2">
      <c r="A30" s="397">
        <v>5530</v>
      </c>
      <c r="B30" s="409" t="s">
        <v>398</v>
      </c>
      <c r="C30" s="469"/>
    </row>
    <row r="31" spans="1:6" ht="22.5" x14ac:dyDescent="0.2">
      <c r="A31" s="397">
        <v>5540</v>
      </c>
      <c r="B31" s="409" t="s">
        <v>392</v>
      </c>
      <c r="C31" s="469"/>
    </row>
    <row r="32" spans="1:6" x14ac:dyDescent="0.2">
      <c r="A32" s="397">
        <v>5550</v>
      </c>
      <c r="B32" s="409" t="s">
        <v>391</v>
      </c>
      <c r="C32" s="469"/>
      <c r="E32" s="6"/>
    </row>
    <row r="33" spans="1:5" x14ac:dyDescent="0.2">
      <c r="A33" s="397">
        <v>5590</v>
      </c>
      <c r="B33" s="409" t="s">
        <v>390</v>
      </c>
      <c r="C33" s="516">
        <v>61708294.990000002</v>
      </c>
    </row>
    <row r="34" spans="1:5" x14ac:dyDescent="0.2">
      <c r="A34" s="397">
        <v>5600</v>
      </c>
      <c r="B34" s="408" t="s">
        <v>428</v>
      </c>
      <c r="C34" s="502">
        <v>1599218.35</v>
      </c>
      <c r="E34" s="515"/>
    </row>
    <row r="35" spans="1:5" x14ac:dyDescent="0.2">
      <c r="A35" s="406">
        <v>900004</v>
      </c>
      <c r="B35" s="405" t="s">
        <v>427</v>
      </c>
      <c r="C35" s="470">
        <f>+C8-C9+C27</f>
        <v>273234933.97000003</v>
      </c>
      <c r="D35" s="548"/>
    </row>
    <row r="36" spans="1:5" x14ac:dyDescent="0.2">
      <c r="C36" s="471"/>
      <c r="D36" s="533"/>
    </row>
    <row r="37" spans="1:5" x14ac:dyDescent="0.2">
      <c r="D37" s="532"/>
    </row>
    <row r="38" spans="1:5" x14ac:dyDescent="0.2">
      <c r="B38" s="453"/>
      <c r="C38" s="87"/>
    </row>
    <row r="39" spans="1:5" x14ac:dyDescent="0.2">
      <c r="A39" s="454"/>
      <c r="B39" s="453"/>
      <c r="C39" s="454"/>
    </row>
    <row r="40" spans="1:5" x14ac:dyDescent="0.2">
      <c r="A40" s="455"/>
      <c r="B40" s="456"/>
      <c r="C40" s="455"/>
    </row>
    <row r="41" spans="1:5" x14ac:dyDescent="0.2">
      <c r="A41" s="551"/>
      <c r="B41" s="551"/>
      <c r="C41" s="551"/>
      <c r="D41" s="551"/>
    </row>
    <row r="42" spans="1:5" x14ac:dyDescent="0.2">
      <c r="A42" s="457"/>
      <c r="C42" s="551"/>
      <c r="D42" s="551"/>
    </row>
    <row r="43" spans="1:5" x14ac:dyDescent="0.2">
      <c r="A43" s="455"/>
      <c r="B43" s="7"/>
    </row>
    <row r="44" spans="1:5" x14ac:dyDescent="0.2">
      <c r="A44" s="455"/>
      <c r="B44" s="7"/>
    </row>
    <row r="45" spans="1:5" x14ac:dyDescent="0.2">
      <c r="A45" s="455"/>
      <c r="B45" s="7"/>
    </row>
    <row r="46" spans="1:5" x14ac:dyDescent="0.2">
      <c r="A46" s="455"/>
      <c r="B46" s="456"/>
      <c r="C46" s="456"/>
    </row>
    <row r="47" spans="1:5" x14ac:dyDescent="0.2">
      <c r="A47" s="180"/>
      <c r="B47" s="180"/>
      <c r="C47" s="455"/>
    </row>
    <row r="48" spans="1:5" x14ac:dyDescent="0.2">
      <c r="A48" s="180"/>
      <c r="B48" s="180"/>
      <c r="C48" s="552"/>
      <c r="D48" s="552"/>
    </row>
    <row r="49" spans="1:3" x14ac:dyDescent="0.2">
      <c r="A49" s="180"/>
      <c r="B49" s="180"/>
      <c r="C49" s="468"/>
    </row>
  </sheetData>
  <mergeCells count="4">
    <mergeCell ref="A41:B41"/>
    <mergeCell ref="C41:D41"/>
    <mergeCell ref="C42:D42"/>
    <mergeCell ref="C48:D48"/>
  </mergeCells>
  <dataValidations disablePrompts="1" count="3">
    <dataValidation allowBlank="1" showInputMessage="1" showErrorMessage="1" prompt="Corresponde al nombre o descripción de la cuenta de acuerdo al Plan de Cuentas emitido por el CONAC." sqref="B7"/>
    <dataValidation allowBlank="1" showInputMessage="1" showErrorMessage="1" prompt="Corresponde al número de la cuenta de acuerdo al Plan de Cuentas emitido por el CONAC (DOF 23/12/2015). y Clasificador por objeto del gasto (DOF-22-dic-14)." sqref="A7"/>
    <dataValidation allowBlank="1" showInputMessage="1" showErrorMessage="1" prompt="Saldo final de la Información Financiera Trimestral que se presenta (trimestral: 1er, 2do, 3ro. o 4to.)." sqref="C7"/>
  </dataValidations>
  <pageMargins left="0.70866141732283472" right="0.70866141732283472" top="0.74803149606299213" bottom="0.74803149606299213" header="0.31496062992125984" footer="0.31496062992125984"/>
  <pageSetup scale="88" orientation="portrait" r:id="rId1"/>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63" customWidth="1"/>
    <col min="2" max="2" width="55.7109375" style="63" customWidth="1"/>
    <col min="3" max="3" width="17.7109375" style="6" customWidth="1"/>
    <col min="4" max="16384" width="11.42578125" style="63"/>
  </cols>
  <sheetData>
    <row r="2" spans="1:4" ht="15" customHeight="1" x14ac:dyDescent="0.2">
      <c r="A2" s="554" t="s">
        <v>143</v>
      </c>
      <c r="B2" s="555"/>
      <c r="C2" s="3"/>
    </row>
    <row r="3" spans="1:4" ht="12" thickBot="1" x14ac:dyDescent="0.25">
      <c r="A3" s="87"/>
      <c r="B3" s="87"/>
      <c r="C3" s="3"/>
    </row>
    <row r="4" spans="1:4" ht="14.1" customHeight="1" x14ac:dyDescent="0.2">
      <c r="A4" s="135" t="s">
        <v>234</v>
      </c>
      <c r="B4" s="167"/>
      <c r="C4" s="167"/>
      <c r="D4" s="93"/>
    </row>
    <row r="5" spans="1:4" ht="14.1" customHeight="1" x14ac:dyDescent="0.2">
      <c r="A5" s="137" t="s">
        <v>144</v>
      </c>
      <c r="B5" s="138"/>
      <c r="C5" s="138"/>
      <c r="D5" s="94"/>
    </row>
    <row r="6" spans="1:4" x14ac:dyDescent="0.2">
      <c r="A6" s="171"/>
      <c r="B6" s="11"/>
      <c r="C6" s="12"/>
      <c r="D6" s="94"/>
    </row>
    <row r="7" spans="1:4" ht="15" customHeight="1" x14ac:dyDescent="0.2">
      <c r="A7" s="579" t="s">
        <v>221</v>
      </c>
      <c r="B7" s="580"/>
      <c r="C7" s="12"/>
      <c r="D7" s="94"/>
    </row>
    <row r="8" spans="1:4" ht="14.1" customHeight="1" x14ac:dyDescent="0.2">
      <c r="A8" s="175" t="s">
        <v>222</v>
      </c>
      <c r="B8" s="169"/>
      <c r="C8" s="12"/>
      <c r="D8" s="94"/>
    </row>
    <row r="9" spans="1:4" ht="14.1" customHeight="1" x14ac:dyDescent="0.2">
      <c r="A9" s="175" t="s">
        <v>223</v>
      </c>
      <c r="B9" s="169"/>
      <c r="C9" s="12"/>
      <c r="D9" s="94"/>
    </row>
    <row r="10" spans="1:4" ht="14.1" customHeight="1" x14ac:dyDescent="0.2">
      <c r="A10" s="175" t="s">
        <v>224</v>
      </c>
      <c r="B10" s="169"/>
      <c r="C10" s="12"/>
      <c r="D10" s="94"/>
    </row>
    <row r="11" spans="1:4" ht="14.1" customHeight="1" thickBot="1" x14ac:dyDescent="0.25">
      <c r="A11" s="176" t="s">
        <v>225</v>
      </c>
      <c r="B11" s="174"/>
      <c r="C11" s="107"/>
      <c r="D11" s="96"/>
    </row>
  </sheetData>
  <mergeCells count="2">
    <mergeCell ref="A2:B2"/>
    <mergeCell ref="A7:B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
  <sheetViews>
    <sheetView view="pageBreakPreview" zoomScale="110" zoomScaleNormal="100" zoomScaleSheetLayoutView="110" workbookViewId="0">
      <pane ySplit="1" topLeftCell="A2" activePane="bottomLeft" state="frozen"/>
      <selection activeCell="A14" sqref="A14:B14"/>
      <selection pane="bottomLeft" activeCell="B22" sqref="B22"/>
    </sheetView>
  </sheetViews>
  <sheetFormatPr baseColWidth="10" defaultRowHeight="11.25" x14ac:dyDescent="0.2"/>
  <cols>
    <col min="1" max="1" width="20.7109375" style="87" customWidth="1"/>
    <col min="2" max="2" width="50.7109375" style="87" customWidth="1"/>
    <col min="3" max="6" width="17.7109375" style="6" customWidth="1"/>
    <col min="7" max="8" width="11.42578125" style="87" customWidth="1"/>
    <col min="9" max="16384" width="11.42578125" style="87"/>
  </cols>
  <sheetData>
    <row r="2" spans="1:5" ht="15" customHeight="1" x14ac:dyDescent="0.2">
      <c r="A2" s="554" t="s">
        <v>143</v>
      </c>
      <c r="B2" s="555"/>
      <c r="C2" s="87"/>
      <c r="D2" s="87"/>
      <c r="E2" s="87"/>
    </row>
    <row r="3" spans="1:5" ht="12" thickBot="1" x14ac:dyDescent="0.25">
      <c r="C3" s="87"/>
      <c r="D3" s="87"/>
      <c r="E3" s="87"/>
    </row>
    <row r="4" spans="1:5" ht="14.1" customHeight="1" x14ac:dyDescent="0.2">
      <c r="A4" s="135" t="s">
        <v>234</v>
      </c>
      <c r="B4" s="92"/>
      <c r="C4" s="92"/>
      <c r="D4" s="92"/>
      <c r="E4" s="93"/>
    </row>
    <row r="5" spans="1:5" ht="14.1" customHeight="1" x14ac:dyDescent="0.2">
      <c r="A5" s="137" t="s">
        <v>144</v>
      </c>
      <c r="B5" s="90"/>
      <c r="C5" s="90"/>
      <c r="D5" s="90"/>
      <c r="E5" s="91"/>
    </row>
    <row r="6" spans="1:5" ht="14.1" customHeight="1" x14ac:dyDescent="0.2">
      <c r="A6" s="137" t="s">
        <v>147</v>
      </c>
      <c r="B6" s="90"/>
      <c r="C6" s="90"/>
      <c r="D6" s="90"/>
      <c r="E6" s="91"/>
    </row>
    <row r="7" spans="1:5" ht="14.1" customHeight="1" x14ac:dyDescent="0.2">
      <c r="A7" s="141" t="s">
        <v>148</v>
      </c>
      <c r="B7" s="90"/>
      <c r="C7" s="90"/>
      <c r="D7" s="90"/>
      <c r="E7" s="91"/>
    </row>
    <row r="8" spans="1:5" ht="14.1" customHeight="1" x14ac:dyDescent="0.2">
      <c r="A8" s="141" t="s">
        <v>149</v>
      </c>
      <c r="B8" s="11"/>
      <c r="C8" s="11"/>
      <c r="D8" s="11"/>
      <c r="E8" s="94"/>
    </row>
    <row r="9" spans="1:5" ht="14.1" customHeight="1" thickBot="1" x14ac:dyDescent="0.25">
      <c r="A9" s="142" t="s">
        <v>150</v>
      </c>
      <c r="B9" s="95"/>
      <c r="C9" s="95"/>
      <c r="D9" s="95"/>
      <c r="E9" s="9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31"/>
  <sheetViews>
    <sheetView topLeftCell="A106" zoomScaleNormal="100" zoomScaleSheetLayoutView="100" workbookViewId="0">
      <selection activeCell="B120" sqref="B120:D131"/>
    </sheetView>
  </sheetViews>
  <sheetFormatPr baseColWidth="10" defaultRowHeight="11.25" x14ac:dyDescent="0.2"/>
  <cols>
    <col min="1" max="1" width="13" style="87" customWidth="1"/>
    <col min="2" max="2" width="53.5703125" style="87" customWidth="1"/>
    <col min="3" max="3" width="18.7109375" style="87" bestFit="1" customWidth="1"/>
    <col min="4" max="4" width="17" style="87" bestFit="1" customWidth="1"/>
    <col min="5" max="5" width="13.140625" style="87" customWidth="1"/>
    <col min="6" max="16384" width="11.42578125" style="87"/>
  </cols>
  <sheetData>
    <row r="1" spans="1:8" x14ac:dyDescent="0.2">
      <c r="E1" s="4" t="s">
        <v>44</v>
      </c>
    </row>
    <row r="2" spans="1:8" ht="15" customHeight="1" x14ac:dyDescent="0.2">
      <c r="A2" s="439" t="s">
        <v>40</v>
      </c>
    </row>
    <row r="3" spans="1:8" hidden="1" x14ac:dyDescent="0.2">
      <c r="A3" s="2"/>
    </row>
    <row r="4" spans="1:8" s="38" customFormat="1" ht="12.75" hidden="1" x14ac:dyDescent="0.2">
      <c r="A4" s="438" t="s">
        <v>76</v>
      </c>
    </row>
    <row r="5" spans="1:8" s="38" customFormat="1" ht="35.1" hidden="1" customHeight="1" x14ac:dyDescent="0.2">
      <c r="A5" s="581" t="s">
        <v>77</v>
      </c>
      <c r="B5" s="581"/>
      <c r="C5" s="581"/>
      <c r="D5" s="581"/>
      <c r="E5" s="581"/>
      <c r="F5" s="581"/>
      <c r="H5" s="40"/>
    </row>
    <row r="6" spans="1:8" s="38" customFormat="1" hidden="1" x14ac:dyDescent="0.2">
      <c r="A6" s="527"/>
      <c r="B6" s="527"/>
      <c r="C6" s="527"/>
      <c r="D6" s="527"/>
      <c r="H6" s="40"/>
    </row>
    <row r="7" spans="1:8" s="38" customFormat="1" ht="12.75" hidden="1" x14ac:dyDescent="0.2">
      <c r="A7" s="40" t="s">
        <v>78</v>
      </c>
      <c r="B7" s="40"/>
      <c r="C7" s="40"/>
      <c r="D7" s="40"/>
    </row>
    <row r="8" spans="1:8" s="38" customFormat="1" x14ac:dyDescent="0.2">
      <c r="A8" s="40"/>
      <c r="B8" s="40"/>
      <c r="C8" s="40"/>
      <c r="D8" s="40"/>
    </row>
    <row r="9" spans="1:8" s="38" customFormat="1" ht="12.75" x14ac:dyDescent="0.2">
      <c r="A9" s="437" t="s">
        <v>79</v>
      </c>
      <c r="B9" s="40"/>
      <c r="C9" s="40"/>
      <c r="D9" s="40"/>
    </row>
    <row r="10" spans="1:8" s="38" customFormat="1" ht="12.75" x14ac:dyDescent="0.2">
      <c r="A10" s="437"/>
      <c r="B10" s="40"/>
      <c r="C10" s="40"/>
      <c r="D10" s="40"/>
    </row>
    <row r="11" spans="1:8" s="38" customFormat="1" ht="12.75" x14ac:dyDescent="0.2">
      <c r="A11" s="426">
        <v>7000</v>
      </c>
      <c r="B11" s="425" t="s">
        <v>514</v>
      </c>
      <c r="C11" s="40"/>
      <c r="D11" s="40"/>
    </row>
    <row r="12" spans="1:8" s="38" customFormat="1" ht="12.75" x14ac:dyDescent="0.2">
      <c r="A12" s="426"/>
      <c r="B12" s="425"/>
      <c r="C12" s="40"/>
      <c r="D12" s="40"/>
    </row>
    <row r="13" spans="1:8" s="38" customFormat="1" hidden="1" x14ac:dyDescent="0.2">
      <c r="A13" s="44" t="s">
        <v>45</v>
      </c>
      <c r="B13" s="44" t="s">
        <v>46</v>
      </c>
      <c r="C13" s="44" t="s">
        <v>47</v>
      </c>
      <c r="D13" s="44" t="s">
        <v>48</v>
      </c>
      <c r="E13" s="44" t="s">
        <v>49</v>
      </c>
    </row>
    <row r="14" spans="1:8" s="38" customFormat="1" hidden="1" x14ac:dyDescent="0.2">
      <c r="A14" s="431">
        <v>7100</v>
      </c>
      <c r="B14" s="436" t="s">
        <v>513</v>
      </c>
      <c r="C14" s="433"/>
      <c r="D14" s="433"/>
      <c r="E14" s="428"/>
    </row>
    <row r="15" spans="1:8" s="38" customFormat="1" hidden="1" x14ac:dyDescent="0.2">
      <c r="A15" s="417">
        <v>7110</v>
      </c>
      <c r="B15" s="434" t="s">
        <v>512</v>
      </c>
      <c r="C15" s="433"/>
      <c r="D15" s="433"/>
      <c r="E15" s="428"/>
    </row>
    <row r="16" spans="1:8" s="38" customFormat="1" hidden="1" x14ac:dyDescent="0.2">
      <c r="A16" s="417">
        <v>7120</v>
      </c>
      <c r="B16" s="434" t="s">
        <v>511</v>
      </c>
      <c r="C16" s="433"/>
      <c r="D16" s="433"/>
      <c r="E16" s="428"/>
    </row>
    <row r="17" spans="1:5" s="38" customFormat="1" hidden="1" x14ac:dyDescent="0.2">
      <c r="A17" s="417">
        <v>7130</v>
      </c>
      <c r="B17" s="434" t="s">
        <v>510</v>
      </c>
      <c r="C17" s="433"/>
      <c r="D17" s="433"/>
      <c r="E17" s="428"/>
    </row>
    <row r="18" spans="1:5" s="38" customFormat="1" ht="22.5" hidden="1" x14ac:dyDescent="0.2">
      <c r="A18" s="417">
        <v>7140</v>
      </c>
      <c r="B18" s="434" t="s">
        <v>509</v>
      </c>
      <c r="C18" s="433"/>
      <c r="D18" s="433"/>
      <c r="E18" s="428"/>
    </row>
    <row r="19" spans="1:5" s="38" customFormat="1" ht="22.5" hidden="1" x14ac:dyDescent="0.2">
      <c r="A19" s="417">
        <v>7150</v>
      </c>
      <c r="B19" s="434" t="s">
        <v>508</v>
      </c>
      <c r="C19" s="433"/>
      <c r="D19" s="433"/>
      <c r="E19" s="428"/>
    </row>
    <row r="20" spans="1:5" s="38" customFormat="1" hidden="1" x14ac:dyDescent="0.2">
      <c r="A20" s="417">
        <v>7160</v>
      </c>
      <c r="B20" s="434" t="s">
        <v>507</v>
      </c>
      <c r="C20" s="433"/>
      <c r="D20" s="433"/>
      <c r="E20" s="428"/>
    </row>
    <row r="21" spans="1:5" s="38" customFormat="1" hidden="1" x14ac:dyDescent="0.2">
      <c r="A21" s="431">
        <v>7200</v>
      </c>
      <c r="B21" s="436" t="s">
        <v>506</v>
      </c>
      <c r="C21" s="433"/>
      <c r="D21" s="433"/>
      <c r="E21" s="428"/>
    </row>
    <row r="22" spans="1:5" s="38" customFormat="1" ht="22.5" hidden="1" x14ac:dyDescent="0.2">
      <c r="A22" s="417">
        <v>7210</v>
      </c>
      <c r="B22" s="434" t="s">
        <v>505</v>
      </c>
      <c r="C22" s="433"/>
      <c r="D22" s="433"/>
      <c r="E22" s="428"/>
    </row>
    <row r="23" spans="1:5" s="38" customFormat="1" ht="22.5" hidden="1" x14ac:dyDescent="0.2">
      <c r="A23" s="417">
        <v>7220</v>
      </c>
      <c r="B23" s="434" t="s">
        <v>504</v>
      </c>
      <c r="C23" s="433"/>
      <c r="D23" s="433"/>
      <c r="E23" s="428"/>
    </row>
    <row r="24" spans="1:5" s="38" customFormat="1" ht="12.95" hidden="1" customHeight="1" x14ac:dyDescent="0.2">
      <c r="A24" s="417">
        <v>7230</v>
      </c>
      <c r="B24" s="432" t="s">
        <v>503</v>
      </c>
      <c r="C24" s="428"/>
      <c r="D24" s="428"/>
      <c r="E24" s="428"/>
    </row>
    <row r="25" spans="1:5" s="38" customFormat="1" ht="22.5" hidden="1" x14ac:dyDescent="0.2">
      <c r="A25" s="417">
        <v>7240</v>
      </c>
      <c r="B25" s="432" t="s">
        <v>502</v>
      </c>
      <c r="C25" s="428"/>
      <c r="D25" s="428"/>
      <c r="E25" s="428"/>
    </row>
    <row r="26" spans="1:5" s="38" customFormat="1" ht="22.5" hidden="1" x14ac:dyDescent="0.2">
      <c r="A26" s="417">
        <v>7250</v>
      </c>
      <c r="B26" s="432" t="s">
        <v>501</v>
      </c>
      <c r="C26" s="428"/>
      <c r="D26" s="428"/>
      <c r="E26" s="428"/>
    </row>
    <row r="27" spans="1:5" s="38" customFormat="1" ht="22.5" hidden="1" x14ac:dyDescent="0.2">
      <c r="A27" s="417">
        <v>7260</v>
      </c>
      <c r="B27" s="432" t="s">
        <v>500</v>
      </c>
      <c r="C27" s="428"/>
      <c r="D27" s="428"/>
      <c r="E27" s="428"/>
    </row>
    <row r="28" spans="1:5" s="38" customFormat="1" hidden="1" x14ac:dyDescent="0.2">
      <c r="A28" s="431">
        <v>7300</v>
      </c>
      <c r="B28" s="435" t="s">
        <v>499</v>
      </c>
      <c r="C28" s="428"/>
      <c r="D28" s="428"/>
      <c r="E28" s="428"/>
    </row>
    <row r="29" spans="1:5" s="38" customFormat="1" hidden="1" x14ac:dyDescent="0.2">
      <c r="A29" s="417">
        <v>7310</v>
      </c>
      <c r="B29" s="432" t="s">
        <v>498</v>
      </c>
      <c r="C29" s="428"/>
      <c r="D29" s="428"/>
      <c r="E29" s="428"/>
    </row>
    <row r="30" spans="1:5" s="38" customFormat="1" hidden="1" x14ac:dyDescent="0.2">
      <c r="A30" s="417">
        <v>7320</v>
      </c>
      <c r="B30" s="432" t="s">
        <v>497</v>
      </c>
      <c r="C30" s="428"/>
      <c r="D30" s="428"/>
      <c r="E30" s="428"/>
    </row>
    <row r="31" spans="1:5" s="38" customFormat="1" hidden="1" x14ac:dyDescent="0.2">
      <c r="A31" s="417">
        <v>7330</v>
      </c>
      <c r="B31" s="432" t="s">
        <v>496</v>
      </c>
      <c r="C31" s="428"/>
      <c r="D31" s="428"/>
      <c r="E31" s="428"/>
    </row>
    <row r="32" spans="1:5" s="38" customFormat="1" hidden="1" x14ac:dyDescent="0.2">
      <c r="A32" s="417">
        <v>7340</v>
      </c>
      <c r="B32" s="432" t="s">
        <v>495</v>
      </c>
      <c r="C32" s="428"/>
      <c r="D32" s="428"/>
      <c r="E32" s="428"/>
    </row>
    <row r="33" spans="1:5" s="38" customFormat="1" hidden="1" x14ac:dyDescent="0.2">
      <c r="A33" s="417">
        <v>7350</v>
      </c>
      <c r="B33" s="432" t="s">
        <v>494</v>
      </c>
      <c r="C33" s="428"/>
      <c r="D33" s="428"/>
      <c r="E33" s="428"/>
    </row>
    <row r="34" spans="1:5" s="38" customFormat="1" hidden="1" x14ac:dyDescent="0.2">
      <c r="A34" s="417">
        <v>7360</v>
      </c>
      <c r="B34" s="432" t="s">
        <v>493</v>
      </c>
      <c r="C34" s="428"/>
      <c r="D34" s="428"/>
      <c r="E34" s="428"/>
    </row>
    <row r="35" spans="1:5" s="38" customFormat="1" hidden="1" x14ac:dyDescent="0.2">
      <c r="A35" s="431">
        <v>7400</v>
      </c>
      <c r="B35" s="435" t="s">
        <v>492</v>
      </c>
      <c r="C35" s="428"/>
      <c r="D35" s="428"/>
      <c r="E35" s="428"/>
    </row>
    <row r="36" spans="1:5" s="38" customFormat="1" hidden="1" x14ac:dyDescent="0.2">
      <c r="A36" s="417">
        <v>7410</v>
      </c>
      <c r="B36" s="432" t="s">
        <v>491</v>
      </c>
      <c r="C36" s="428"/>
      <c r="D36" s="428"/>
      <c r="E36" s="428"/>
    </row>
    <row r="37" spans="1:5" s="38" customFormat="1" hidden="1" x14ac:dyDescent="0.2">
      <c r="A37" s="417">
        <v>7420</v>
      </c>
      <c r="B37" s="432" t="s">
        <v>490</v>
      </c>
      <c r="C37" s="428"/>
      <c r="D37" s="428"/>
      <c r="E37" s="428"/>
    </row>
    <row r="38" spans="1:5" s="38" customFormat="1" ht="22.5" hidden="1" x14ac:dyDescent="0.2">
      <c r="A38" s="431">
        <v>7500</v>
      </c>
      <c r="B38" s="435" t="s">
        <v>489</v>
      </c>
      <c r="C38" s="428"/>
      <c r="D38" s="428"/>
      <c r="E38" s="428"/>
    </row>
    <row r="39" spans="1:5" s="38" customFormat="1" ht="22.5" hidden="1" x14ac:dyDescent="0.2">
      <c r="A39" s="417">
        <v>7510</v>
      </c>
      <c r="B39" s="432" t="s">
        <v>488</v>
      </c>
      <c r="C39" s="428"/>
      <c r="D39" s="428"/>
      <c r="E39" s="428"/>
    </row>
    <row r="40" spans="1:5" s="38" customFormat="1" ht="22.5" hidden="1" x14ac:dyDescent="0.2">
      <c r="A40" s="417">
        <v>7520</v>
      </c>
      <c r="B40" s="432" t="s">
        <v>487</v>
      </c>
      <c r="C40" s="428"/>
      <c r="D40" s="428"/>
      <c r="E40" s="428"/>
    </row>
    <row r="41" spans="1:5" s="38" customFormat="1" hidden="1" x14ac:dyDescent="0.2">
      <c r="A41" s="431">
        <v>7600</v>
      </c>
      <c r="B41" s="435" t="s">
        <v>486</v>
      </c>
      <c r="C41" s="428"/>
      <c r="D41" s="428"/>
      <c r="E41" s="428"/>
    </row>
    <row r="42" spans="1:5" s="38" customFormat="1" hidden="1" x14ac:dyDescent="0.2">
      <c r="A42" s="417">
        <v>7610</v>
      </c>
      <c r="B42" s="434" t="s">
        <v>485</v>
      </c>
      <c r="C42" s="433"/>
      <c r="D42" s="433"/>
      <c r="E42" s="428"/>
    </row>
    <row r="43" spans="1:5" s="38" customFormat="1" hidden="1" x14ac:dyDescent="0.2">
      <c r="A43" s="417">
        <v>7620</v>
      </c>
      <c r="B43" s="434" t="s">
        <v>484</v>
      </c>
      <c r="C43" s="433"/>
      <c r="D43" s="433"/>
      <c r="E43" s="428"/>
    </row>
    <row r="44" spans="1:5" s="38" customFormat="1" hidden="1" x14ac:dyDescent="0.2">
      <c r="A44" s="417">
        <v>7630</v>
      </c>
      <c r="B44" s="434" t="s">
        <v>483</v>
      </c>
      <c r="C44" s="433"/>
      <c r="D44" s="433"/>
      <c r="E44" s="428"/>
    </row>
    <row r="45" spans="1:5" s="38" customFormat="1" hidden="1" x14ac:dyDescent="0.2">
      <c r="A45" s="417">
        <v>7640</v>
      </c>
      <c r="B45" s="432" t="s">
        <v>482</v>
      </c>
      <c r="C45" s="428"/>
      <c r="D45" s="428"/>
      <c r="E45" s="428"/>
    </row>
    <row r="46" spans="1:5" s="38" customFormat="1" hidden="1" x14ac:dyDescent="0.2">
      <c r="A46" s="417"/>
      <c r="B46" s="432"/>
      <c r="C46" s="428"/>
      <c r="D46" s="428"/>
      <c r="E46" s="428"/>
    </row>
    <row r="47" spans="1:5" s="38" customFormat="1" hidden="1" x14ac:dyDescent="0.2">
      <c r="A47" s="431" t="s">
        <v>481</v>
      </c>
      <c r="B47" s="430" t="s">
        <v>480</v>
      </c>
      <c r="C47" s="428"/>
      <c r="D47" s="428"/>
      <c r="E47" s="428"/>
    </row>
    <row r="48" spans="1:5" s="38" customFormat="1" hidden="1" x14ac:dyDescent="0.2">
      <c r="A48" s="417" t="s">
        <v>479</v>
      </c>
      <c r="B48" s="429" t="s">
        <v>478</v>
      </c>
      <c r="C48" s="428"/>
      <c r="D48" s="428"/>
      <c r="E48" s="428"/>
    </row>
    <row r="49" spans="1:5" s="38" customFormat="1" hidden="1" x14ac:dyDescent="0.2">
      <c r="A49" s="417" t="s">
        <v>477</v>
      </c>
      <c r="B49" s="429" t="s">
        <v>476</v>
      </c>
      <c r="C49" s="428"/>
      <c r="D49" s="428"/>
      <c r="E49" s="428"/>
    </row>
    <row r="50" spans="1:5" s="38" customFormat="1" hidden="1" x14ac:dyDescent="0.2">
      <c r="A50" s="417" t="s">
        <v>475</v>
      </c>
      <c r="B50" s="429" t="s">
        <v>474</v>
      </c>
      <c r="C50" s="428"/>
      <c r="D50" s="428"/>
      <c r="E50" s="428"/>
    </row>
    <row r="51" spans="1:5" s="38" customFormat="1" hidden="1" x14ac:dyDescent="0.2">
      <c r="A51" s="417" t="s">
        <v>473</v>
      </c>
      <c r="B51" s="429" t="s">
        <v>472</v>
      </c>
      <c r="C51" s="428"/>
      <c r="D51" s="428"/>
      <c r="E51" s="428"/>
    </row>
    <row r="52" spans="1:5" s="38" customFormat="1" hidden="1" x14ac:dyDescent="0.2">
      <c r="A52" s="417" t="s">
        <v>471</v>
      </c>
      <c r="B52" s="429" t="s">
        <v>470</v>
      </c>
      <c r="C52" s="428"/>
      <c r="D52" s="428"/>
      <c r="E52" s="428"/>
    </row>
    <row r="53" spans="1:5" s="38" customFormat="1" hidden="1" x14ac:dyDescent="0.2">
      <c r="A53" s="417" t="s">
        <v>469</v>
      </c>
      <c r="B53" s="429" t="s">
        <v>468</v>
      </c>
      <c r="C53" s="428"/>
      <c r="D53" s="428"/>
      <c r="E53" s="428"/>
    </row>
    <row r="54" spans="1:5" s="38" customFormat="1" ht="12" hidden="1" x14ac:dyDescent="0.2">
      <c r="A54" s="415" t="s">
        <v>467</v>
      </c>
      <c r="B54" s="56"/>
    </row>
    <row r="55" spans="1:5" s="38" customFormat="1" ht="12.75" x14ac:dyDescent="0.2">
      <c r="A55" s="426">
        <v>7000</v>
      </c>
      <c r="B55" s="425" t="s">
        <v>514</v>
      </c>
      <c r="C55" s="40"/>
      <c r="D55" s="40"/>
    </row>
    <row r="56" spans="1:5" s="38" customFormat="1" ht="12.75" x14ac:dyDescent="0.2">
      <c r="A56" s="472" t="s">
        <v>45</v>
      </c>
      <c r="B56" s="472" t="s">
        <v>46</v>
      </c>
      <c r="C56" s="473" t="s">
        <v>47</v>
      </c>
      <c r="D56" s="474" t="s">
        <v>48</v>
      </c>
      <c r="E56" s="475" t="s">
        <v>49</v>
      </c>
    </row>
    <row r="57" spans="1:5" s="38" customFormat="1" x14ac:dyDescent="0.2">
      <c r="A57" s="476" t="s">
        <v>1037</v>
      </c>
      <c r="B57" s="477" t="s">
        <v>1038</v>
      </c>
      <c r="C57" s="478">
        <v>3828896</v>
      </c>
      <c r="D57" s="478">
        <v>3277976</v>
      </c>
      <c r="E57" s="479">
        <f t="shared" ref="E57:E70" si="0">D57-C57</f>
        <v>-550920</v>
      </c>
    </row>
    <row r="58" spans="1:5" s="38" customFormat="1" x14ac:dyDescent="0.2">
      <c r="A58" s="476" t="s">
        <v>1039</v>
      </c>
      <c r="B58" s="477" t="s">
        <v>1040</v>
      </c>
      <c r="C58" s="478">
        <v>3828896</v>
      </c>
      <c r="D58" s="478">
        <v>3277976</v>
      </c>
      <c r="E58" s="479">
        <f t="shared" si="0"/>
        <v>-550920</v>
      </c>
    </row>
    <row r="59" spans="1:5" s="38" customFormat="1" x14ac:dyDescent="0.2">
      <c r="A59" s="476" t="s">
        <v>1041</v>
      </c>
      <c r="B59" s="477" t="s">
        <v>1042</v>
      </c>
      <c r="C59" s="478">
        <v>10700684</v>
      </c>
      <c r="D59" s="478">
        <v>10108584</v>
      </c>
      <c r="E59" s="479">
        <f t="shared" si="0"/>
        <v>-592100</v>
      </c>
    </row>
    <row r="60" spans="1:5" s="38" customFormat="1" x14ac:dyDescent="0.2">
      <c r="A60" s="476" t="s">
        <v>1043</v>
      </c>
      <c r="B60" s="477" t="s">
        <v>1044</v>
      </c>
      <c r="C60" s="478">
        <v>10700684</v>
      </c>
      <c r="D60" s="478">
        <v>10108584</v>
      </c>
      <c r="E60" s="479">
        <f t="shared" si="0"/>
        <v>-592100</v>
      </c>
    </row>
    <row r="61" spans="1:5" s="38" customFormat="1" x14ac:dyDescent="0.2">
      <c r="A61" s="476" t="s">
        <v>1045</v>
      </c>
      <c r="B61" s="477" t="s">
        <v>1046</v>
      </c>
      <c r="C61" s="478">
        <v>6394428</v>
      </c>
      <c r="D61" s="478">
        <v>6279448</v>
      </c>
      <c r="E61" s="479">
        <f t="shared" si="0"/>
        <v>-114980</v>
      </c>
    </row>
    <row r="62" spans="1:5" s="38" customFormat="1" x14ac:dyDescent="0.2">
      <c r="A62" s="476" t="s">
        <v>1047</v>
      </c>
      <c r="B62" s="477" t="s">
        <v>1048</v>
      </c>
      <c r="C62" s="478">
        <v>6394428</v>
      </c>
      <c r="D62" s="478">
        <v>6279448</v>
      </c>
      <c r="E62" s="479">
        <f t="shared" si="0"/>
        <v>-114980</v>
      </c>
    </row>
    <row r="63" spans="1:5" s="38" customFormat="1" x14ac:dyDescent="0.2">
      <c r="A63" s="480" t="s">
        <v>1049</v>
      </c>
      <c r="B63" s="477" t="s">
        <v>1050</v>
      </c>
      <c r="C63" s="481">
        <v>2481196</v>
      </c>
      <c r="D63" s="481">
        <v>1966244</v>
      </c>
      <c r="E63" s="482">
        <f t="shared" si="0"/>
        <v>-514952</v>
      </c>
    </row>
    <row r="64" spans="1:5" s="38" customFormat="1" x14ac:dyDescent="0.2">
      <c r="A64" s="483" t="s">
        <v>1051</v>
      </c>
      <c r="B64" s="484" t="s">
        <v>1050</v>
      </c>
      <c r="C64" s="478">
        <v>2481196</v>
      </c>
      <c r="D64" s="478">
        <v>1966244</v>
      </c>
      <c r="E64" s="485">
        <f t="shared" si="0"/>
        <v>-514952</v>
      </c>
    </row>
    <row r="65" spans="1:5" s="38" customFormat="1" x14ac:dyDescent="0.2">
      <c r="A65" s="486" t="s">
        <v>1052</v>
      </c>
      <c r="B65" s="487" t="s">
        <v>1053</v>
      </c>
      <c r="C65" s="488">
        <v>4135811</v>
      </c>
      <c r="D65" s="488">
        <v>3443861</v>
      </c>
      <c r="E65" s="485">
        <f t="shared" si="0"/>
        <v>-691950</v>
      </c>
    </row>
    <row r="66" spans="1:5" s="38" customFormat="1" x14ac:dyDescent="0.2">
      <c r="A66" s="486" t="s">
        <v>1054</v>
      </c>
      <c r="B66" s="487" t="s">
        <v>1053</v>
      </c>
      <c r="C66" s="488">
        <v>4135811</v>
      </c>
      <c r="D66" s="488">
        <v>3443861</v>
      </c>
      <c r="E66" s="485">
        <f t="shared" si="0"/>
        <v>-691950</v>
      </c>
    </row>
    <row r="67" spans="1:5" s="38" customFormat="1" x14ac:dyDescent="0.2">
      <c r="A67" s="486" t="s">
        <v>1055</v>
      </c>
      <c r="B67" s="487" t="s">
        <v>1056</v>
      </c>
      <c r="C67" s="488">
        <v>7467279</v>
      </c>
      <c r="D67" s="488">
        <v>6523325</v>
      </c>
      <c r="E67" s="485">
        <f t="shared" si="0"/>
        <v>-943954</v>
      </c>
    </row>
    <row r="68" spans="1:5" s="38" customFormat="1" x14ac:dyDescent="0.2">
      <c r="A68" s="486" t="s">
        <v>1057</v>
      </c>
      <c r="B68" s="487" t="s">
        <v>1056</v>
      </c>
      <c r="C68" s="488">
        <v>7467279</v>
      </c>
      <c r="D68" s="488">
        <v>6523325</v>
      </c>
      <c r="E68" s="485">
        <f t="shared" si="0"/>
        <v>-943954</v>
      </c>
    </row>
    <row r="69" spans="1:5" s="38" customFormat="1" x14ac:dyDescent="0.2">
      <c r="A69" s="486" t="s">
        <v>1058</v>
      </c>
      <c r="B69" s="487" t="s">
        <v>1059</v>
      </c>
      <c r="C69" s="488">
        <v>2368240</v>
      </c>
      <c r="D69" s="488">
        <v>2791830</v>
      </c>
      <c r="E69" s="485">
        <f t="shared" si="0"/>
        <v>423590</v>
      </c>
    </row>
    <row r="70" spans="1:5" s="38" customFormat="1" x14ac:dyDescent="0.2">
      <c r="A70" s="486" t="s">
        <v>1060</v>
      </c>
      <c r="B70" s="487" t="s">
        <v>1059</v>
      </c>
      <c r="C70" s="488">
        <v>2368240</v>
      </c>
      <c r="D70" s="488">
        <v>2791830</v>
      </c>
      <c r="E70" s="485">
        <f t="shared" si="0"/>
        <v>423590</v>
      </c>
    </row>
    <row r="71" spans="1:5" s="38" customFormat="1" x14ac:dyDescent="0.2">
      <c r="A71" s="486" t="s">
        <v>1061</v>
      </c>
      <c r="B71" s="487" t="s">
        <v>1062</v>
      </c>
      <c r="C71" s="488">
        <v>13614266</v>
      </c>
      <c r="D71" s="488">
        <v>11207433</v>
      </c>
      <c r="E71" s="485">
        <f>D71-C71</f>
        <v>-2406833</v>
      </c>
    </row>
    <row r="72" spans="1:5" s="38" customFormat="1" x14ac:dyDescent="0.2">
      <c r="A72" s="486" t="s">
        <v>1063</v>
      </c>
      <c r="B72" s="487" t="s">
        <v>1062</v>
      </c>
      <c r="C72" s="488">
        <v>13614266</v>
      </c>
      <c r="D72" s="488">
        <v>11207433</v>
      </c>
      <c r="E72" s="485">
        <f>D72-C72</f>
        <v>-2406833</v>
      </c>
    </row>
    <row r="73" spans="1:5" s="38" customFormat="1" x14ac:dyDescent="0.2">
      <c r="A73" s="486" t="s">
        <v>1064</v>
      </c>
      <c r="B73" s="487" t="s">
        <v>1065</v>
      </c>
      <c r="C73" s="488">
        <v>15126990</v>
      </c>
      <c r="D73" s="488">
        <v>20580858</v>
      </c>
      <c r="E73" s="485">
        <f>D73-C73</f>
        <v>5453868</v>
      </c>
    </row>
    <row r="74" spans="1:5" s="38" customFormat="1" x14ac:dyDescent="0.2">
      <c r="A74" s="486" t="s">
        <v>1066</v>
      </c>
      <c r="B74" s="487" t="s">
        <v>1065</v>
      </c>
      <c r="C74" s="488">
        <v>15126990</v>
      </c>
      <c r="D74" s="488">
        <v>20580858</v>
      </c>
      <c r="E74" s="485">
        <f>D74-C74</f>
        <v>5453868</v>
      </c>
    </row>
    <row r="75" spans="1:5" s="38" customFormat="1" x14ac:dyDescent="0.2">
      <c r="A75" s="489"/>
      <c r="B75" s="490"/>
      <c r="C75" s="491"/>
      <c r="D75" s="491"/>
      <c r="E75" s="492"/>
    </row>
    <row r="76" spans="1:5" s="38" customFormat="1" x14ac:dyDescent="0.2">
      <c r="A76" s="489"/>
      <c r="B76" s="490"/>
      <c r="C76" s="491"/>
      <c r="D76" s="491"/>
      <c r="E76" s="492"/>
    </row>
    <row r="77" spans="1:5" s="38" customFormat="1" x14ac:dyDescent="0.2">
      <c r="A77" s="87"/>
      <c r="B77" s="56"/>
      <c r="C77" s="87"/>
      <c r="D77" s="87"/>
      <c r="E77" s="492"/>
    </row>
    <row r="78" spans="1:5" s="38" customFormat="1" x14ac:dyDescent="0.2">
      <c r="A78" s="454"/>
      <c r="B78" s="56"/>
      <c r="C78" s="454"/>
      <c r="D78" s="87"/>
      <c r="E78" s="492"/>
    </row>
    <row r="79" spans="1:5" s="38" customFormat="1" x14ac:dyDescent="0.2">
      <c r="A79" s="455"/>
      <c r="B79" s="56"/>
      <c r="C79" s="455"/>
      <c r="D79" s="87"/>
      <c r="E79" s="492"/>
    </row>
    <row r="80" spans="1:5" s="38" customFormat="1" x14ac:dyDescent="0.2">
      <c r="A80" s="551"/>
      <c r="B80" s="551"/>
      <c r="C80" s="493"/>
      <c r="D80" s="493"/>
      <c r="E80" s="492"/>
    </row>
    <row r="81" spans="1:5" s="38" customFormat="1" x14ac:dyDescent="0.2">
      <c r="A81" s="551"/>
      <c r="B81" s="551"/>
      <c r="C81" s="457"/>
      <c r="D81" s="457"/>
      <c r="E81" s="492"/>
    </row>
    <row r="82" spans="1:5" s="38" customFormat="1" x14ac:dyDescent="0.2">
      <c r="A82" s="455"/>
      <c r="B82" s="56"/>
      <c r="E82" s="492"/>
    </row>
    <row r="83" spans="1:5" s="38" customFormat="1" x14ac:dyDescent="0.2">
      <c r="A83" s="455"/>
      <c r="B83" s="56"/>
      <c r="E83" s="492"/>
    </row>
    <row r="84" spans="1:5" s="38" customFormat="1" x14ac:dyDescent="0.2">
      <c r="A84" s="455"/>
      <c r="B84" s="56"/>
      <c r="E84" s="492"/>
    </row>
    <row r="85" spans="1:5" s="38" customFormat="1" x14ac:dyDescent="0.2">
      <c r="A85" s="455"/>
      <c r="B85" s="56"/>
      <c r="E85" s="492"/>
    </row>
    <row r="86" spans="1:5" s="38" customFormat="1" x14ac:dyDescent="0.2">
      <c r="A86" s="455"/>
      <c r="B86" s="56"/>
      <c r="E86" s="492"/>
    </row>
    <row r="87" spans="1:5" s="38" customFormat="1" x14ac:dyDescent="0.2">
      <c r="A87" s="552"/>
      <c r="B87" s="552"/>
      <c r="E87" s="492"/>
    </row>
    <row r="88" spans="1:5" s="38" customFormat="1" x14ac:dyDescent="0.2">
      <c r="A88" s="182"/>
      <c r="B88" s="494"/>
      <c r="E88" s="492"/>
    </row>
    <row r="89" spans="1:5" s="38" customFormat="1" x14ac:dyDescent="0.2">
      <c r="A89" s="182"/>
      <c r="B89" s="494"/>
      <c r="E89" s="492"/>
    </row>
    <row r="90" spans="1:5" s="38" customFormat="1" x14ac:dyDescent="0.2">
      <c r="A90" s="489"/>
      <c r="B90" s="490"/>
      <c r="C90" s="491"/>
      <c r="D90" s="491"/>
      <c r="E90" s="492"/>
    </row>
    <row r="91" spans="1:5" s="38" customFormat="1" x14ac:dyDescent="0.2">
      <c r="A91" s="489"/>
      <c r="B91" s="490"/>
      <c r="C91" s="491"/>
      <c r="D91" s="491"/>
      <c r="E91" s="492"/>
    </row>
    <row r="92" spans="1:5" s="38" customFormat="1" x14ac:dyDescent="0.2">
      <c r="A92" s="489"/>
      <c r="B92" s="490"/>
      <c r="C92" s="491"/>
      <c r="D92" s="491"/>
      <c r="E92" s="492"/>
    </row>
    <row r="93" spans="1:5" s="38" customFormat="1" x14ac:dyDescent="0.2">
      <c r="A93" s="489"/>
      <c r="B93" s="490"/>
      <c r="C93" s="491"/>
      <c r="D93" s="491"/>
      <c r="E93" s="492"/>
    </row>
    <row r="94" spans="1:5" s="38" customFormat="1" x14ac:dyDescent="0.2">
      <c r="A94" s="489"/>
      <c r="B94" s="490"/>
      <c r="C94" s="491"/>
      <c r="D94" s="491"/>
      <c r="E94" s="492"/>
    </row>
    <row r="95" spans="1:5" s="38" customFormat="1" x14ac:dyDescent="0.2">
      <c r="A95" s="489"/>
      <c r="B95" s="490"/>
      <c r="C95" s="491"/>
      <c r="D95" s="491"/>
      <c r="E95" s="492"/>
    </row>
    <row r="96" spans="1:5" s="38" customFormat="1" x14ac:dyDescent="0.2">
      <c r="A96" s="489"/>
      <c r="B96" s="490"/>
      <c r="C96" s="491"/>
      <c r="D96" s="491"/>
      <c r="E96" s="492"/>
    </row>
    <row r="97" spans="1:8" s="38" customFormat="1" x14ac:dyDescent="0.2">
      <c r="A97" s="40"/>
      <c r="B97" s="56"/>
    </row>
    <row r="98" spans="1:8" s="38" customFormat="1" ht="12.75" x14ac:dyDescent="0.2">
      <c r="A98" s="427" t="s">
        <v>466</v>
      </c>
      <c r="B98" s="56"/>
    </row>
    <row r="99" spans="1:8" s="38" customFormat="1" ht="12.75" x14ac:dyDescent="0.2">
      <c r="A99" s="427"/>
    </row>
    <row r="100" spans="1:8" s="38" customFormat="1" ht="12.75" x14ac:dyDescent="0.2">
      <c r="A100" s="426">
        <v>8000</v>
      </c>
      <c r="B100" s="425" t="s">
        <v>465</v>
      </c>
    </row>
    <row r="101" spans="1:8" s="38" customFormat="1" x14ac:dyDescent="0.2">
      <c r="B101" s="582" t="s">
        <v>93</v>
      </c>
      <c r="C101" s="582"/>
      <c r="D101" s="582"/>
      <c r="E101" s="582"/>
      <c r="H101" s="42"/>
    </row>
    <row r="102" spans="1:8" s="38" customFormat="1" x14ac:dyDescent="0.2">
      <c r="A102" s="43" t="s">
        <v>45</v>
      </c>
      <c r="B102" s="43" t="s">
        <v>46</v>
      </c>
      <c r="C102" s="44" t="s">
        <v>47</v>
      </c>
      <c r="D102" s="44" t="s">
        <v>48</v>
      </c>
      <c r="E102" s="44" t="s">
        <v>49</v>
      </c>
      <c r="H102" s="42"/>
    </row>
    <row r="103" spans="1:8" s="38" customFormat="1" x14ac:dyDescent="0.2">
      <c r="A103" s="424">
        <v>8100</v>
      </c>
      <c r="B103" s="421" t="s">
        <v>464</v>
      </c>
      <c r="C103" s="47"/>
      <c r="D103" s="44"/>
      <c r="E103" s="44"/>
      <c r="H103" s="42"/>
    </row>
    <row r="104" spans="1:8" s="38" customFormat="1" x14ac:dyDescent="0.2">
      <c r="A104" s="423">
        <v>8110</v>
      </c>
      <c r="B104" s="46" t="s">
        <v>463</v>
      </c>
      <c r="C104" s="495">
        <v>50392514.149999999</v>
      </c>
      <c r="D104" s="496">
        <v>38891246.740000002</v>
      </c>
      <c r="E104" s="496">
        <v>-11501267.409999996</v>
      </c>
      <c r="F104" s="42"/>
      <c r="H104" s="42"/>
    </row>
    <row r="105" spans="1:8" s="38" customFormat="1" x14ac:dyDescent="0.2">
      <c r="A105" s="423">
        <v>8120</v>
      </c>
      <c r="B105" s="46" t="s">
        <v>462</v>
      </c>
      <c r="C105" s="495">
        <v>17061110.279999997</v>
      </c>
      <c r="D105" s="496">
        <v>4377477.6000000015</v>
      </c>
      <c r="E105" s="496">
        <v>-12683632.679999996</v>
      </c>
      <c r="F105" s="42"/>
      <c r="H105" s="42"/>
    </row>
    <row r="106" spans="1:8" s="38" customFormat="1" x14ac:dyDescent="0.2">
      <c r="A106" s="420">
        <v>8130</v>
      </c>
      <c r="B106" s="46" t="s">
        <v>461</v>
      </c>
      <c r="C106" s="495"/>
      <c r="D106" s="496"/>
      <c r="E106" s="496"/>
      <c r="F106" s="42"/>
      <c r="H106" s="42"/>
    </row>
    <row r="107" spans="1:8" s="38" customFormat="1" x14ac:dyDescent="0.2">
      <c r="A107" s="420">
        <v>8140</v>
      </c>
      <c r="B107" s="46" t="s">
        <v>460</v>
      </c>
      <c r="C107" s="495">
        <v>33331403.870000001</v>
      </c>
      <c r="D107" s="496">
        <v>34513769.140000001</v>
      </c>
      <c r="E107" s="496">
        <v>1182365.2699999996</v>
      </c>
      <c r="F107" s="42"/>
      <c r="H107" s="42"/>
    </row>
    <row r="108" spans="1:8" s="38" customFormat="1" x14ac:dyDescent="0.2">
      <c r="A108" s="420">
        <v>8150</v>
      </c>
      <c r="B108" s="46" t="s">
        <v>459</v>
      </c>
      <c r="C108" s="495">
        <v>33331403.870000001</v>
      </c>
      <c r="D108" s="496">
        <v>34513769.140000001</v>
      </c>
      <c r="E108" s="496">
        <v>1182365.2699999996</v>
      </c>
      <c r="F108" s="42"/>
      <c r="H108" s="42"/>
    </row>
    <row r="109" spans="1:8" s="38" customFormat="1" x14ac:dyDescent="0.2">
      <c r="A109" s="422">
        <v>8200</v>
      </c>
      <c r="B109" s="421" t="s">
        <v>458</v>
      </c>
      <c r="C109" s="47"/>
      <c r="D109" s="44"/>
      <c r="E109" s="44"/>
      <c r="F109" s="42"/>
      <c r="G109" s="42"/>
      <c r="H109" s="42"/>
    </row>
    <row r="110" spans="1:8" s="38" customFormat="1" x14ac:dyDescent="0.2">
      <c r="A110" s="420">
        <v>8210</v>
      </c>
      <c r="B110" s="46" t="s">
        <v>457</v>
      </c>
      <c r="C110" s="495">
        <v>83854344</v>
      </c>
      <c r="D110" s="496">
        <v>87796225.111598983</v>
      </c>
      <c r="E110" s="496">
        <v>3941881.1115989834</v>
      </c>
      <c r="F110" s="42"/>
      <c r="G110" s="42"/>
      <c r="H110" s="42"/>
    </row>
    <row r="111" spans="1:8" s="38" customFormat="1" x14ac:dyDescent="0.2">
      <c r="A111" s="420">
        <v>8220</v>
      </c>
      <c r="B111" s="46" t="s">
        <v>456</v>
      </c>
      <c r="C111" s="495">
        <v>68419054.810000002</v>
      </c>
      <c r="D111" s="496">
        <v>73454271.151598975</v>
      </c>
      <c r="E111" s="496">
        <v>5035216.3415989727</v>
      </c>
      <c r="F111" s="42"/>
      <c r="G111" s="42"/>
      <c r="H111" s="42"/>
    </row>
    <row r="112" spans="1:8" s="38" customFormat="1" x14ac:dyDescent="0.2">
      <c r="A112" s="420">
        <v>8230</v>
      </c>
      <c r="B112" s="46" t="s">
        <v>455</v>
      </c>
      <c r="C112" s="495">
        <v>0</v>
      </c>
      <c r="D112" s="496">
        <v>0</v>
      </c>
      <c r="E112" s="496">
        <v>0</v>
      </c>
      <c r="F112" s="42"/>
      <c r="G112" s="42"/>
      <c r="H112" s="42"/>
    </row>
    <row r="113" spans="1:8" s="38" customFormat="1" x14ac:dyDescent="0.2">
      <c r="A113" s="420">
        <v>8240</v>
      </c>
      <c r="B113" s="46" t="s">
        <v>454</v>
      </c>
      <c r="C113" s="495">
        <v>15435289.189999999</v>
      </c>
      <c r="D113" s="496">
        <v>14341953.960000003</v>
      </c>
      <c r="E113" s="496">
        <v>-1093335.2299999967</v>
      </c>
      <c r="F113" s="42"/>
      <c r="G113" s="42"/>
      <c r="H113" s="42"/>
    </row>
    <row r="114" spans="1:8" s="38" customFormat="1" x14ac:dyDescent="0.2">
      <c r="A114" s="419">
        <v>8250</v>
      </c>
      <c r="B114" s="48" t="s">
        <v>453</v>
      </c>
      <c r="C114" s="497">
        <v>24599683.879999999</v>
      </c>
      <c r="D114" s="498">
        <v>21197849.510000002</v>
      </c>
      <c r="E114" s="498">
        <v>-3401834.3699999973</v>
      </c>
      <c r="F114" s="42"/>
      <c r="G114" s="42"/>
      <c r="H114" s="42"/>
    </row>
    <row r="115" spans="1:8" s="38" customFormat="1" x14ac:dyDescent="0.2">
      <c r="A115" s="418">
        <v>8260</v>
      </c>
      <c r="B115" s="49" t="s">
        <v>452</v>
      </c>
      <c r="C115" s="496">
        <v>24599683.879999999</v>
      </c>
      <c r="D115" s="496">
        <v>21197849.510000002</v>
      </c>
      <c r="E115" s="496">
        <v>-3401834.3699999973</v>
      </c>
      <c r="F115" s="42"/>
      <c r="G115" s="42"/>
      <c r="H115" s="42"/>
    </row>
    <row r="116" spans="1:8" s="38" customFormat="1" x14ac:dyDescent="0.2">
      <c r="A116" s="417">
        <v>8270</v>
      </c>
      <c r="B116" s="416" t="s">
        <v>451</v>
      </c>
      <c r="C116" s="499">
        <v>24599683.879999999</v>
      </c>
      <c r="D116" s="499">
        <v>21197849.510000002</v>
      </c>
      <c r="E116" s="499">
        <v>-3401834.3699999973</v>
      </c>
      <c r="F116" s="42"/>
      <c r="G116" s="42"/>
      <c r="H116" s="42"/>
    </row>
    <row r="117" spans="1:8" ht="12" x14ac:dyDescent="0.2">
      <c r="A117" s="415" t="s">
        <v>450</v>
      </c>
    </row>
    <row r="121" spans="1:8" x14ac:dyDescent="0.2">
      <c r="B121" s="454"/>
      <c r="D121" s="454"/>
    </row>
    <row r="122" spans="1:8" x14ac:dyDescent="0.2">
      <c r="B122" s="455"/>
      <c r="D122" s="455"/>
    </row>
    <row r="123" spans="1:8" x14ac:dyDescent="0.2">
      <c r="B123" s="493"/>
      <c r="C123" s="58"/>
      <c r="D123" s="493"/>
      <c r="E123" s="493"/>
    </row>
    <row r="124" spans="1:8" x14ac:dyDescent="0.2">
      <c r="B124" s="493"/>
      <c r="C124" s="58"/>
      <c r="D124" s="493"/>
      <c r="E124" s="493"/>
    </row>
    <row r="127" spans="1:8" x14ac:dyDescent="0.2">
      <c r="B127" s="455"/>
      <c r="D127" s="455"/>
    </row>
    <row r="128" spans="1:8" x14ac:dyDescent="0.2">
      <c r="B128" s="455"/>
    </row>
    <row r="129" spans="2:4" x14ac:dyDescent="0.2">
      <c r="B129" s="182"/>
      <c r="C129" s="58"/>
      <c r="D129" s="182"/>
    </row>
    <row r="130" spans="2:4" x14ac:dyDescent="0.2">
      <c r="B130" s="182"/>
      <c r="C130" s="58"/>
      <c r="D130" s="182"/>
    </row>
    <row r="131" spans="2:4" x14ac:dyDescent="0.2">
      <c r="B131" s="182"/>
      <c r="C131" s="58"/>
    </row>
  </sheetData>
  <mergeCells count="5">
    <mergeCell ref="A5:F5"/>
    <mergeCell ref="A80:B80"/>
    <mergeCell ref="A81:B81"/>
    <mergeCell ref="A87:B87"/>
    <mergeCell ref="B101:E101"/>
  </mergeCells>
  <printOptions horizontalCentered="1"/>
  <pageMargins left="0.70866141732283472" right="0.70866141732283472" top="0.74803149606299213" bottom="0.74803149606299213" header="0.31496062992125984" footer="0.31496062992125984"/>
  <pageSetup scale="78" orientation="portrait"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opLeftCell="A13" zoomScaleNormal="100" zoomScaleSheetLayoutView="100" workbookViewId="0">
      <selection activeCell="C29" sqref="C29:E36"/>
    </sheetView>
  </sheetViews>
  <sheetFormatPr baseColWidth="10" defaultColWidth="42.140625" defaultRowHeight="11.25" x14ac:dyDescent="0.2"/>
  <cols>
    <col min="1" max="2" width="42.140625" style="5"/>
    <col min="3" max="3" width="18.85546875" style="5" bestFit="1" customWidth="1"/>
    <col min="4" max="4" width="17.140625" style="5" bestFit="1" customWidth="1"/>
    <col min="5" max="5" width="11.85546875" style="5" bestFit="1" customWidth="1"/>
    <col min="6" max="16384" width="42.140625" style="5"/>
  </cols>
  <sheetData>
    <row r="1" spans="1:8" x14ac:dyDescent="0.2">
      <c r="E1" s="4" t="s">
        <v>44</v>
      </c>
    </row>
    <row r="2" spans="1:8" ht="15" customHeight="1" x14ac:dyDescent="0.2">
      <c r="A2" s="13" t="s">
        <v>40</v>
      </c>
    </row>
    <row r="3" spans="1:8" x14ac:dyDescent="0.2">
      <c r="A3" s="2"/>
    </row>
    <row r="4" spans="1:8" s="38" customFormat="1" x14ac:dyDescent="0.2">
      <c r="A4" s="37" t="s">
        <v>76</v>
      </c>
    </row>
    <row r="5" spans="1:8" s="38" customFormat="1" ht="12.75" customHeight="1" x14ac:dyDescent="0.2">
      <c r="A5" s="581" t="s">
        <v>77</v>
      </c>
      <c r="B5" s="581"/>
      <c r="C5" s="581"/>
      <c r="D5" s="581"/>
      <c r="E5" s="581"/>
      <c r="H5" s="40"/>
    </row>
    <row r="6" spans="1:8" s="38" customFormat="1" x14ac:dyDescent="0.2">
      <c r="A6" s="39"/>
      <c r="B6" s="39"/>
      <c r="C6" s="39"/>
      <c r="D6" s="39"/>
      <c r="H6" s="40"/>
    </row>
    <row r="7" spans="1:8" s="38" customFormat="1" ht="12.75" x14ac:dyDescent="0.2">
      <c r="A7" s="40" t="s">
        <v>78</v>
      </c>
      <c r="B7" s="40"/>
      <c r="C7" s="40"/>
      <c r="D7" s="40"/>
    </row>
    <row r="8" spans="1:8" s="38" customFormat="1" x14ac:dyDescent="0.2">
      <c r="A8" s="40"/>
      <c r="B8" s="40"/>
      <c r="C8" s="40"/>
      <c r="D8" s="40"/>
    </row>
    <row r="9" spans="1:8" s="38" customFormat="1" x14ac:dyDescent="0.2">
      <c r="A9" s="41" t="s">
        <v>79</v>
      </c>
      <c r="B9" s="40"/>
      <c r="C9" s="40"/>
      <c r="D9" s="40"/>
    </row>
    <row r="10" spans="1:8" s="38" customFormat="1" ht="26.1" customHeight="1" x14ac:dyDescent="0.2">
      <c r="A10" s="54" t="s">
        <v>80</v>
      </c>
      <c r="B10" s="583" t="s">
        <v>81</v>
      </c>
      <c r="C10" s="583"/>
      <c r="D10" s="583"/>
      <c r="E10" s="583"/>
    </row>
    <row r="11" spans="1:8" s="38" customFormat="1" ht="12.95" customHeight="1" x14ac:dyDescent="0.2">
      <c r="A11" s="55" t="s">
        <v>82</v>
      </c>
      <c r="B11" s="55" t="s">
        <v>83</v>
      </c>
      <c r="C11" s="55"/>
      <c r="D11" s="55"/>
      <c r="E11" s="55"/>
    </row>
    <row r="12" spans="1:8" s="38" customFormat="1" ht="26.1" customHeight="1" x14ac:dyDescent="0.2">
      <c r="A12" s="55" t="s">
        <v>84</v>
      </c>
      <c r="B12" s="583" t="s">
        <v>85</v>
      </c>
      <c r="C12" s="583"/>
      <c r="D12" s="583"/>
      <c r="E12" s="583"/>
    </row>
    <row r="13" spans="1:8" s="38" customFormat="1" ht="26.1" customHeight="1" x14ac:dyDescent="0.2">
      <c r="A13" s="55" t="s">
        <v>86</v>
      </c>
      <c r="B13" s="583" t="s">
        <v>87</v>
      </c>
      <c r="C13" s="583"/>
      <c r="D13" s="583"/>
      <c r="E13" s="583"/>
    </row>
    <row r="14" spans="1:8" s="38" customFormat="1" ht="11.25" customHeight="1" x14ac:dyDescent="0.2">
      <c r="A14" s="40"/>
      <c r="B14" s="56"/>
      <c r="C14" s="56"/>
      <c r="D14" s="56"/>
      <c r="E14" s="56"/>
    </row>
    <row r="15" spans="1:8" s="38" customFormat="1" ht="26.1" customHeight="1" x14ac:dyDescent="0.2">
      <c r="A15" s="54" t="s">
        <v>88</v>
      </c>
      <c r="B15" s="55" t="s">
        <v>89</v>
      </c>
    </row>
    <row r="16" spans="1:8" s="38" customFormat="1" ht="12.95" customHeight="1" x14ac:dyDescent="0.2">
      <c r="A16" s="55" t="s">
        <v>90</v>
      </c>
    </row>
    <row r="17" spans="1:8" s="38" customFormat="1" x14ac:dyDescent="0.2">
      <c r="A17" s="40"/>
    </row>
    <row r="18" spans="1:8" s="38" customFormat="1" x14ac:dyDescent="0.2">
      <c r="A18" s="40" t="s">
        <v>91</v>
      </c>
      <c r="B18" s="40"/>
      <c r="C18" s="40"/>
      <c r="D18" s="40"/>
    </row>
    <row r="19" spans="1:8" s="38" customFormat="1" x14ac:dyDescent="0.2">
      <c r="A19" s="40"/>
      <c r="B19" s="40"/>
      <c r="C19" s="40"/>
      <c r="D19" s="40"/>
    </row>
    <row r="20" spans="1:8" s="38" customFormat="1" x14ac:dyDescent="0.2">
      <c r="A20" s="40"/>
      <c r="B20" s="40"/>
      <c r="C20" s="40"/>
      <c r="D20" s="40"/>
    </row>
    <row r="21" spans="1:8" s="38" customFormat="1" x14ac:dyDescent="0.2">
      <c r="A21" s="41" t="s">
        <v>92</v>
      </c>
    </row>
    <row r="22" spans="1:8" s="38" customFormat="1" x14ac:dyDescent="0.2">
      <c r="B22" s="582" t="s">
        <v>93</v>
      </c>
      <c r="C22" s="582"/>
      <c r="D22" s="582"/>
      <c r="E22" s="582"/>
      <c r="H22" s="42"/>
    </row>
    <row r="23" spans="1:8" s="38" customFormat="1" x14ac:dyDescent="0.2">
      <c r="A23" s="43" t="s">
        <v>45</v>
      </c>
      <c r="B23" s="43" t="s">
        <v>46</v>
      </c>
      <c r="C23" s="44" t="s">
        <v>47</v>
      </c>
      <c r="D23" s="44" t="s">
        <v>48</v>
      </c>
      <c r="E23" s="44" t="s">
        <v>49</v>
      </c>
      <c r="H23" s="42"/>
    </row>
    <row r="24" spans="1:8" s="38" customFormat="1" x14ac:dyDescent="0.2">
      <c r="A24" s="45" t="s">
        <v>94</v>
      </c>
      <c r="B24" s="46" t="s">
        <v>95</v>
      </c>
      <c r="C24" s="47"/>
      <c r="D24" s="44"/>
      <c r="E24" s="44"/>
      <c r="H24" s="42"/>
    </row>
    <row r="25" spans="1:8" s="38" customFormat="1" x14ac:dyDescent="0.2">
      <c r="A25" s="45" t="s">
        <v>96</v>
      </c>
      <c r="B25" s="46" t="s">
        <v>97</v>
      </c>
      <c r="C25" s="47"/>
      <c r="D25" s="44"/>
      <c r="E25" s="44"/>
      <c r="F25" s="42"/>
      <c r="H25" s="42"/>
    </row>
    <row r="26" spans="1:8" s="38" customFormat="1" x14ac:dyDescent="0.2">
      <c r="A26" s="45" t="s">
        <v>98</v>
      </c>
      <c r="B26" s="46" t="s">
        <v>99</v>
      </c>
      <c r="C26" s="47"/>
      <c r="D26" s="44"/>
      <c r="E26" s="44"/>
      <c r="F26" s="42"/>
      <c r="H26" s="42"/>
    </row>
    <row r="27" spans="1:8" s="38" customFormat="1" x14ac:dyDescent="0.2">
      <c r="A27" s="46" t="s">
        <v>100</v>
      </c>
      <c r="B27" s="46" t="s">
        <v>101</v>
      </c>
      <c r="C27" s="47"/>
      <c r="D27" s="44"/>
      <c r="E27" s="44"/>
      <c r="F27" s="42"/>
      <c r="H27" s="42"/>
    </row>
    <row r="28" spans="1:8" s="38" customFormat="1" x14ac:dyDescent="0.2">
      <c r="A28" s="46" t="s">
        <v>102</v>
      </c>
      <c r="B28" s="46" t="s">
        <v>103</v>
      </c>
      <c r="C28" s="47"/>
      <c r="D28" s="44"/>
      <c r="E28" s="44"/>
      <c r="F28" s="42"/>
      <c r="H28" s="42"/>
    </row>
    <row r="29" spans="1:8" s="38" customFormat="1" x14ac:dyDescent="0.2">
      <c r="A29" s="46" t="s">
        <v>104</v>
      </c>
      <c r="B29" s="46" t="s">
        <v>105</v>
      </c>
      <c r="C29" s="495"/>
      <c r="D29" s="496"/>
      <c r="E29" s="496"/>
      <c r="F29" s="42"/>
      <c r="H29" s="42"/>
    </row>
    <row r="30" spans="1:8" s="38" customFormat="1" x14ac:dyDescent="0.2">
      <c r="A30" s="46" t="s">
        <v>106</v>
      </c>
      <c r="B30" s="46" t="s">
        <v>107</v>
      </c>
      <c r="C30" s="495"/>
      <c r="D30" s="496"/>
      <c r="E30" s="496"/>
      <c r="F30" s="42"/>
      <c r="G30" s="42"/>
      <c r="H30" s="42"/>
    </row>
    <row r="31" spans="1:8" s="38" customFormat="1" x14ac:dyDescent="0.2">
      <c r="A31" s="46" t="s">
        <v>108</v>
      </c>
      <c r="B31" s="46" t="s">
        <v>109</v>
      </c>
      <c r="C31" s="495"/>
      <c r="D31" s="496"/>
      <c r="E31" s="496"/>
      <c r="F31" s="42"/>
      <c r="G31" s="42"/>
      <c r="H31" s="42"/>
    </row>
    <row r="32" spans="1:8" s="38" customFormat="1" x14ac:dyDescent="0.2">
      <c r="A32" s="46" t="s">
        <v>110</v>
      </c>
      <c r="B32" s="46" t="s">
        <v>111</v>
      </c>
      <c r="C32" s="495"/>
      <c r="D32" s="496"/>
      <c r="E32" s="496"/>
      <c r="F32" s="42"/>
      <c r="G32" s="42"/>
      <c r="H32" s="42"/>
    </row>
    <row r="33" spans="1:8" s="38" customFormat="1" x14ac:dyDescent="0.2">
      <c r="A33" s="46" t="s">
        <v>112</v>
      </c>
      <c r="B33" s="46" t="s">
        <v>113</v>
      </c>
      <c r="C33" s="495"/>
      <c r="D33" s="496"/>
      <c r="E33" s="496"/>
      <c r="F33" s="42"/>
      <c r="G33" s="42"/>
      <c r="H33" s="42"/>
    </row>
    <row r="34" spans="1:8" s="38" customFormat="1" x14ac:dyDescent="0.2">
      <c r="A34" s="46" t="s">
        <v>114</v>
      </c>
      <c r="B34" s="46" t="s">
        <v>115</v>
      </c>
      <c r="C34" s="495"/>
      <c r="D34" s="496"/>
      <c r="E34" s="496"/>
      <c r="F34" s="42"/>
      <c r="G34" s="42"/>
      <c r="H34" s="42"/>
    </row>
    <row r="35" spans="1:8" s="38" customFormat="1" x14ac:dyDescent="0.2">
      <c r="A35" s="48" t="s">
        <v>116</v>
      </c>
      <c r="B35" s="48" t="s">
        <v>117</v>
      </c>
      <c r="C35" s="497"/>
      <c r="D35" s="498"/>
      <c r="E35" s="498"/>
      <c r="F35" s="42"/>
      <c r="G35" s="42"/>
      <c r="H35" s="42"/>
    </row>
    <row r="36" spans="1:8" s="38" customFormat="1" x14ac:dyDescent="0.2">
      <c r="A36" s="49" t="s">
        <v>118</v>
      </c>
      <c r="B36" s="49" t="s">
        <v>118</v>
      </c>
      <c r="C36" s="44"/>
      <c r="D36" s="44"/>
      <c r="E36" s="44"/>
      <c r="F36" s="42"/>
      <c r="G36" s="42"/>
      <c r="H36" s="42"/>
    </row>
    <row r="37" spans="1:8" s="38" customFormat="1" x14ac:dyDescent="0.2">
      <c r="B37" s="50" t="s">
        <v>119</v>
      </c>
      <c r="C37" s="51"/>
      <c r="D37" s="51"/>
      <c r="E37" s="51"/>
      <c r="F37" s="42"/>
      <c r="G37" s="42"/>
      <c r="H37" s="42"/>
    </row>
    <row r="38" spans="1:8" s="38" customFormat="1" x14ac:dyDescent="0.2">
      <c r="B38" s="52"/>
      <c r="C38" s="53"/>
      <c r="D38" s="53"/>
      <c r="E38" s="53"/>
      <c r="F38" s="42"/>
      <c r="G38" s="42"/>
      <c r="H38" s="42"/>
    </row>
  </sheetData>
  <mergeCells count="5">
    <mergeCell ref="A5:E5"/>
    <mergeCell ref="B10:E10"/>
    <mergeCell ref="B22:E22"/>
    <mergeCell ref="B12:E12"/>
    <mergeCell ref="B13:E13"/>
  </mergeCells>
  <pageMargins left="0.70866141732283472" right="0.70866141732283472" top="0.74803149606299213" bottom="0.74803149606299213" header="0.31496062992125984" footer="0.31496062992125984"/>
  <pageSetup scale="10" orientation="landscape" r:id="rId1"/>
  <headerFooter>
    <oddHeader>&amp;CNOTAS A LOS ESTADOS FINANCIEROS</oddHeader>
    <oddFooter>&amp;L&amp;F&amp;R&amp;A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9"/>
  <sheetViews>
    <sheetView topLeftCell="A26" zoomScaleNormal="100" zoomScaleSheetLayoutView="100" workbookViewId="0">
      <selection activeCell="A53" sqref="A53:D65"/>
    </sheetView>
  </sheetViews>
  <sheetFormatPr baseColWidth="10" defaultRowHeight="11.25" x14ac:dyDescent="0.2"/>
  <cols>
    <col min="1" max="1" width="20.7109375" style="87" customWidth="1"/>
    <col min="2" max="2" width="50.7109375" style="87" customWidth="1"/>
    <col min="3" max="7" width="17.7109375" style="6" customWidth="1"/>
    <col min="8" max="9" width="18.7109375" style="87" customWidth="1"/>
    <col min="10" max="10" width="11.42578125" style="87" customWidth="1"/>
    <col min="11" max="16384" width="11.42578125" style="87"/>
  </cols>
  <sheetData>
    <row r="1" spans="1:10" x14ac:dyDescent="0.2">
      <c r="A1" s="2" t="s">
        <v>43</v>
      </c>
      <c r="B1" s="2"/>
      <c r="I1" s="4"/>
    </row>
    <row r="2" spans="1:10" x14ac:dyDescent="0.2">
      <c r="A2" s="2" t="s">
        <v>139</v>
      </c>
      <c r="B2" s="2"/>
    </row>
    <row r="3" spans="1:10" x14ac:dyDescent="0.2">
      <c r="J3" s="7"/>
    </row>
    <row r="4" spans="1:10" x14ac:dyDescent="0.2">
      <c r="J4" s="7"/>
    </row>
    <row r="5" spans="1:10" ht="11.25" customHeight="1" x14ac:dyDescent="0.2">
      <c r="A5" s="212" t="s">
        <v>282</v>
      </c>
      <c r="B5" s="225"/>
      <c r="E5" s="261"/>
      <c r="F5" s="261"/>
      <c r="I5" s="263" t="s">
        <v>265</v>
      </c>
    </row>
    <row r="6" spans="1:10" x14ac:dyDescent="0.2">
      <c r="A6" s="262"/>
      <c r="B6" s="262"/>
      <c r="C6" s="261"/>
      <c r="D6" s="261"/>
      <c r="E6" s="261"/>
      <c r="F6" s="261"/>
    </row>
    <row r="7" spans="1:10" ht="15" customHeight="1" x14ac:dyDescent="0.2">
      <c r="A7" s="223" t="s">
        <v>45</v>
      </c>
      <c r="B7" s="222" t="s">
        <v>46</v>
      </c>
      <c r="C7" s="260" t="s">
        <v>264</v>
      </c>
      <c r="D7" s="260" t="s">
        <v>263</v>
      </c>
      <c r="E7" s="260" t="s">
        <v>262</v>
      </c>
      <c r="F7" s="260" t="s">
        <v>261</v>
      </c>
      <c r="G7" s="259" t="s">
        <v>260</v>
      </c>
      <c r="H7" s="222" t="s">
        <v>259</v>
      </c>
      <c r="I7" s="222" t="s">
        <v>258</v>
      </c>
    </row>
    <row r="8" spans="1:10" x14ac:dyDescent="0.2">
      <c r="A8" s="232" t="s">
        <v>1212</v>
      </c>
      <c r="B8" s="269" t="s">
        <v>1217</v>
      </c>
      <c r="C8" s="217">
        <v>211.5</v>
      </c>
      <c r="D8" s="217">
        <v>211.5</v>
      </c>
      <c r="E8" s="267"/>
      <c r="F8" s="267"/>
      <c r="G8" s="266"/>
      <c r="H8" s="257" t="s">
        <v>555</v>
      </c>
      <c r="I8" s="265" t="s">
        <v>557</v>
      </c>
    </row>
    <row r="9" spans="1:10" x14ac:dyDescent="0.2">
      <c r="A9" s="232" t="s">
        <v>1128</v>
      </c>
      <c r="B9" s="269" t="s">
        <v>1129</v>
      </c>
      <c r="C9" s="217">
        <v>7424.5</v>
      </c>
      <c r="D9" s="217">
        <v>7424.5</v>
      </c>
      <c r="E9" s="267"/>
      <c r="F9" s="267"/>
      <c r="G9" s="266"/>
      <c r="H9" s="257" t="s">
        <v>555</v>
      </c>
      <c r="I9" s="265" t="s">
        <v>557</v>
      </c>
    </row>
    <row r="10" spans="1:10" x14ac:dyDescent="0.2">
      <c r="A10" s="232" t="s">
        <v>1067</v>
      </c>
      <c r="B10" s="269" t="s">
        <v>1068</v>
      </c>
      <c r="C10" s="217">
        <v>910.05</v>
      </c>
      <c r="D10" s="217">
        <v>910.05</v>
      </c>
      <c r="E10" s="267"/>
      <c r="F10" s="267"/>
      <c r="G10" s="266"/>
      <c r="H10" s="257" t="s">
        <v>555</v>
      </c>
      <c r="I10" s="265" t="s">
        <v>557</v>
      </c>
    </row>
    <row r="11" spans="1:10" x14ac:dyDescent="0.2">
      <c r="A11" s="232" t="s">
        <v>1213</v>
      </c>
      <c r="B11" s="269" t="s">
        <v>1218</v>
      </c>
      <c r="C11" s="217">
        <v>844.4799999999999</v>
      </c>
      <c r="D11" s="217">
        <v>844.4799999999999</v>
      </c>
      <c r="E11" s="267"/>
      <c r="F11" s="267"/>
      <c r="G11" s="266"/>
      <c r="H11" s="257" t="s">
        <v>555</v>
      </c>
      <c r="I11" s="265" t="s">
        <v>557</v>
      </c>
    </row>
    <row r="12" spans="1:10" x14ac:dyDescent="0.2">
      <c r="A12" s="232" t="s">
        <v>1214</v>
      </c>
      <c r="B12" s="269" t="s">
        <v>1219</v>
      </c>
      <c r="C12" s="217">
        <v>1304</v>
      </c>
      <c r="D12" s="217">
        <v>1304</v>
      </c>
      <c r="E12" s="267"/>
      <c r="F12" s="267"/>
      <c r="G12" s="266"/>
      <c r="H12" s="257" t="s">
        <v>555</v>
      </c>
      <c r="I12" s="265" t="s">
        <v>557</v>
      </c>
    </row>
    <row r="13" spans="1:10" x14ac:dyDescent="0.2">
      <c r="A13" s="232" t="s">
        <v>1215</v>
      </c>
      <c r="B13" s="269" t="s">
        <v>1220</v>
      </c>
      <c r="C13" s="217">
        <v>499.25</v>
      </c>
      <c r="D13" s="217">
        <v>499.25</v>
      </c>
      <c r="E13" s="267"/>
      <c r="F13" s="267"/>
      <c r="G13" s="266"/>
      <c r="H13" s="257" t="s">
        <v>555</v>
      </c>
      <c r="I13" s="265" t="s">
        <v>557</v>
      </c>
    </row>
    <row r="14" spans="1:10" x14ac:dyDescent="0.2">
      <c r="A14" s="232" t="s">
        <v>1216</v>
      </c>
      <c r="B14" s="269" t="s">
        <v>1221</v>
      </c>
      <c r="C14" s="217">
        <v>499.25</v>
      </c>
      <c r="D14" s="217">
        <v>499.25</v>
      </c>
      <c r="E14" s="267"/>
      <c r="F14" s="267"/>
      <c r="G14" s="266"/>
      <c r="H14" s="257" t="s">
        <v>555</v>
      </c>
      <c r="I14" s="265" t="s">
        <v>557</v>
      </c>
    </row>
    <row r="15" spans="1:10" ht="22.5" x14ac:dyDescent="0.2">
      <c r="A15" s="232" t="s">
        <v>553</v>
      </c>
      <c r="B15" s="269" t="s">
        <v>554</v>
      </c>
      <c r="C15" s="217">
        <v>189756.35</v>
      </c>
      <c r="D15" s="217"/>
      <c r="E15" s="267"/>
      <c r="F15" s="267"/>
      <c r="G15" s="217">
        <v>189756.35</v>
      </c>
      <c r="H15" s="257" t="s">
        <v>556</v>
      </c>
      <c r="I15" s="265" t="s">
        <v>557</v>
      </c>
    </row>
    <row r="16" spans="1:10" x14ac:dyDescent="0.2">
      <c r="A16" s="232" t="s">
        <v>1222</v>
      </c>
      <c r="B16" s="269" t="s">
        <v>1223</v>
      </c>
      <c r="C16" s="217">
        <v>7130.52</v>
      </c>
      <c r="D16" s="217">
        <v>7130.52</v>
      </c>
      <c r="E16" s="267"/>
      <c r="F16" s="267"/>
      <c r="G16" s="266"/>
      <c r="H16" s="257" t="s">
        <v>555</v>
      </c>
      <c r="I16" s="265" t="s">
        <v>557</v>
      </c>
    </row>
    <row r="17" spans="1:9" x14ac:dyDescent="0.2">
      <c r="A17" s="232"/>
      <c r="B17" s="269"/>
      <c r="C17" s="217"/>
      <c r="D17" s="217"/>
      <c r="E17" s="267"/>
      <c r="F17" s="267"/>
      <c r="G17" s="266"/>
      <c r="H17" s="257"/>
      <c r="I17" s="265"/>
    </row>
    <row r="18" spans="1:9" x14ac:dyDescent="0.2">
      <c r="A18" s="232"/>
      <c r="B18" s="269"/>
      <c r="C18" s="268"/>
      <c r="D18" s="268"/>
      <c r="E18" s="267"/>
      <c r="F18" s="267"/>
      <c r="G18" s="266"/>
      <c r="H18" s="257"/>
      <c r="I18" s="265"/>
    </row>
    <row r="19" spans="1:9" x14ac:dyDescent="0.2">
      <c r="A19" s="247"/>
      <c r="B19" s="247" t="s">
        <v>281</v>
      </c>
      <c r="C19" s="246">
        <f>SUM(C8:C18)</f>
        <v>208579.9</v>
      </c>
      <c r="D19" s="246">
        <f>SUM(D8:D18)</f>
        <v>18823.55</v>
      </c>
      <c r="E19" s="246">
        <f>SUM(E8:E18)</f>
        <v>0</v>
      </c>
      <c r="F19" s="246">
        <f>SUM(F8:F18)</f>
        <v>0</v>
      </c>
      <c r="G19" s="246">
        <f>SUM(G8:G18)</f>
        <v>189756.35</v>
      </c>
      <c r="H19" s="239"/>
      <c r="I19" s="239"/>
    </row>
    <row r="20" spans="1:9" x14ac:dyDescent="0.2">
      <c r="A20" s="58"/>
      <c r="B20" s="58"/>
      <c r="C20" s="226"/>
      <c r="D20" s="226"/>
      <c r="E20" s="226"/>
      <c r="F20" s="226"/>
      <c r="G20" s="226"/>
      <c r="H20" s="58"/>
      <c r="I20" s="58"/>
    </row>
    <row r="21" spans="1:9" x14ac:dyDescent="0.2">
      <c r="A21" s="58"/>
      <c r="B21" s="58"/>
      <c r="C21" s="226"/>
      <c r="D21" s="226"/>
      <c r="E21" s="226"/>
      <c r="F21" s="226"/>
      <c r="G21" s="226"/>
      <c r="H21" s="58"/>
      <c r="I21" s="58"/>
    </row>
    <row r="22" spans="1:9" ht="11.25" customHeight="1" x14ac:dyDescent="0.2">
      <c r="A22" s="212" t="s">
        <v>280</v>
      </c>
      <c r="B22" s="225"/>
      <c r="E22" s="261"/>
      <c r="F22" s="261"/>
      <c r="I22" s="263" t="s">
        <v>265</v>
      </c>
    </row>
    <row r="23" spans="1:9" x14ac:dyDescent="0.2">
      <c r="A23" s="262"/>
      <c r="B23" s="262"/>
      <c r="C23" s="261"/>
      <c r="D23" s="261"/>
      <c r="E23" s="261"/>
      <c r="F23" s="261"/>
    </row>
    <row r="24" spans="1:9" ht="15" customHeight="1" x14ac:dyDescent="0.2">
      <c r="A24" s="223" t="s">
        <v>45</v>
      </c>
      <c r="B24" s="222" t="s">
        <v>46</v>
      </c>
      <c r="C24" s="260" t="s">
        <v>264</v>
      </c>
      <c r="D24" s="260" t="s">
        <v>263</v>
      </c>
      <c r="E24" s="260" t="s">
        <v>262</v>
      </c>
      <c r="F24" s="260" t="s">
        <v>261</v>
      </c>
      <c r="G24" s="259" t="s">
        <v>260</v>
      </c>
      <c r="H24" s="222" t="s">
        <v>259</v>
      </c>
      <c r="I24" s="222" t="s">
        <v>258</v>
      </c>
    </row>
    <row r="25" spans="1:9" ht="22.5" x14ac:dyDescent="0.2">
      <c r="A25" s="218" t="s">
        <v>558</v>
      </c>
      <c r="B25" s="218" t="s">
        <v>561</v>
      </c>
      <c r="C25" s="217">
        <v>25000</v>
      </c>
      <c r="D25" s="258"/>
      <c r="E25" s="258"/>
      <c r="F25" s="217">
        <v>25000</v>
      </c>
      <c r="G25" s="258"/>
      <c r="H25" s="257" t="s">
        <v>564</v>
      </c>
      <c r="I25" s="257" t="s">
        <v>557</v>
      </c>
    </row>
    <row r="26" spans="1:9" ht="22.5" x14ac:dyDescent="0.2">
      <c r="A26" s="218" t="s">
        <v>559</v>
      </c>
      <c r="B26" s="218" t="s">
        <v>562</v>
      </c>
      <c r="C26" s="217">
        <v>5000</v>
      </c>
      <c r="D26" s="258"/>
      <c r="E26" s="258"/>
      <c r="F26" s="217">
        <v>5000</v>
      </c>
      <c r="G26" s="258"/>
      <c r="H26" s="257" t="s">
        <v>564</v>
      </c>
      <c r="I26" s="257" t="s">
        <v>557</v>
      </c>
    </row>
    <row r="27" spans="1:9" ht="22.5" x14ac:dyDescent="0.2">
      <c r="A27" s="218" t="s">
        <v>560</v>
      </c>
      <c r="B27" s="218" t="s">
        <v>563</v>
      </c>
      <c r="C27" s="217">
        <v>5000</v>
      </c>
      <c r="D27" s="258"/>
      <c r="E27" s="258"/>
      <c r="F27" s="217">
        <v>5000</v>
      </c>
      <c r="G27" s="258"/>
      <c r="H27" s="257" t="s">
        <v>564</v>
      </c>
      <c r="I27" s="257" t="s">
        <v>557</v>
      </c>
    </row>
    <row r="28" spans="1:9" ht="22.5" x14ac:dyDescent="0.2">
      <c r="A28" s="218" t="s">
        <v>1094</v>
      </c>
      <c r="B28" s="218" t="s">
        <v>1093</v>
      </c>
      <c r="C28" s="217">
        <v>3000</v>
      </c>
      <c r="D28" s="258"/>
      <c r="E28" s="258"/>
      <c r="F28" s="217">
        <v>3000</v>
      </c>
      <c r="G28" s="258"/>
      <c r="H28" s="257" t="s">
        <v>564</v>
      </c>
      <c r="I28" s="257" t="s">
        <v>557</v>
      </c>
    </row>
    <row r="29" spans="1:9" x14ac:dyDescent="0.2">
      <c r="A29" s="218"/>
      <c r="B29" s="218"/>
      <c r="C29" s="217"/>
      <c r="D29" s="258"/>
      <c r="E29" s="258"/>
      <c r="F29" s="258"/>
      <c r="G29" s="258"/>
      <c r="H29" s="257"/>
      <c r="I29" s="257"/>
    </row>
    <row r="30" spans="1:9" x14ac:dyDescent="0.2">
      <c r="A30" s="60"/>
      <c r="B30" s="60" t="s">
        <v>279</v>
      </c>
      <c r="C30" s="239">
        <f>SUM(C25:C29)</f>
        <v>38000</v>
      </c>
      <c r="D30" s="239">
        <f>SUM(D25:D29)</f>
        <v>0</v>
      </c>
      <c r="E30" s="239">
        <f>SUM(E25:E29)</f>
        <v>0</v>
      </c>
      <c r="F30" s="239">
        <f>SUM(F25:F29)</f>
        <v>38000</v>
      </c>
      <c r="G30" s="239">
        <f>SUM(G25:G29)</f>
        <v>0</v>
      </c>
      <c r="H30" s="239"/>
      <c r="I30" s="239"/>
    </row>
    <row r="32" spans="1:9" hidden="1" x14ac:dyDescent="0.2"/>
    <row r="33" spans="1:9" hidden="1" x14ac:dyDescent="0.2">
      <c r="A33" s="212" t="s">
        <v>278</v>
      </c>
      <c r="B33" s="225"/>
      <c r="E33" s="261"/>
      <c r="F33" s="261"/>
      <c r="I33" s="263" t="s">
        <v>265</v>
      </c>
    </row>
    <row r="34" spans="1:9" hidden="1" x14ac:dyDescent="0.2">
      <c r="A34" s="262"/>
      <c r="B34" s="262"/>
      <c r="C34" s="261"/>
      <c r="D34" s="261"/>
      <c r="E34" s="261"/>
      <c r="F34" s="261"/>
    </row>
    <row r="35" spans="1:9" hidden="1" x14ac:dyDescent="0.2">
      <c r="A35" s="223" t="s">
        <v>45</v>
      </c>
      <c r="B35" s="222" t="s">
        <v>46</v>
      </c>
      <c r="C35" s="260" t="s">
        <v>264</v>
      </c>
      <c r="D35" s="260" t="s">
        <v>263</v>
      </c>
      <c r="E35" s="260" t="s">
        <v>262</v>
      </c>
      <c r="F35" s="260" t="s">
        <v>261</v>
      </c>
      <c r="G35" s="259" t="s">
        <v>260</v>
      </c>
      <c r="H35" s="222" t="s">
        <v>259</v>
      </c>
      <c r="I35" s="222" t="s">
        <v>258</v>
      </c>
    </row>
    <row r="36" spans="1:9" hidden="1" x14ac:dyDescent="0.2">
      <c r="A36" s="218"/>
      <c r="B36" s="218" t="s">
        <v>571</v>
      </c>
      <c r="C36" s="217"/>
      <c r="D36" s="258"/>
      <c r="E36" s="258"/>
      <c r="F36" s="258"/>
      <c r="G36" s="258"/>
      <c r="H36" s="257"/>
      <c r="I36" s="257"/>
    </row>
    <row r="37" spans="1:9" hidden="1" x14ac:dyDescent="0.2">
      <c r="A37" s="218"/>
      <c r="B37" s="218"/>
      <c r="C37" s="217"/>
      <c r="D37" s="258"/>
      <c r="E37" s="258"/>
      <c r="F37" s="258"/>
      <c r="G37" s="258"/>
      <c r="H37" s="257"/>
      <c r="I37" s="257"/>
    </row>
    <row r="38" spans="1:9" hidden="1" x14ac:dyDescent="0.2">
      <c r="A38" s="218"/>
      <c r="B38" s="218"/>
      <c r="C38" s="217"/>
      <c r="D38" s="258"/>
      <c r="E38" s="258"/>
      <c r="F38" s="258"/>
      <c r="G38" s="258"/>
      <c r="H38" s="257"/>
      <c r="I38" s="257"/>
    </row>
    <row r="39" spans="1:9" hidden="1" x14ac:dyDescent="0.2">
      <c r="A39" s="218"/>
      <c r="B39" s="218"/>
      <c r="C39" s="217"/>
      <c r="D39" s="258"/>
      <c r="E39" s="258"/>
      <c r="F39" s="258"/>
      <c r="G39" s="258"/>
      <c r="H39" s="257"/>
      <c r="I39" s="257"/>
    </row>
    <row r="40" spans="1:9" hidden="1" x14ac:dyDescent="0.2">
      <c r="A40" s="60"/>
      <c r="B40" s="60" t="s">
        <v>277</v>
      </c>
      <c r="C40" s="239">
        <f>SUM(C36:C39)</f>
        <v>0</v>
      </c>
      <c r="D40" s="239">
        <f>SUM(D36:D39)</f>
        <v>0</v>
      </c>
      <c r="E40" s="239">
        <f>SUM(E36:E39)</f>
        <v>0</v>
      </c>
      <c r="F40" s="239">
        <f>SUM(F36:F39)</f>
        <v>0</v>
      </c>
      <c r="G40" s="239">
        <f>SUM(G36:G39)</f>
        <v>0</v>
      </c>
      <c r="H40" s="239"/>
      <c r="I40" s="239"/>
    </row>
    <row r="41" spans="1:9" hidden="1" x14ac:dyDescent="0.2"/>
    <row r="43" spans="1:9" x14ac:dyDescent="0.2">
      <c r="A43" s="212" t="s">
        <v>276</v>
      </c>
      <c r="B43" s="225"/>
      <c r="E43" s="261"/>
      <c r="F43" s="261"/>
      <c r="I43" s="263" t="s">
        <v>265</v>
      </c>
    </row>
    <row r="44" spans="1:9" x14ac:dyDescent="0.2">
      <c r="A44" s="262"/>
      <c r="B44" s="262"/>
      <c r="C44" s="261"/>
      <c r="D44" s="261"/>
      <c r="E44" s="261"/>
      <c r="F44" s="261"/>
    </row>
    <row r="45" spans="1:9" x14ac:dyDescent="0.2">
      <c r="A45" s="223" t="s">
        <v>45</v>
      </c>
      <c r="B45" s="222" t="s">
        <v>46</v>
      </c>
      <c r="C45" s="260" t="s">
        <v>264</v>
      </c>
      <c r="D45" s="260" t="s">
        <v>263</v>
      </c>
      <c r="E45" s="260" t="s">
        <v>262</v>
      </c>
      <c r="F45" s="260" t="s">
        <v>261</v>
      </c>
      <c r="G45" s="259" t="s">
        <v>260</v>
      </c>
      <c r="H45" s="222" t="s">
        <v>259</v>
      </c>
      <c r="I45" s="222" t="s">
        <v>258</v>
      </c>
    </row>
    <row r="46" spans="1:9" x14ac:dyDescent="0.2">
      <c r="A46" s="218" t="s">
        <v>565</v>
      </c>
      <c r="B46" s="218" t="s">
        <v>568</v>
      </c>
      <c r="C46" s="217">
        <v>15033784.26</v>
      </c>
      <c r="D46" s="217">
        <v>15033784.26</v>
      </c>
      <c r="E46" s="258"/>
      <c r="F46" s="258"/>
      <c r="G46" s="258"/>
      <c r="H46" s="257"/>
      <c r="I46" s="257"/>
    </row>
    <row r="47" spans="1:9" x14ac:dyDescent="0.2">
      <c r="A47" s="218" t="s">
        <v>566</v>
      </c>
      <c r="B47" s="218" t="s">
        <v>569</v>
      </c>
      <c r="C47" s="217">
        <v>111758.87000000238</v>
      </c>
      <c r="D47" s="217">
        <v>111758.87000000238</v>
      </c>
      <c r="E47" s="258"/>
      <c r="F47" s="258"/>
      <c r="G47" s="258"/>
      <c r="H47" s="257"/>
      <c r="I47" s="257"/>
    </row>
    <row r="48" spans="1:9" x14ac:dyDescent="0.2">
      <c r="A48" s="218" t="s">
        <v>567</v>
      </c>
      <c r="B48" s="218" t="s">
        <v>570</v>
      </c>
      <c r="C48" s="217">
        <v>5637300.8600000003</v>
      </c>
      <c r="D48" s="217">
        <v>5637300.8600000003</v>
      </c>
      <c r="E48" s="258"/>
      <c r="F48" s="258"/>
      <c r="G48" s="258"/>
      <c r="H48" s="257"/>
      <c r="I48" s="257"/>
    </row>
    <row r="49" spans="1:9" x14ac:dyDescent="0.2">
      <c r="A49" s="218"/>
      <c r="B49" s="218"/>
      <c r="C49" s="217"/>
      <c r="D49" s="217"/>
      <c r="E49" s="258"/>
      <c r="F49" s="258"/>
      <c r="G49" s="258"/>
      <c r="H49" s="257"/>
      <c r="I49" s="257"/>
    </row>
    <row r="50" spans="1:9" x14ac:dyDescent="0.2">
      <c r="A50" s="60"/>
      <c r="B50" s="60" t="s">
        <v>275</v>
      </c>
      <c r="C50" s="239">
        <f>SUM(C46:C49)</f>
        <v>20782843.990000002</v>
      </c>
      <c r="D50" s="239">
        <f>SUM(D46:D49)</f>
        <v>20782843.990000002</v>
      </c>
      <c r="E50" s="239">
        <f>SUM(E46:E49)</f>
        <v>0</v>
      </c>
      <c r="F50" s="239">
        <f>SUM(F46:F49)</f>
        <v>0</v>
      </c>
      <c r="G50" s="239">
        <f>SUM(G46:G49)</f>
        <v>0</v>
      </c>
      <c r="H50" s="239"/>
      <c r="I50" s="239"/>
    </row>
    <row r="53" spans="1:9" x14ac:dyDescent="0.2">
      <c r="B53" s="453"/>
      <c r="C53" s="87"/>
      <c r="D53" s="87"/>
    </row>
    <row r="54" spans="1:9" x14ac:dyDescent="0.2">
      <c r="A54" s="454"/>
      <c r="B54" s="453"/>
      <c r="C54" s="454"/>
      <c r="D54" s="87"/>
    </row>
    <row r="55" spans="1:9" x14ac:dyDescent="0.2">
      <c r="A55" s="455"/>
      <c r="B55" s="456"/>
      <c r="C55" s="455"/>
      <c r="D55" s="87"/>
    </row>
    <row r="56" spans="1:9" x14ac:dyDescent="0.2">
      <c r="A56" s="551"/>
      <c r="B56" s="551"/>
      <c r="C56" s="551"/>
      <c r="D56" s="551"/>
    </row>
    <row r="57" spans="1:9" x14ac:dyDescent="0.2">
      <c r="A57" s="457"/>
      <c r="C57" s="551"/>
      <c r="D57" s="551"/>
    </row>
    <row r="58" spans="1:9" x14ac:dyDescent="0.2">
      <c r="A58" s="455"/>
      <c r="B58" s="7"/>
      <c r="C58" s="458"/>
      <c r="D58" s="87"/>
    </row>
    <row r="59" spans="1:9" x14ac:dyDescent="0.2">
      <c r="A59" s="455"/>
      <c r="B59" s="7"/>
      <c r="C59" s="458"/>
      <c r="D59" s="87"/>
    </row>
    <row r="60" spans="1:9" x14ac:dyDescent="0.2">
      <c r="A60" s="455"/>
      <c r="B60" s="7"/>
      <c r="C60" s="458"/>
      <c r="D60" s="87"/>
    </row>
    <row r="61" spans="1:9" x14ac:dyDescent="0.2">
      <c r="A61" s="455"/>
      <c r="B61" s="7"/>
      <c r="C61" s="455"/>
      <c r="D61" s="87"/>
    </row>
    <row r="62" spans="1:9" x14ac:dyDescent="0.2">
      <c r="A62" s="455"/>
      <c r="B62" s="7"/>
      <c r="C62" s="455"/>
      <c r="D62" s="87"/>
    </row>
    <row r="63" spans="1:9" x14ac:dyDescent="0.2">
      <c r="A63" s="180"/>
      <c r="B63" s="7"/>
      <c r="C63" s="552"/>
      <c r="D63" s="552"/>
    </row>
    <row r="64" spans="1:9" x14ac:dyDescent="0.2">
      <c r="A64" s="180"/>
      <c r="B64" s="7"/>
      <c r="C64" s="180"/>
      <c r="D64" s="87"/>
    </row>
    <row r="65" spans="1:4" ht="15" x14ac:dyDescent="0.2">
      <c r="A65" s="552"/>
      <c r="B65" s="553"/>
      <c r="C65" s="552"/>
      <c r="D65" s="552"/>
    </row>
    <row r="86" spans="1:9" x14ac:dyDescent="0.2">
      <c r="A86" s="212" t="s">
        <v>274</v>
      </c>
      <c r="B86" s="225"/>
      <c r="C86" s="261"/>
      <c r="D86" s="261"/>
      <c r="E86" s="261"/>
      <c r="F86" s="261"/>
    </row>
    <row r="87" spans="1:9" x14ac:dyDescent="0.2">
      <c r="A87" s="262"/>
      <c r="B87" s="262"/>
      <c r="C87" s="261"/>
      <c r="D87" s="261"/>
      <c r="E87" s="261"/>
      <c r="F87" s="261"/>
    </row>
    <row r="88" spans="1:9" x14ac:dyDescent="0.2">
      <c r="A88" s="223" t="s">
        <v>45</v>
      </c>
      <c r="B88" s="222" t="s">
        <v>46</v>
      </c>
      <c r="C88" s="260" t="s">
        <v>264</v>
      </c>
      <c r="D88" s="260" t="s">
        <v>263</v>
      </c>
      <c r="E88" s="260" t="s">
        <v>262</v>
      </c>
      <c r="F88" s="260" t="s">
        <v>261</v>
      </c>
      <c r="G88" s="259" t="s">
        <v>260</v>
      </c>
      <c r="H88" s="222" t="s">
        <v>259</v>
      </c>
      <c r="I88" s="222" t="s">
        <v>258</v>
      </c>
    </row>
    <row r="89" spans="1:9" x14ac:dyDescent="0.2">
      <c r="A89" s="218"/>
      <c r="B89" s="218" t="s">
        <v>571</v>
      </c>
      <c r="C89" s="217"/>
      <c r="D89" s="258"/>
      <c r="E89" s="258"/>
      <c r="F89" s="258"/>
      <c r="G89" s="258"/>
      <c r="H89" s="257"/>
      <c r="I89" s="257"/>
    </row>
    <row r="90" spans="1:9" x14ac:dyDescent="0.2">
      <c r="A90" s="218"/>
      <c r="B90" s="218"/>
      <c r="C90" s="217"/>
      <c r="D90" s="258"/>
      <c r="E90" s="258"/>
      <c r="F90" s="258"/>
      <c r="G90" s="258"/>
      <c r="H90" s="257"/>
      <c r="I90" s="257"/>
    </row>
    <row r="91" spans="1:9" x14ac:dyDescent="0.2">
      <c r="A91" s="218"/>
      <c r="B91" s="218"/>
      <c r="C91" s="217"/>
      <c r="D91" s="258"/>
      <c r="E91" s="258"/>
      <c r="F91" s="258"/>
      <c r="G91" s="258"/>
      <c r="H91" s="257"/>
      <c r="I91" s="257"/>
    </row>
    <row r="92" spans="1:9" x14ac:dyDescent="0.2">
      <c r="A92" s="218"/>
      <c r="B92" s="218"/>
      <c r="C92" s="217"/>
      <c r="D92" s="258"/>
      <c r="E92" s="258"/>
      <c r="F92" s="258"/>
      <c r="G92" s="258"/>
      <c r="H92" s="257"/>
      <c r="I92" s="257"/>
    </row>
    <row r="93" spans="1:9" x14ac:dyDescent="0.2">
      <c r="A93" s="218"/>
      <c r="B93" s="218"/>
      <c r="C93" s="217"/>
      <c r="D93" s="258"/>
      <c r="E93" s="258"/>
      <c r="F93" s="258"/>
      <c r="G93" s="258"/>
      <c r="H93" s="257"/>
      <c r="I93" s="257"/>
    </row>
    <row r="94" spans="1:9" x14ac:dyDescent="0.2">
      <c r="A94" s="218"/>
      <c r="B94" s="218"/>
      <c r="C94" s="217"/>
      <c r="D94" s="258"/>
      <c r="E94" s="258"/>
      <c r="F94" s="258"/>
      <c r="G94" s="258"/>
      <c r="H94" s="257"/>
      <c r="I94" s="257"/>
    </row>
    <row r="95" spans="1:9" x14ac:dyDescent="0.2">
      <c r="A95" s="218"/>
      <c r="B95" s="218"/>
      <c r="C95" s="217"/>
      <c r="D95" s="258"/>
      <c r="E95" s="258"/>
      <c r="F95" s="258"/>
      <c r="G95" s="258"/>
      <c r="H95" s="257"/>
      <c r="I95" s="257"/>
    </row>
    <row r="96" spans="1:9" x14ac:dyDescent="0.2">
      <c r="A96" s="218"/>
      <c r="B96" s="218"/>
      <c r="C96" s="217"/>
      <c r="D96" s="258"/>
      <c r="E96" s="258"/>
      <c r="F96" s="258"/>
      <c r="G96" s="258"/>
      <c r="H96" s="257"/>
      <c r="I96" s="257"/>
    </row>
    <row r="97" spans="1:9" x14ac:dyDescent="0.2">
      <c r="A97" s="218"/>
      <c r="B97" s="218"/>
      <c r="C97" s="217"/>
      <c r="D97" s="258"/>
      <c r="E97" s="258"/>
      <c r="F97" s="258"/>
      <c r="G97" s="258"/>
      <c r="H97" s="257"/>
      <c r="I97" s="257"/>
    </row>
    <row r="98" spans="1:9" x14ac:dyDescent="0.2">
      <c r="A98" s="218"/>
      <c r="B98" s="218"/>
      <c r="C98" s="217"/>
      <c r="D98" s="258"/>
      <c r="E98" s="258"/>
      <c r="F98" s="258"/>
      <c r="G98" s="258"/>
      <c r="H98" s="257"/>
      <c r="I98" s="257"/>
    </row>
    <row r="99" spans="1:9" x14ac:dyDescent="0.2">
      <c r="A99" s="218"/>
      <c r="B99" s="218"/>
      <c r="C99" s="217"/>
      <c r="D99" s="258"/>
      <c r="E99" s="258"/>
      <c r="F99" s="258"/>
      <c r="G99" s="258"/>
      <c r="H99" s="257"/>
      <c r="I99" s="257"/>
    </row>
    <row r="100" spans="1:9" x14ac:dyDescent="0.2">
      <c r="A100" s="218"/>
      <c r="B100" s="218"/>
      <c r="C100" s="217"/>
      <c r="D100" s="258"/>
      <c r="E100" s="258"/>
      <c r="F100" s="258"/>
      <c r="G100" s="258"/>
      <c r="H100" s="257"/>
      <c r="I100" s="257"/>
    </row>
    <row r="101" spans="1:9" x14ac:dyDescent="0.2">
      <c r="A101" s="218"/>
      <c r="B101" s="218"/>
      <c r="C101" s="217"/>
      <c r="D101" s="258"/>
      <c r="E101" s="258"/>
      <c r="F101" s="258"/>
      <c r="G101" s="258"/>
      <c r="H101" s="257"/>
      <c r="I101" s="257"/>
    </row>
    <row r="102" spans="1:9" x14ac:dyDescent="0.2">
      <c r="A102" s="218"/>
      <c r="B102" s="218"/>
      <c r="C102" s="217"/>
      <c r="D102" s="258"/>
      <c r="E102" s="258"/>
      <c r="F102" s="258"/>
      <c r="G102" s="258"/>
      <c r="H102" s="257"/>
      <c r="I102" s="257"/>
    </row>
    <row r="103" spans="1:9" x14ac:dyDescent="0.2">
      <c r="A103" s="218"/>
      <c r="B103" s="218"/>
      <c r="C103" s="217"/>
      <c r="D103" s="258"/>
      <c r="E103" s="258"/>
      <c r="F103" s="258"/>
      <c r="G103" s="258"/>
      <c r="H103" s="257"/>
      <c r="I103" s="257"/>
    </row>
    <row r="104" spans="1:9" x14ac:dyDescent="0.2">
      <c r="A104" s="218"/>
      <c r="B104" s="218"/>
      <c r="C104" s="217"/>
      <c r="D104" s="258"/>
      <c r="E104" s="258"/>
      <c r="F104" s="258"/>
      <c r="G104" s="258"/>
      <c r="H104" s="257"/>
      <c r="I104" s="257"/>
    </row>
    <row r="105" spans="1:9" x14ac:dyDescent="0.2">
      <c r="A105" s="218"/>
      <c r="B105" s="218"/>
      <c r="C105" s="217"/>
      <c r="D105" s="258"/>
      <c r="E105" s="258"/>
      <c r="F105" s="258"/>
      <c r="G105" s="258"/>
      <c r="H105" s="257"/>
      <c r="I105" s="257"/>
    </row>
    <row r="106" spans="1:9" x14ac:dyDescent="0.2">
      <c r="A106" s="218"/>
      <c r="B106" s="218"/>
      <c r="C106" s="217"/>
      <c r="D106" s="258"/>
      <c r="E106" s="258"/>
      <c r="F106" s="258"/>
      <c r="G106" s="258"/>
      <c r="H106" s="257"/>
      <c r="I106" s="257"/>
    </row>
    <row r="107" spans="1:9" x14ac:dyDescent="0.2">
      <c r="A107" s="218"/>
      <c r="B107" s="218"/>
      <c r="C107" s="217"/>
      <c r="D107" s="258"/>
      <c r="E107" s="258"/>
      <c r="F107" s="258"/>
      <c r="G107" s="258"/>
      <c r="H107" s="257"/>
      <c r="I107" s="257"/>
    </row>
    <row r="108" spans="1:9" x14ac:dyDescent="0.2">
      <c r="A108" s="218"/>
      <c r="B108" s="218"/>
      <c r="C108" s="217"/>
      <c r="D108" s="258"/>
      <c r="E108" s="258"/>
      <c r="F108" s="258"/>
      <c r="G108" s="258"/>
      <c r="H108" s="257"/>
      <c r="I108" s="257"/>
    </row>
    <row r="109" spans="1:9" x14ac:dyDescent="0.2">
      <c r="A109" s="218"/>
      <c r="B109" s="218"/>
      <c r="C109" s="217"/>
      <c r="D109" s="258"/>
      <c r="E109" s="258"/>
      <c r="F109" s="258"/>
      <c r="G109" s="258"/>
      <c r="H109" s="257"/>
      <c r="I109" s="257"/>
    </row>
    <row r="110" spans="1:9" x14ac:dyDescent="0.2">
      <c r="A110" s="218"/>
      <c r="B110" s="218"/>
      <c r="C110" s="217"/>
      <c r="D110" s="258"/>
      <c r="E110" s="258"/>
      <c r="F110" s="258"/>
      <c r="G110" s="258"/>
      <c r="H110" s="257"/>
      <c r="I110" s="257"/>
    </row>
    <row r="111" spans="1:9" x14ac:dyDescent="0.2">
      <c r="A111" s="218"/>
      <c r="B111" s="218"/>
      <c r="C111" s="217"/>
      <c r="D111" s="258"/>
      <c r="E111" s="258"/>
      <c r="F111" s="258"/>
      <c r="G111" s="258"/>
      <c r="H111" s="257"/>
      <c r="I111" s="257"/>
    </row>
    <row r="112" spans="1:9" x14ac:dyDescent="0.2">
      <c r="A112" s="218"/>
      <c r="B112" s="218"/>
      <c r="C112" s="217"/>
      <c r="D112" s="258"/>
      <c r="E112" s="258"/>
      <c r="F112" s="258"/>
      <c r="G112" s="258"/>
      <c r="H112" s="257"/>
      <c r="I112" s="257"/>
    </row>
    <row r="113" spans="1:11" x14ac:dyDescent="0.2">
      <c r="A113" s="60"/>
      <c r="B113" s="60" t="s">
        <v>273</v>
      </c>
      <c r="C113" s="239">
        <f>SUM(C89:C112)</f>
        <v>0</v>
      </c>
      <c r="D113" s="239">
        <f>SUM(D89:D112)</f>
        <v>0</v>
      </c>
      <c r="E113" s="239">
        <f>SUM(E89:E112)</f>
        <v>0</v>
      </c>
      <c r="F113" s="239">
        <f>SUM(F89:F112)</f>
        <v>0</v>
      </c>
      <c r="G113" s="239">
        <f>SUM(G89:G112)</f>
        <v>0</v>
      </c>
      <c r="H113" s="239"/>
      <c r="I113" s="239"/>
    </row>
    <row r="116" spans="1:11" x14ac:dyDescent="0.2">
      <c r="A116" s="212" t="s">
        <v>272</v>
      </c>
      <c r="B116" s="225"/>
      <c r="C116" s="264"/>
      <c r="E116" s="261"/>
      <c r="F116" s="261"/>
      <c r="I116" s="263" t="s">
        <v>265</v>
      </c>
    </row>
    <row r="117" spans="1:11" x14ac:dyDescent="0.2">
      <c r="A117" s="262"/>
      <c r="B117" s="262"/>
      <c r="C117" s="261"/>
      <c r="D117" s="261"/>
      <c r="E117" s="261"/>
      <c r="F117" s="261"/>
    </row>
    <row r="118" spans="1:11" x14ac:dyDescent="0.2">
      <c r="A118" s="223" t="s">
        <v>45</v>
      </c>
      <c r="B118" s="222" t="s">
        <v>46</v>
      </c>
      <c r="C118" s="260" t="s">
        <v>264</v>
      </c>
      <c r="D118" s="260" t="s">
        <v>263</v>
      </c>
      <c r="E118" s="260" t="s">
        <v>262</v>
      </c>
      <c r="F118" s="260" t="s">
        <v>261</v>
      </c>
      <c r="G118" s="259" t="s">
        <v>260</v>
      </c>
      <c r="H118" s="222" t="s">
        <v>259</v>
      </c>
      <c r="I118" s="222" t="s">
        <v>258</v>
      </c>
    </row>
    <row r="119" spans="1:11" x14ac:dyDescent="0.2">
      <c r="A119" s="218"/>
      <c r="B119" s="218" t="s">
        <v>571</v>
      </c>
      <c r="C119" s="217"/>
      <c r="D119" s="258"/>
      <c r="E119" s="258"/>
      <c r="F119" s="258"/>
      <c r="G119" s="258"/>
      <c r="H119" s="257"/>
      <c r="I119" s="257"/>
    </row>
    <row r="120" spans="1:11" x14ac:dyDescent="0.2">
      <c r="A120" s="218"/>
      <c r="B120" s="218"/>
      <c r="C120" s="217"/>
      <c r="D120" s="258"/>
      <c r="E120" s="258"/>
      <c r="F120" s="258"/>
      <c r="G120" s="258"/>
      <c r="H120" s="257"/>
      <c r="I120" s="257"/>
    </row>
    <row r="121" spans="1:11" x14ac:dyDescent="0.2">
      <c r="A121" s="218"/>
      <c r="B121" s="218"/>
      <c r="C121" s="217"/>
      <c r="D121" s="258"/>
      <c r="E121" s="258"/>
      <c r="F121" s="258"/>
      <c r="G121" s="258"/>
      <c r="H121" s="257"/>
      <c r="I121" s="257"/>
      <c r="K121" s="6"/>
    </row>
    <row r="122" spans="1:11" x14ac:dyDescent="0.2">
      <c r="A122" s="218"/>
      <c r="B122" s="218"/>
      <c r="C122" s="217"/>
      <c r="D122" s="258"/>
      <c r="E122" s="258"/>
      <c r="F122" s="258"/>
      <c r="G122" s="258"/>
      <c r="H122" s="257"/>
      <c r="I122" s="257"/>
      <c r="K122" s="6"/>
    </row>
    <row r="123" spans="1:11" x14ac:dyDescent="0.2">
      <c r="A123" s="60"/>
      <c r="B123" s="60" t="s">
        <v>271</v>
      </c>
      <c r="C123" s="239">
        <f>SUM(C119:C122)</f>
        <v>0</v>
      </c>
      <c r="D123" s="239">
        <f>SUM(D119:D122)</f>
        <v>0</v>
      </c>
      <c r="E123" s="239">
        <f>SUM(E119:E122)</f>
        <v>0</v>
      </c>
      <c r="F123" s="239">
        <f>SUM(F119:F122)</f>
        <v>0</v>
      </c>
      <c r="G123" s="239">
        <f>SUM(G119:G122)</f>
        <v>0</v>
      </c>
      <c r="H123" s="239"/>
      <c r="I123" s="239"/>
      <c r="K123" s="6"/>
    </row>
    <row r="126" spans="1:11" x14ac:dyDescent="0.2">
      <c r="A126" s="212" t="s">
        <v>270</v>
      </c>
      <c r="B126" s="225"/>
      <c r="E126" s="261"/>
      <c r="F126" s="261"/>
      <c r="I126" s="263" t="s">
        <v>265</v>
      </c>
    </row>
    <row r="127" spans="1:11" x14ac:dyDescent="0.2">
      <c r="A127" s="262"/>
      <c r="B127" s="262"/>
      <c r="C127" s="261"/>
      <c r="D127" s="261"/>
      <c r="E127" s="261"/>
      <c r="F127" s="261"/>
    </row>
    <row r="128" spans="1:11" x14ac:dyDescent="0.2">
      <c r="A128" s="223" t="s">
        <v>45</v>
      </c>
      <c r="B128" s="222" t="s">
        <v>46</v>
      </c>
      <c r="C128" s="260" t="s">
        <v>264</v>
      </c>
      <c r="D128" s="260" t="s">
        <v>263</v>
      </c>
      <c r="E128" s="260" t="s">
        <v>262</v>
      </c>
      <c r="F128" s="260" t="s">
        <v>261</v>
      </c>
      <c r="G128" s="259" t="s">
        <v>260</v>
      </c>
      <c r="H128" s="222" t="s">
        <v>259</v>
      </c>
      <c r="I128" s="222" t="s">
        <v>258</v>
      </c>
    </row>
    <row r="129" spans="1:11" x14ac:dyDescent="0.2">
      <c r="A129" s="218"/>
      <c r="B129" s="218" t="s">
        <v>571</v>
      </c>
      <c r="C129" s="217"/>
      <c r="D129" s="258"/>
      <c r="E129" s="258"/>
      <c r="F129" s="258"/>
      <c r="G129" s="258"/>
      <c r="H129" s="257"/>
      <c r="I129" s="257"/>
    </row>
    <row r="130" spans="1:11" x14ac:dyDescent="0.2">
      <c r="A130" s="218"/>
      <c r="B130" s="218"/>
      <c r="C130" s="217"/>
      <c r="D130" s="258"/>
      <c r="E130" s="258"/>
      <c r="F130" s="258"/>
      <c r="G130" s="258"/>
      <c r="H130" s="257"/>
      <c r="I130" s="257"/>
    </row>
    <row r="131" spans="1:11" x14ac:dyDescent="0.2">
      <c r="A131" s="218"/>
      <c r="B131" s="218"/>
      <c r="C131" s="217"/>
      <c r="D131" s="258"/>
      <c r="E131" s="258"/>
      <c r="F131" s="258"/>
      <c r="G131" s="258"/>
      <c r="H131" s="257"/>
      <c r="I131" s="257"/>
    </row>
    <row r="132" spans="1:11" x14ac:dyDescent="0.2">
      <c r="A132" s="218"/>
      <c r="B132" s="218"/>
      <c r="C132" s="217"/>
      <c r="D132" s="258"/>
      <c r="E132" s="258"/>
      <c r="F132" s="258"/>
      <c r="G132" s="258"/>
      <c r="H132" s="257"/>
      <c r="I132" s="257"/>
    </row>
    <row r="133" spans="1:11" x14ac:dyDescent="0.2">
      <c r="A133" s="60"/>
      <c r="B133" s="60" t="s">
        <v>269</v>
      </c>
      <c r="C133" s="239">
        <f>SUM(C129:C132)</f>
        <v>0</v>
      </c>
      <c r="D133" s="239">
        <f>SUM(D129:D132)</f>
        <v>0</v>
      </c>
      <c r="E133" s="239">
        <f>SUM(E129:E132)</f>
        <v>0</v>
      </c>
      <c r="F133" s="239">
        <f>SUM(F129:F132)</f>
        <v>0</v>
      </c>
      <c r="G133" s="239">
        <f>SUM(G129:G132)</f>
        <v>0</v>
      </c>
      <c r="H133" s="239"/>
      <c r="I133" s="239"/>
    </row>
    <row r="136" spans="1:11" x14ac:dyDescent="0.2">
      <c r="A136" s="212" t="s">
        <v>268</v>
      </c>
      <c r="B136" s="225"/>
      <c r="E136" s="261"/>
      <c r="F136" s="261"/>
      <c r="I136" s="263" t="s">
        <v>265</v>
      </c>
    </row>
    <row r="137" spans="1:11" x14ac:dyDescent="0.2">
      <c r="A137" s="262"/>
      <c r="B137" s="262"/>
      <c r="C137" s="261"/>
      <c r="D137" s="261"/>
      <c r="E137" s="261"/>
      <c r="F137" s="261"/>
    </row>
    <row r="138" spans="1:11" x14ac:dyDescent="0.2">
      <c r="A138" s="223" t="s">
        <v>45</v>
      </c>
      <c r="B138" s="222" t="s">
        <v>46</v>
      </c>
      <c r="C138" s="260" t="s">
        <v>264</v>
      </c>
      <c r="D138" s="260" t="s">
        <v>263</v>
      </c>
      <c r="E138" s="260" t="s">
        <v>262</v>
      </c>
      <c r="F138" s="260" t="s">
        <v>261</v>
      </c>
      <c r="G138" s="259" t="s">
        <v>260</v>
      </c>
      <c r="H138" s="222" t="s">
        <v>259</v>
      </c>
      <c r="I138" s="222" t="s">
        <v>258</v>
      </c>
    </row>
    <row r="139" spans="1:11" x14ac:dyDescent="0.2">
      <c r="A139" s="218"/>
      <c r="B139" s="218" t="s">
        <v>571</v>
      </c>
      <c r="C139" s="217"/>
      <c r="D139" s="258"/>
      <c r="E139" s="258"/>
      <c r="F139" s="258"/>
      <c r="G139" s="258"/>
      <c r="H139" s="257"/>
      <c r="I139" s="257"/>
      <c r="K139" s="6"/>
    </row>
    <row r="140" spans="1:11" x14ac:dyDescent="0.2">
      <c r="A140" s="218"/>
      <c r="B140" s="218"/>
      <c r="C140" s="217"/>
      <c r="D140" s="258"/>
      <c r="E140" s="258"/>
      <c r="F140" s="258"/>
      <c r="G140" s="258"/>
      <c r="H140" s="257"/>
      <c r="I140" s="257"/>
      <c r="K140" s="6"/>
    </row>
    <row r="141" spans="1:11" x14ac:dyDescent="0.2">
      <c r="A141" s="218"/>
      <c r="B141" s="218"/>
      <c r="C141" s="217"/>
      <c r="D141" s="258"/>
      <c r="E141" s="258"/>
      <c r="F141" s="258"/>
      <c r="G141" s="258"/>
      <c r="H141" s="257"/>
      <c r="I141" s="257"/>
    </row>
    <row r="142" spans="1:11" x14ac:dyDescent="0.2">
      <c r="A142" s="218"/>
      <c r="B142" s="218"/>
      <c r="C142" s="217"/>
      <c r="D142" s="258"/>
      <c r="E142" s="258"/>
      <c r="F142" s="258"/>
      <c r="G142" s="258"/>
      <c r="H142" s="257"/>
      <c r="I142" s="257"/>
    </row>
    <row r="143" spans="1:11" x14ac:dyDescent="0.2">
      <c r="A143" s="60"/>
      <c r="B143" s="60" t="s">
        <v>267</v>
      </c>
      <c r="C143" s="239">
        <f>SUM(C139:C142)</f>
        <v>0</v>
      </c>
      <c r="D143" s="239">
        <f>SUM(D139:D142)</f>
        <v>0</v>
      </c>
      <c r="E143" s="239">
        <f>SUM(E139:E142)</f>
        <v>0</v>
      </c>
      <c r="F143" s="239">
        <f>SUM(F139:F142)</f>
        <v>0</v>
      </c>
      <c r="G143" s="239">
        <f>SUM(G139:G142)</f>
        <v>0</v>
      </c>
      <c r="H143" s="239"/>
      <c r="I143" s="239"/>
    </row>
    <row r="146" spans="1:9" x14ac:dyDescent="0.2">
      <c r="A146" s="212" t="s">
        <v>266</v>
      </c>
      <c r="B146" s="225"/>
      <c r="E146" s="261"/>
      <c r="F146" s="261"/>
      <c r="I146" s="263" t="s">
        <v>265</v>
      </c>
    </row>
    <row r="147" spans="1:9" x14ac:dyDescent="0.2">
      <c r="A147" s="262"/>
      <c r="B147" s="262"/>
      <c r="C147" s="261"/>
      <c r="D147" s="261"/>
      <c r="E147" s="261"/>
      <c r="F147" s="261"/>
    </row>
    <row r="148" spans="1:9" x14ac:dyDescent="0.2">
      <c r="A148" s="223" t="s">
        <v>45</v>
      </c>
      <c r="B148" s="222" t="s">
        <v>46</v>
      </c>
      <c r="C148" s="260" t="s">
        <v>264</v>
      </c>
      <c r="D148" s="260" t="s">
        <v>263</v>
      </c>
      <c r="E148" s="260" t="s">
        <v>262</v>
      </c>
      <c r="F148" s="260" t="s">
        <v>261</v>
      </c>
      <c r="G148" s="259" t="s">
        <v>260</v>
      </c>
      <c r="H148" s="222" t="s">
        <v>259</v>
      </c>
      <c r="I148" s="222" t="s">
        <v>258</v>
      </c>
    </row>
    <row r="149" spans="1:9" x14ac:dyDescent="0.2">
      <c r="A149" s="218"/>
      <c r="B149" s="218" t="s">
        <v>571</v>
      </c>
      <c r="C149" s="217"/>
      <c r="D149" s="258"/>
      <c r="E149" s="258"/>
      <c r="F149" s="258"/>
      <c r="G149" s="258"/>
      <c r="H149" s="257"/>
      <c r="I149" s="257"/>
    </row>
    <row r="150" spans="1:9" x14ac:dyDescent="0.2">
      <c r="A150" s="218"/>
      <c r="B150" s="218"/>
      <c r="C150" s="217"/>
      <c r="D150" s="258"/>
      <c r="E150" s="258"/>
      <c r="F150" s="258"/>
      <c r="G150" s="258"/>
      <c r="H150" s="257"/>
      <c r="I150" s="257"/>
    </row>
    <row r="151" spans="1:9" x14ac:dyDescent="0.2">
      <c r="A151" s="218"/>
      <c r="B151" s="218"/>
      <c r="C151" s="217"/>
      <c r="D151" s="258"/>
      <c r="E151" s="258"/>
      <c r="F151" s="258"/>
      <c r="G151" s="258"/>
      <c r="H151" s="257"/>
      <c r="I151" s="257"/>
    </row>
    <row r="152" spans="1:9" x14ac:dyDescent="0.2">
      <c r="A152" s="218"/>
      <c r="B152" s="218"/>
      <c r="C152" s="217"/>
      <c r="D152" s="258"/>
      <c r="E152" s="258"/>
      <c r="F152" s="258"/>
      <c r="G152" s="258"/>
      <c r="H152" s="257"/>
      <c r="I152" s="257"/>
    </row>
    <row r="153" spans="1:9" x14ac:dyDescent="0.2">
      <c r="A153" s="60"/>
      <c r="B153" s="60" t="s">
        <v>257</v>
      </c>
      <c r="C153" s="239">
        <f>SUM(C149:C152)</f>
        <v>0</v>
      </c>
      <c r="D153" s="239">
        <f>SUM(D149:D152)</f>
        <v>0</v>
      </c>
      <c r="E153" s="239">
        <f>SUM(E149:E152)</f>
        <v>0</v>
      </c>
      <c r="F153" s="239">
        <f>SUM(F149:F152)</f>
        <v>0</v>
      </c>
      <c r="G153" s="239">
        <f>SUM(G149:G152)</f>
        <v>0</v>
      </c>
      <c r="H153" s="239"/>
      <c r="I153" s="239"/>
    </row>
    <row r="234" spans="1:8" x14ac:dyDescent="0.2">
      <c r="A234" s="11"/>
      <c r="B234" s="11"/>
      <c r="C234" s="12"/>
      <c r="D234" s="12"/>
      <c r="E234" s="12"/>
      <c r="F234" s="12"/>
      <c r="G234" s="12"/>
      <c r="H234" s="11"/>
    </row>
    <row r="235" spans="1:8" x14ac:dyDescent="0.2">
      <c r="A235" s="82"/>
      <c r="B235" s="83"/>
    </row>
    <row r="236" spans="1:8" x14ac:dyDescent="0.2">
      <c r="A236" s="82"/>
      <c r="B236" s="83"/>
    </row>
    <row r="237" spans="1:8" x14ac:dyDescent="0.2">
      <c r="A237" s="82"/>
      <c r="B237" s="83"/>
    </row>
    <row r="238" spans="1:8" x14ac:dyDescent="0.2">
      <c r="A238" s="82"/>
      <c r="B238" s="83"/>
    </row>
    <row r="239" spans="1:8" x14ac:dyDescent="0.2">
      <c r="A239" s="82"/>
      <c r="B239" s="83"/>
    </row>
  </sheetData>
  <mergeCells count="6">
    <mergeCell ref="A56:B56"/>
    <mergeCell ref="C56:D56"/>
    <mergeCell ref="C57:D57"/>
    <mergeCell ref="C63:D63"/>
    <mergeCell ref="A65:B65"/>
    <mergeCell ref="C65:D65"/>
  </mergeCells>
  <dataValidations count="9">
    <dataValidation allowBlank="1" showInputMessage="1" showErrorMessage="1" prompt="Saldo final del periodo de la información financiera trimestral presentada, el cual debe coincidir con la suma de las columnas de 90, 180, 365 y más de 365 días." sqref="C7 C24 C35 C45 C88 C118 C128 C138 C148"/>
    <dataValidation allowBlank="1" showInputMessage="1" showErrorMessage="1" prompt="Corresponde al número de la cuenta de acuerdo al Plan de Cuentas emitido por el CONAC (DOF 23/12/2015). Excepto cuentas por cobrar de contribuciones o fideicomisos que se encuentran dentro de inversiones financieras..." sqref="A7 A24 A35 A45 A88 A118 A128 A138 A148"/>
    <dataValidation allowBlank="1" showInputMessage="1" showErrorMessage="1" prompt="Corresponde al nombre o descripción de la cuenta de acuerdo al Plan de Cuentas emitido por el CONAC." sqref="B7 B24 B88 B118 B128 B138 B148 B35 B45"/>
    <dataValidation allowBlank="1" showInputMessage="1" showErrorMessage="1" prompt="Importe de la cuentas por cobrar con fecha de vencimiento de 1 a 90 días." sqref="D7 D24 D88 D118 D128 D138 D148 D35 D45"/>
    <dataValidation allowBlank="1" showInputMessage="1" showErrorMessage="1" prompt="Importe de la cuentas por cobrar con fecha de vencimiento de 91 a 180 días." sqref="E7 E24 E88 E118 E128 E138 E148 E35 E45"/>
    <dataValidation allowBlank="1" showInputMessage="1" showErrorMessage="1" prompt="Importe de la cuentas por cobrar con fecha de vencimiento de 181 a 365 días." sqref="F7 F24 F88 F118 F128 F138 F148 F35 F45"/>
    <dataValidation allowBlank="1" showInputMessage="1" showErrorMessage="1" prompt="Importe de la cuentas por cobrar con vencimiento mayor a 365 días." sqref="G7 G24 G88 G118 G128 G138 G148 G35 G45"/>
    <dataValidation allowBlank="1" showInputMessage="1" showErrorMessage="1" prompt="Informar sobre caraterísticas cualitativas de la cuenta, ejemplo: acciones implementadas para su recuperación, causas de la demora en su recuperación." sqref="H7 H24 H88 H118 H128 H138 H148 H35 H45"/>
    <dataValidation allowBlank="1" showInputMessage="1" showErrorMessage="1" prompt="Indicar si el deudor ya sobrepasó el plazo estipulado para pago, 90, 180 o 365 días." sqref="I7 I24 I88 I118 I128 I138 I148 I35 I45"/>
  </dataValidations>
  <pageMargins left="0.7" right="0.7" top="0.75" bottom="0.75" header="0.3" footer="0.3"/>
  <pageSetup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view="pageBreakPreview" zoomScale="110" zoomScaleNormal="100" zoomScaleSheetLayoutView="110" workbookViewId="0">
      <pane ySplit="1" topLeftCell="A2" activePane="bottomLeft" state="frozen"/>
      <selection activeCell="A14" sqref="A14:B14"/>
      <selection pane="bottomLeft" activeCell="A11" sqref="A11"/>
    </sheetView>
  </sheetViews>
  <sheetFormatPr baseColWidth="10" defaultRowHeight="11.25" x14ac:dyDescent="0.2"/>
  <cols>
    <col min="1" max="1" width="20.7109375" style="5" customWidth="1"/>
    <col min="2" max="2" width="50.7109375" style="5" customWidth="1"/>
    <col min="3" max="3" width="14.7109375" style="6" customWidth="1"/>
    <col min="4" max="7" width="13.7109375" style="6" customWidth="1"/>
    <col min="8" max="9" width="17.7109375" style="5" customWidth="1"/>
    <col min="10" max="10" width="11.42578125" style="5" customWidth="1"/>
    <col min="11" max="16384" width="11.42578125" style="5"/>
  </cols>
  <sheetData>
    <row r="1" spans="1:8" s="81" customFormat="1" x14ac:dyDescent="0.2">
      <c r="C1" s="6"/>
      <c r="D1" s="6"/>
      <c r="E1" s="6"/>
      <c r="F1" s="6"/>
      <c r="G1" s="6"/>
    </row>
    <row r="2" spans="1:8" s="81" customFormat="1" ht="15" customHeight="1" x14ac:dyDescent="0.2">
      <c r="A2" s="554" t="s">
        <v>143</v>
      </c>
      <c r="B2" s="555"/>
      <c r="C2" s="86"/>
      <c r="D2" s="86"/>
      <c r="E2" s="86"/>
      <c r="F2" s="86"/>
      <c r="G2" s="86"/>
      <c r="H2" s="86"/>
    </row>
    <row r="3" spans="1:8" s="81" customFormat="1" ht="12" thickBot="1" x14ac:dyDescent="0.25">
      <c r="A3" s="86"/>
      <c r="B3" s="86"/>
      <c r="C3" s="86"/>
      <c r="D3" s="86"/>
      <c r="E3" s="86"/>
      <c r="F3" s="86"/>
      <c r="G3" s="86"/>
      <c r="H3" s="86"/>
    </row>
    <row r="4" spans="1:8" s="81" customFormat="1" ht="24" customHeight="1" x14ac:dyDescent="0.2">
      <c r="A4" s="558" t="s">
        <v>235</v>
      </c>
      <c r="B4" s="559"/>
      <c r="C4" s="559"/>
      <c r="D4" s="559"/>
      <c r="E4" s="559"/>
      <c r="F4" s="559"/>
      <c r="G4" s="559"/>
      <c r="H4" s="560"/>
    </row>
    <row r="5" spans="1:8" s="81" customFormat="1" ht="14.1" customHeight="1" x14ac:dyDescent="0.2">
      <c r="A5" s="137" t="s">
        <v>144</v>
      </c>
      <c r="B5" s="143"/>
      <c r="C5" s="143"/>
      <c r="D5" s="143"/>
      <c r="E5" s="143"/>
      <c r="F5" s="143"/>
      <c r="G5" s="143"/>
      <c r="H5" s="144"/>
    </row>
    <row r="6" spans="1:8" s="81" customFormat="1" ht="14.1" customHeight="1" x14ac:dyDescent="0.2">
      <c r="A6" s="561" t="s">
        <v>151</v>
      </c>
      <c r="B6" s="562"/>
      <c r="C6" s="562"/>
      <c r="D6" s="562"/>
      <c r="E6" s="562"/>
      <c r="F6" s="562"/>
      <c r="G6" s="562"/>
      <c r="H6" s="563"/>
    </row>
    <row r="7" spans="1:8" s="81" customFormat="1" ht="14.1" customHeight="1" x14ac:dyDescent="0.2">
      <c r="A7" s="145" t="s">
        <v>152</v>
      </c>
      <c r="B7" s="143"/>
      <c r="C7" s="143"/>
      <c r="D7" s="143"/>
      <c r="E7" s="143"/>
      <c r="F7" s="143"/>
      <c r="G7" s="143"/>
      <c r="H7" s="144"/>
    </row>
    <row r="8" spans="1:8" s="81" customFormat="1" ht="14.1" customHeight="1" x14ac:dyDescent="0.2">
      <c r="A8" s="145" t="s">
        <v>153</v>
      </c>
      <c r="B8" s="143"/>
      <c r="C8" s="143"/>
      <c r="D8" s="143"/>
      <c r="E8" s="143"/>
      <c r="F8" s="143"/>
      <c r="G8" s="143"/>
      <c r="H8" s="144"/>
    </row>
    <row r="9" spans="1:8" s="81" customFormat="1" ht="14.1" customHeight="1" x14ac:dyDescent="0.2">
      <c r="A9" s="145" t="s">
        <v>154</v>
      </c>
      <c r="B9" s="143"/>
      <c r="C9" s="143"/>
      <c r="D9" s="143"/>
      <c r="E9" s="143"/>
      <c r="F9" s="143"/>
      <c r="G9" s="143"/>
      <c r="H9" s="144"/>
    </row>
    <row r="10" spans="1:8" s="81" customFormat="1" ht="14.1" customHeight="1" x14ac:dyDescent="0.2">
      <c r="A10" s="137" t="s">
        <v>155</v>
      </c>
      <c r="B10" s="143"/>
      <c r="C10" s="143"/>
      <c r="D10" s="143"/>
      <c r="E10" s="143"/>
      <c r="F10" s="143"/>
      <c r="G10" s="143"/>
      <c r="H10" s="144"/>
    </row>
    <row r="11" spans="1:8" s="81" customFormat="1" ht="14.1" customHeight="1" x14ac:dyDescent="0.2">
      <c r="A11" s="146" t="s">
        <v>156</v>
      </c>
      <c r="B11" s="147"/>
      <c r="C11" s="147"/>
      <c r="D11" s="147"/>
      <c r="E11" s="147"/>
      <c r="F11" s="147"/>
      <c r="G11" s="147"/>
      <c r="H11" s="148"/>
    </row>
    <row r="12" spans="1:8" s="81" customFormat="1" ht="14.1" customHeight="1" thickBot="1" x14ac:dyDescent="0.25">
      <c r="A12" s="149" t="s">
        <v>157</v>
      </c>
      <c r="B12" s="150"/>
      <c r="C12" s="150"/>
      <c r="D12" s="150"/>
      <c r="E12" s="150"/>
      <c r="F12" s="150"/>
      <c r="G12" s="150"/>
      <c r="H12" s="151"/>
    </row>
    <row r="13" spans="1:8" s="81" customFormat="1" x14ac:dyDescent="0.2">
      <c r="A13" s="11"/>
      <c r="B13" s="11"/>
      <c r="C13" s="11"/>
      <c r="D13" s="11"/>
      <c r="E13" s="11"/>
      <c r="F13" s="11"/>
      <c r="G13" s="11"/>
      <c r="H13" s="11"/>
    </row>
    <row r="14" spans="1:8" s="81" customFormat="1" x14ac:dyDescent="0.2">
      <c r="C14" s="6"/>
      <c r="D14" s="6"/>
      <c r="E14" s="6"/>
      <c r="F14" s="6"/>
      <c r="G14" s="6"/>
    </row>
    <row r="15" spans="1:8" s="81" customFormat="1" x14ac:dyDescent="0.2">
      <c r="C15" s="6"/>
      <c r="D15" s="6"/>
      <c r="E15" s="6"/>
      <c r="F15" s="6"/>
      <c r="G15" s="6"/>
    </row>
    <row r="16" spans="1:8" s="81" customFormat="1" x14ac:dyDescent="0.2">
      <c r="C16" s="6"/>
      <c r="D16" s="6"/>
      <c r="E16" s="6"/>
      <c r="F16" s="6"/>
      <c r="G16" s="6"/>
    </row>
    <row r="17" spans="3:7" s="81" customFormat="1" x14ac:dyDescent="0.2">
      <c r="C17" s="6"/>
      <c r="D17" s="6"/>
      <c r="E17" s="6"/>
      <c r="F17" s="6"/>
      <c r="G17" s="6"/>
    </row>
    <row r="18" spans="3:7" s="81" customFormat="1" x14ac:dyDescent="0.2">
      <c r="C18" s="6"/>
      <c r="D18" s="6"/>
      <c r="E18" s="6"/>
      <c r="F18" s="6"/>
      <c r="G18" s="6"/>
    </row>
    <row r="19" spans="3:7" s="81" customFormat="1" x14ac:dyDescent="0.2">
      <c r="C19" s="6"/>
      <c r="D19" s="6"/>
      <c r="E19" s="6"/>
      <c r="F19" s="6"/>
      <c r="G19" s="6"/>
    </row>
    <row r="20" spans="3:7" s="81" customFormat="1" x14ac:dyDescent="0.2">
      <c r="C20" s="6"/>
      <c r="D20" s="6"/>
      <c r="E20" s="6"/>
      <c r="F20" s="6"/>
      <c r="G20" s="6"/>
    </row>
    <row r="21" spans="3:7" s="81" customFormat="1" x14ac:dyDescent="0.2">
      <c r="C21" s="6"/>
      <c r="D21" s="6"/>
      <c r="E21" s="6"/>
      <c r="F21" s="6"/>
      <c r="G21" s="6"/>
    </row>
    <row r="22" spans="3:7" s="81" customFormat="1" x14ac:dyDescent="0.2">
      <c r="C22" s="6"/>
      <c r="D22" s="6"/>
      <c r="E22" s="6"/>
      <c r="F22" s="6"/>
      <c r="G22" s="6"/>
    </row>
    <row r="23" spans="3:7" s="81" customFormat="1" x14ac:dyDescent="0.2">
      <c r="C23" s="6"/>
      <c r="D23" s="6"/>
      <c r="E23" s="6"/>
      <c r="F23" s="6"/>
      <c r="G23" s="6"/>
    </row>
    <row r="24" spans="3:7" s="81" customFormat="1" x14ac:dyDescent="0.2">
      <c r="C24" s="6"/>
      <c r="D24" s="6"/>
      <c r="E24" s="6"/>
      <c r="F24" s="6"/>
      <c r="G24" s="6"/>
    </row>
    <row r="25" spans="3:7" s="81" customFormat="1" x14ac:dyDescent="0.2">
      <c r="C25" s="6"/>
      <c r="D25" s="6"/>
      <c r="E25" s="6"/>
      <c r="F25" s="6"/>
      <c r="G25" s="6"/>
    </row>
    <row r="26" spans="3:7" s="81" customFormat="1" x14ac:dyDescent="0.2">
      <c r="C26" s="6"/>
      <c r="D26" s="6"/>
      <c r="E26" s="6"/>
      <c r="F26" s="6"/>
      <c r="G26" s="6"/>
    </row>
    <row r="27" spans="3:7" s="81" customFormat="1" x14ac:dyDescent="0.2">
      <c r="C27" s="6"/>
      <c r="D27" s="6"/>
      <c r="E27" s="6"/>
      <c r="F27" s="6"/>
      <c r="G27" s="6"/>
    </row>
    <row r="28" spans="3:7" s="81" customFormat="1" x14ac:dyDescent="0.2">
      <c r="C28" s="6"/>
      <c r="D28" s="6"/>
      <c r="E28" s="6"/>
      <c r="F28" s="6"/>
      <c r="G28" s="6"/>
    </row>
    <row r="29" spans="3:7" s="81" customFormat="1" x14ac:dyDescent="0.2">
      <c r="C29" s="6"/>
      <c r="D29" s="6"/>
      <c r="E29" s="6"/>
      <c r="F29" s="6"/>
      <c r="G29" s="6"/>
    </row>
    <row r="30" spans="3:7" s="81" customFormat="1" x14ac:dyDescent="0.2">
      <c r="C30" s="6"/>
      <c r="D30" s="6"/>
      <c r="E30" s="6"/>
      <c r="F30" s="6"/>
      <c r="G30" s="6"/>
    </row>
    <row r="31" spans="3:7" s="81" customFormat="1" x14ac:dyDescent="0.2">
      <c r="C31" s="6"/>
      <c r="D31" s="6"/>
      <c r="E31" s="6"/>
      <c r="F31" s="6"/>
      <c r="G31" s="6"/>
    </row>
    <row r="32" spans="3:7" s="81" customFormat="1" x14ac:dyDescent="0.2">
      <c r="C32" s="6"/>
      <c r="D32" s="6"/>
      <c r="E32" s="6"/>
      <c r="F32" s="6"/>
      <c r="G32" s="6"/>
    </row>
    <row r="33" spans="3:7" s="81" customFormat="1" x14ac:dyDescent="0.2">
      <c r="C33" s="6"/>
      <c r="D33" s="6"/>
      <c r="E33" s="6"/>
      <c r="F33" s="6"/>
      <c r="G33" s="6"/>
    </row>
    <row r="34" spans="3:7" s="81" customFormat="1" x14ac:dyDescent="0.2">
      <c r="C34" s="6"/>
      <c r="D34" s="6"/>
      <c r="E34" s="6"/>
      <c r="F34" s="6"/>
      <c r="G34" s="6"/>
    </row>
    <row r="35" spans="3:7" s="81" customFormat="1" x14ac:dyDescent="0.2">
      <c r="C35" s="6"/>
      <c r="D35" s="6"/>
      <c r="E35" s="6"/>
      <c r="F35" s="6"/>
      <c r="G35" s="6"/>
    </row>
    <row r="36" spans="3:7" s="81" customFormat="1" x14ac:dyDescent="0.2">
      <c r="C36" s="6"/>
      <c r="D36" s="6"/>
      <c r="E36" s="6"/>
      <c r="F36" s="6"/>
      <c r="G36" s="6"/>
    </row>
    <row r="37" spans="3:7" s="81" customFormat="1" x14ac:dyDescent="0.2">
      <c r="C37" s="6"/>
      <c r="D37" s="6"/>
      <c r="E37" s="6"/>
      <c r="F37" s="6"/>
      <c r="G37" s="6"/>
    </row>
    <row r="38" spans="3:7" s="81" customFormat="1" x14ac:dyDescent="0.2">
      <c r="C38" s="6"/>
      <c r="D38" s="6"/>
      <c r="E38" s="6"/>
      <c r="F38" s="6"/>
      <c r="G38" s="6"/>
    </row>
    <row r="39" spans="3:7" s="81" customFormat="1" x14ac:dyDescent="0.2">
      <c r="C39" s="6"/>
      <c r="D39" s="6"/>
      <c r="E39" s="6"/>
      <c r="F39" s="6"/>
      <c r="G39" s="6"/>
    </row>
    <row r="40" spans="3:7" s="81" customFormat="1" x14ac:dyDescent="0.2">
      <c r="C40" s="6"/>
      <c r="D40" s="6"/>
      <c r="E40" s="6"/>
      <c r="F40" s="6"/>
      <c r="G40" s="6"/>
    </row>
    <row r="41" spans="3:7" s="81" customFormat="1" x14ac:dyDescent="0.2">
      <c r="C41" s="6"/>
      <c r="D41" s="6"/>
      <c r="E41" s="6"/>
      <c r="F41" s="6"/>
      <c r="G41" s="6"/>
    </row>
    <row r="42" spans="3:7" s="81" customFormat="1" x14ac:dyDescent="0.2">
      <c r="C42" s="6"/>
      <c r="D42" s="6"/>
      <c r="E42" s="6"/>
      <c r="F42" s="6"/>
      <c r="G42" s="6"/>
    </row>
    <row r="43" spans="3:7" s="81" customFormat="1" x14ac:dyDescent="0.2">
      <c r="C43" s="6"/>
      <c r="D43" s="6"/>
      <c r="E43" s="6"/>
      <c r="F43" s="6"/>
      <c r="G43" s="6"/>
    </row>
    <row r="44" spans="3:7" s="81" customFormat="1" x14ac:dyDescent="0.2">
      <c r="C44" s="6"/>
      <c r="D44" s="6"/>
      <c r="E44" s="6"/>
      <c r="F44" s="6"/>
      <c r="G44" s="6"/>
    </row>
    <row r="45" spans="3:7" s="81" customFormat="1" x14ac:dyDescent="0.2">
      <c r="C45" s="6"/>
      <c r="D45" s="6"/>
      <c r="E45" s="6"/>
      <c r="F45" s="6"/>
      <c r="G45" s="6"/>
    </row>
    <row r="46" spans="3:7" s="81" customFormat="1" x14ac:dyDescent="0.2">
      <c r="C46" s="6"/>
      <c r="D46" s="6"/>
      <c r="E46" s="6"/>
      <c r="F46" s="6"/>
      <c r="G46" s="6"/>
    </row>
    <row r="47" spans="3:7" s="81" customFormat="1" x14ac:dyDescent="0.2">
      <c r="C47" s="6"/>
      <c r="D47" s="6"/>
      <c r="E47" s="6"/>
      <c r="F47" s="6"/>
      <c r="G47" s="6"/>
    </row>
    <row r="48" spans="3:7" s="81" customFormat="1" x14ac:dyDescent="0.2">
      <c r="C48" s="6"/>
      <c r="D48" s="6"/>
      <c r="E48" s="6"/>
      <c r="F48" s="6"/>
      <c r="G48" s="6"/>
    </row>
    <row r="49" spans="3:7" s="81" customFormat="1" x14ac:dyDescent="0.2">
      <c r="C49" s="6"/>
      <c r="D49" s="6"/>
      <c r="E49" s="6"/>
      <c r="F49" s="6"/>
      <c r="G49" s="6"/>
    </row>
    <row r="50" spans="3:7" s="81" customFormat="1" x14ac:dyDescent="0.2">
      <c r="C50" s="6"/>
      <c r="D50" s="6"/>
      <c r="E50" s="6"/>
      <c r="F50" s="6"/>
      <c r="G50" s="6"/>
    </row>
    <row r="51" spans="3:7" s="81" customFormat="1" x14ac:dyDescent="0.2">
      <c r="C51" s="6"/>
      <c r="D51" s="6"/>
      <c r="E51" s="6"/>
      <c r="F51" s="6"/>
      <c r="G51" s="6"/>
    </row>
    <row r="52" spans="3:7" s="81" customFormat="1" x14ac:dyDescent="0.2">
      <c r="C52" s="6"/>
      <c r="D52" s="6"/>
      <c r="E52" s="6"/>
      <c r="F52" s="6"/>
      <c r="G52" s="6"/>
    </row>
    <row r="53" spans="3:7" s="81" customFormat="1" x14ac:dyDescent="0.2">
      <c r="C53" s="6"/>
      <c r="D53" s="6"/>
      <c r="E53" s="6"/>
      <c r="F53" s="6"/>
      <c r="G53" s="6"/>
    </row>
    <row r="54" spans="3:7" s="81" customFormat="1" x14ac:dyDescent="0.2">
      <c r="C54" s="6"/>
      <c r="D54" s="6"/>
      <c r="E54" s="6"/>
      <c r="F54" s="6"/>
      <c r="G54" s="6"/>
    </row>
    <row r="55" spans="3:7" s="81" customFormat="1" x14ac:dyDescent="0.2">
      <c r="C55" s="6"/>
      <c r="D55" s="6"/>
      <c r="E55" s="6"/>
      <c r="F55" s="6"/>
      <c r="G55" s="6"/>
    </row>
    <row r="56" spans="3:7" s="81" customFormat="1" x14ac:dyDescent="0.2">
      <c r="C56" s="6"/>
      <c r="D56" s="6"/>
      <c r="E56" s="6"/>
      <c r="F56" s="6"/>
      <c r="G56" s="6"/>
    </row>
    <row r="57" spans="3:7" s="81" customFormat="1" x14ac:dyDescent="0.2">
      <c r="C57" s="6"/>
      <c r="D57" s="6"/>
      <c r="E57" s="6"/>
      <c r="F57" s="6"/>
      <c r="G57" s="6"/>
    </row>
    <row r="58" spans="3:7" s="81" customFormat="1" x14ac:dyDescent="0.2">
      <c r="C58" s="6"/>
      <c r="D58" s="6"/>
      <c r="E58" s="6"/>
      <c r="F58" s="6"/>
      <c r="G58" s="6"/>
    </row>
    <row r="59" spans="3:7" s="81" customFormat="1" x14ac:dyDescent="0.2">
      <c r="C59" s="6"/>
      <c r="D59" s="6"/>
      <c r="E59" s="6"/>
      <c r="F59" s="6"/>
      <c r="G59" s="6"/>
    </row>
    <row r="60" spans="3:7" s="81" customFormat="1" x14ac:dyDescent="0.2">
      <c r="C60" s="6"/>
      <c r="D60" s="6"/>
      <c r="E60" s="6"/>
      <c r="F60" s="6"/>
      <c r="G60" s="6"/>
    </row>
    <row r="61" spans="3:7" s="81" customFormat="1" x14ac:dyDescent="0.2">
      <c r="C61" s="6"/>
      <c r="D61" s="6"/>
      <c r="E61" s="6"/>
      <c r="F61" s="6"/>
      <c r="G61" s="6"/>
    </row>
    <row r="62" spans="3:7" s="81" customFormat="1" x14ac:dyDescent="0.2">
      <c r="C62" s="6"/>
      <c r="D62" s="6"/>
      <c r="E62" s="6"/>
      <c r="F62" s="6"/>
      <c r="G62" s="6"/>
    </row>
    <row r="63" spans="3:7" s="81" customFormat="1" x14ac:dyDescent="0.2">
      <c r="C63" s="6"/>
      <c r="D63" s="6"/>
      <c r="E63" s="6"/>
      <c r="F63" s="6"/>
      <c r="G63" s="6"/>
    </row>
    <row r="64" spans="3:7" s="81" customFormat="1" x14ac:dyDescent="0.2">
      <c r="C64" s="6"/>
      <c r="D64" s="6"/>
      <c r="E64" s="6"/>
      <c r="F64" s="6"/>
      <c r="G64" s="6"/>
    </row>
    <row r="65" spans="1:8" s="81" customFormat="1" x14ac:dyDescent="0.2">
      <c r="C65" s="6"/>
      <c r="D65" s="6"/>
      <c r="E65" s="6"/>
      <c r="F65" s="6"/>
      <c r="G65" s="6"/>
    </row>
    <row r="66" spans="1:8" s="81" customFormat="1" x14ac:dyDescent="0.2">
      <c r="C66" s="6"/>
      <c r="D66" s="6"/>
      <c r="E66" s="6"/>
      <c r="F66" s="6"/>
      <c r="G66" s="6"/>
    </row>
    <row r="67" spans="1:8" s="81" customFormat="1" x14ac:dyDescent="0.2">
      <c r="C67" s="6"/>
      <c r="D67" s="6"/>
      <c r="E67" s="6"/>
      <c r="F67" s="6"/>
      <c r="G67" s="6"/>
    </row>
    <row r="68" spans="1:8" s="81" customFormat="1" x14ac:dyDescent="0.2">
      <c r="C68" s="6"/>
      <c r="D68" s="6"/>
      <c r="E68" s="6"/>
      <c r="F68" s="6"/>
      <c r="G68" s="6"/>
    </row>
    <row r="69" spans="1:8" s="81" customFormat="1" x14ac:dyDescent="0.2">
      <c r="C69" s="6"/>
      <c r="D69" s="6"/>
      <c r="E69" s="6"/>
      <c r="F69" s="6"/>
      <c r="G69" s="6"/>
    </row>
    <row r="70" spans="1:8" s="81" customFormat="1" x14ac:dyDescent="0.2">
      <c r="C70" s="6"/>
      <c r="D70" s="6"/>
      <c r="E70" s="6"/>
      <c r="F70" s="6"/>
      <c r="G70" s="6"/>
    </row>
    <row r="71" spans="1:8" s="81" customFormat="1" x14ac:dyDescent="0.2">
      <c r="C71" s="6"/>
      <c r="D71" s="6"/>
      <c r="E71" s="6"/>
      <c r="F71" s="6"/>
      <c r="G71" s="6"/>
    </row>
    <row r="72" spans="1:8" s="81" customFormat="1" x14ac:dyDescent="0.2">
      <c r="C72" s="6"/>
      <c r="D72" s="6"/>
      <c r="E72" s="6"/>
      <c r="F72" s="6"/>
      <c r="G72" s="6"/>
    </row>
    <row r="73" spans="1:8" s="81" customFormat="1" x14ac:dyDescent="0.2">
      <c r="C73" s="6"/>
      <c r="D73" s="6"/>
      <c r="E73" s="6"/>
      <c r="F73" s="6"/>
      <c r="G73" s="6"/>
    </row>
    <row r="74" spans="1:8" s="81" customFormat="1" x14ac:dyDescent="0.2">
      <c r="C74" s="6"/>
      <c r="D74" s="6"/>
      <c r="E74" s="6"/>
      <c r="F74" s="6"/>
      <c r="G74" s="6"/>
    </row>
    <row r="75" spans="1:8" s="81" customFormat="1" x14ac:dyDescent="0.2">
      <c r="C75" s="6"/>
      <c r="D75" s="6"/>
      <c r="E75" s="6"/>
      <c r="F75" s="6"/>
      <c r="G75" s="6"/>
    </row>
    <row r="76" spans="1:8" s="81" customFormat="1" x14ac:dyDescent="0.2">
      <c r="C76" s="6"/>
      <c r="D76" s="6"/>
      <c r="E76" s="6"/>
      <c r="F76" s="6"/>
      <c r="G76" s="6"/>
    </row>
    <row r="77" spans="1:8" s="81" customFormat="1" x14ac:dyDescent="0.2">
      <c r="C77" s="6"/>
      <c r="D77" s="6"/>
      <c r="E77" s="6"/>
      <c r="F77" s="6"/>
      <c r="G77" s="6"/>
    </row>
    <row r="78" spans="1:8" s="81" customFormat="1" x14ac:dyDescent="0.2">
      <c r="C78" s="6"/>
      <c r="D78" s="6"/>
      <c r="E78" s="6"/>
      <c r="F78" s="6"/>
      <c r="G78" s="6"/>
    </row>
    <row r="79" spans="1:8" s="81" customFormat="1" x14ac:dyDescent="0.2">
      <c r="C79" s="6"/>
      <c r="D79" s="6"/>
      <c r="E79" s="6"/>
      <c r="F79" s="6"/>
      <c r="G79" s="6"/>
    </row>
    <row r="80" spans="1:8" x14ac:dyDescent="0.2">
      <c r="A80" s="11"/>
      <c r="B80" s="11"/>
      <c r="C80" s="12"/>
      <c r="D80" s="12"/>
      <c r="E80" s="12"/>
      <c r="F80" s="12"/>
      <c r="G80" s="12"/>
      <c r="H80" s="11"/>
    </row>
    <row r="81" spans="1:4" x14ac:dyDescent="0.2">
      <c r="A81" s="82"/>
      <c r="B81" s="83"/>
      <c r="D81" s="5"/>
    </row>
    <row r="82" spans="1:4" x14ac:dyDescent="0.2">
      <c r="A82" s="82"/>
      <c r="B82" s="83"/>
      <c r="D82" s="5"/>
    </row>
    <row r="83" spans="1:4" x14ac:dyDescent="0.2">
      <c r="A83" s="82"/>
      <c r="B83" s="83"/>
      <c r="D83" s="5"/>
    </row>
    <row r="84" spans="1:4" x14ac:dyDescent="0.2">
      <c r="A84" s="82"/>
      <c r="B84" s="83"/>
      <c r="D84" s="5"/>
    </row>
    <row r="85" spans="1:4" x14ac:dyDescent="0.2">
      <c r="A85" s="82"/>
      <c r="B85" s="83"/>
      <c r="D85" s="5"/>
    </row>
  </sheetData>
  <mergeCells count="3">
    <mergeCell ref="A2:B2"/>
    <mergeCell ref="A4:H4"/>
    <mergeCell ref="A6:H6"/>
  </mergeCells>
  <pageMargins left="0.70866141732283472" right="0.70866141732283472" top="0.74803149606299213" bottom="0.74803149606299213" header="0.31496062992125984" footer="0.31496062992125984"/>
  <pageSetup scale="76" orientation="landscape" r:id="rId1"/>
  <headerFooter>
    <oddHeader>&amp;CNOTAS A LOS ESTADOS FINANCIEROS</oddHeader>
    <oddFooter>&amp;L&amp;F&amp;R&amp;A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zoomScaleSheetLayoutView="100" workbookViewId="0">
      <selection activeCell="E19" sqref="E19"/>
    </sheetView>
  </sheetViews>
  <sheetFormatPr baseColWidth="10" defaultRowHeight="11.25" x14ac:dyDescent="0.2"/>
  <cols>
    <col min="1" max="1" width="20.7109375" style="17" customWidth="1"/>
    <col min="2" max="7" width="11.42578125" style="17"/>
    <col min="8" max="8" width="17.7109375" style="17" customWidth="1"/>
    <col min="9" max="16384" width="11.42578125" style="17"/>
  </cols>
  <sheetData>
    <row r="1" spans="1:17" x14ac:dyDescent="0.2">
      <c r="A1" s="2" t="s">
        <v>43</v>
      </c>
      <c r="B1" s="2"/>
      <c r="C1" s="2"/>
      <c r="D1" s="2"/>
      <c r="E1" s="2"/>
      <c r="F1" s="2"/>
      <c r="G1" s="2"/>
      <c r="H1" s="4"/>
    </row>
    <row r="2" spans="1:17" x14ac:dyDescent="0.2">
      <c r="A2" s="2" t="s">
        <v>139</v>
      </c>
      <c r="B2" s="2"/>
      <c r="C2" s="2"/>
      <c r="D2" s="2"/>
      <c r="E2" s="2"/>
      <c r="F2" s="2"/>
      <c r="G2" s="2"/>
      <c r="H2" s="87"/>
    </row>
    <row r="3" spans="1:17" x14ac:dyDescent="0.2">
      <c r="A3" s="2"/>
      <c r="B3" s="2"/>
      <c r="C3" s="2"/>
      <c r="D3" s="2"/>
      <c r="E3" s="2"/>
      <c r="F3" s="2"/>
      <c r="G3" s="2"/>
      <c r="H3" s="87"/>
    </row>
    <row r="4" spans="1:17" ht="11.25" customHeight="1" x14ac:dyDescent="0.2">
      <c r="A4" s="87"/>
      <c r="B4" s="87"/>
      <c r="C4" s="87"/>
      <c r="D4" s="87"/>
      <c r="E4" s="87"/>
      <c r="F4" s="87"/>
      <c r="G4" s="2"/>
      <c r="H4" s="87"/>
    </row>
    <row r="5" spans="1:17" ht="11.25" customHeight="1" x14ac:dyDescent="0.2">
      <c r="A5" s="18" t="s">
        <v>285</v>
      </c>
      <c r="B5" s="19"/>
      <c r="C5" s="19"/>
      <c r="D5" s="19"/>
      <c r="E5" s="19"/>
      <c r="F5" s="16"/>
      <c r="G5" s="16"/>
      <c r="H5" s="186" t="s">
        <v>284</v>
      </c>
    </row>
    <row r="6" spans="1:17" x14ac:dyDescent="0.2">
      <c r="J6" s="564"/>
      <c r="K6" s="564"/>
      <c r="L6" s="564"/>
      <c r="M6" s="564"/>
      <c r="N6" s="564"/>
      <c r="O6" s="564"/>
      <c r="P6" s="564"/>
      <c r="Q6" s="564"/>
    </row>
    <row r="7" spans="1:17" x14ac:dyDescent="0.2">
      <c r="A7" s="2" t="s">
        <v>52</v>
      </c>
    </row>
    <row r="8" spans="1:17" ht="52.5" customHeight="1" x14ac:dyDescent="0.2">
      <c r="A8" s="565" t="s">
        <v>283</v>
      </c>
      <c r="B8" s="565"/>
      <c r="C8" s="565"/>
      <c r="D8" s="565"/>
      <c r="E8" s="565"/>
      <c r="F8" s="565"/>
      <c r="G8" s="565"/>
      <c r="H8" s="565"/>
    </row>
  </sheetData>
  <mergeCells count="2">
    <mergeCell ref="J6:Q6"/>
    <mergeCell ref="A8:H8"/>
  </mergeCells>
  <pageMargins left="0.7" right="0.7" top="0.75" bottom="0.75" header="0.3" footer="0.3"/>
  <pageSetup scale="98" orientation="portrait"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zoomScaleNormal="100" zoomScaleSheetLayoutView="100" workbookViewId="0">
      <selection activeCell="A32" sqref="A32"/>
    </sheetView>
  </sheetViews>
  <sheetFormatPr baseColWidth="10" defaultRowHeight="11.25" x14ac:dyDescent="0.2"/>
  <cols>
    <col min="1" max="1" width="20.7109375" style="87" customWidth="1"/>
    <col min="2" max="2" width="50.7109375" style="87" customWidth="1"/>
    <col min="3" max="3" width="17.7109375" style="6" customWidth="1"/>
    <col min="4" max="4" width="17.7109375" style="87" customWidth="1"/>
    <col min="5" max="16384" width="11.42578125" style="87"/>
  </cols>
  <sheetData>
    <row r="1" spans="1:4" x14ac:dyDescent="0.2">
      <c r="A1" s="2" t="s">
        <v>43</v>
      </c>
      <c r="B1" s="2"/>
      <c r="D1" s="4"/>
    </row>
    <row r="2" spans="1:4" x14ac:dyDescent="0.2">
      <c r="A2" s="2" t="s">
        <v>139</v>
      </c>
      <c r="B2" s="2"/>
    </row>
    <row r="5" spans="1:4" s="252" customFormat="1" ht="11.25" hidden="1" customHeight="1" x14ac:dyDescent="0.2">
      <c r="A5" s="255" t="s">
        <v>291</v>
      </c>
      <c r="B5" s="87"/>
      <c r="C5" s="276"/>
      <c r="D5" s="275" t="s">
        <v>288</v>
      </c>
    </row>
    <row r="6" spans="1:4" hidden="1" x14ac:dyDescent="0.2">
      <c r="A6" s="274"/>
      <c r="B6" s="274"/>
      <c r="C6" s="273"/>
      <c r="D6" s="272"/>
    </row>
    <row r="7" spans="1:4" ht="15" hidden="1" customHeight="1" x14ac:dyDescent="0.2">
      <c r="A7" s="223" t="s">
        <v>45</v>
      </c>
      <c r="B7" s="222" t="s">
        <v>46</v>
      </c>
      <c r="C7" s="220" t="s">
        <v>241</v>
      </c>
      <c r="D7" s="271" t="s">
        <v>287</v>
      </c>
    </row>
    <row r="8" spans="1:4" hidden="1" x14ac:dyDescent="0.2">
      <c r="A8" s="218"/>
      <c r="B8" s="257" t="s">
        <v>571</v>
      </c>
      <c r="C8" s="258"/>
      <c r="D8" s="257"/>
    </row>
    <row r="9" spans="1:4" hidden="1" x14ac:dyDescent="0.2">
      <c r="A9" s="218"/>
      <c r="B9" s="257"/>
      <c r="C9" s="258"/>
      <c r="D9" s="257"/>
    </row>
    <row r="10" spans="1:4" hidden="1" x14ac:dyDescent="0.2">
      <c r="A10" s="218"/>
      <c r="B10" s="257"/>
      <c r="C10" s="258"/>
      <c r="D10" s="257"/>
    </row>
    <row r="11" spans="1:4" hidden="1" x14ac:dyDescent="0.2">
      <c r="A11" s="218"/>
      <c r="B11" s="257"/>
      <c r="C11" s="258"/>
      <c r="D11" s="257"/>
    </row>
    <row r="12" spans="1:4" hidden="1" x14ac:dyDescent="0.2">
      <c r="A12" s="218"/>
      <c r="B12" s="257"/>
      <c r="C12" s="258"/>
      <c r="D12" s="257"/>
    </row>
    <row r="13" spans="1:4" hidden="1" x14ac:dyDescent="0.2">
      <c r="A13" s="218"/>
      <c r="B13" s="257"/>
      <c r="C13" s="258"/>
      <c r="D13" s="257"/>
    </row>
    <row r="14" spans="1:4" hidden="1" x14ac:dyDescent="0.2">
      <c r="A14" s="218"/>
      <c r="B14" s="257"/>
      <c r="C14" s="258"/>
      <c r="D14" s="257"/>
    </row>
    <row r="15" spans="1:4" hidden="1" x14ac:dyDescent="0.2">
      <c r="A15" s="218"/>
      <c r="B15" s="257"/>
      <c r="C15" s="258"/>
      <c r="D15" s="257"/>
    </row>
    <row r="16" spans="1:4" hidden="1" x14ac:dyDescent="0.2">
      <c r="A16" s="277"/>
      <c r="B16" s="277" t="s">
        <v>290</v>
      </c>
      <c r="C16" s="214">
        <f>SUM(C8:C15)</f>
        <v>0</v>
      </c>
      <c r="D16" s="270"/>
    </row>
    <row r="17" spans="1:4" hidden="1" x14ac:dyDescent="0.2">
      <c r="A17" s="58"/>
      <c r="B17" s="58"/>
      <c r="C17" s="226"/>
      <c r="D17" s="58"/>
    </row>
    <row r="18" spans="1:4" x14ac:dyDescent="0.2">
      <c r="A18" s="58"/>
      <c r="B18" s="58"/>
      <c r="C18" s="226"/>
      <c r="D18" s="58"/>
    </row>
    <row r="19" spans="1:4" s="252" customFormat="1" ht="11.25" customHeight="1" x14ac:dyDescent="0.2">
      <c r="A19" s="255" t="s">
        <v>289</v>
      </c>
      <c r="B19" s="58"/>
      <c r="C19" s="276"/>
      <c r="D19" s="275" t="s">
        <v>288</v>
      </c>
    </row>
    <row r="20" spans="1:4" x14ac:dyDescent="0.2">
      <c r="A20" s="274"/>
      <c r="B20" s="274"/>
      <c r="C20" s="273"/>
      <c r="D20" s="272"/>
    </row>
    <row r="21" spans="1:4" ht="15" customHeight="1" x14ac:dyDescent="0.2">
      <c r="A21" s="223" t="s">
        <v>45</v>
      </c>
      <c r="B21" s="222" t="s">
        <v>46</v>
      </c>
      <c r="C21" s="220" t="s">
        <v>241</v>
      </c>
      <c r="D21" s="271" t="s">
        <v>287</v>
      </c>
    </row>
    <row r="22" spans="1:4" x14ac:dyDescent="0.2">
      <c r="A22" s="232" t="s">
        <v>572</v>
      </c>
      <c r="B22" s="269" t="s">
        <v>581</v>
      </c>
      <c r="C22" s="258">
        <v>169468.15</v>
      </c>
      <c r="D22" s="257"/>
    </row>
    <row r="23" spans="1:4" x14ac:dyDescent="0.2">
      <c r="A23" s="232" t="s">
        <v>573</v>
      </c>
      <c r="B23" s="269" t="s">
        <v>577</v>
      </c>
      <c r="C23" s="258">
        <v>20293357.360000003</v>
      </c>
      <c r="D23" s="257"/>
    </row>
    <row r="24" spans="1:4" x14ac:dyDescent="0.2">
      <c r="A24" s="232" t="s">
        <v>574</v>
      </c>
      <c r="B24" s="269" t="s">
        <v>578</v>
      </c>
      <c r="C24" s="258">
        <v>12304.29</v>
      </c>
      <c r="D24" s="257"/>
    </row>
    <row r="25" spans="1:4" x14ac:dyDescent="0.2">
      <c r="A25" s="232" t="s">
        <v>575</v>
      </c>
      <c r="B25" s="269" t="s">
        <v>579</v>
      </c>
      <c r="C25" s="258">
        <v>1353.35</v>
      </c>
      <c r="D25" s="257"/>
    </row>
    <row r="26" spans="1:4" x14ac:dyDescent="0.2">
      <c r="A26" s="232" t="s">
        <v>576</v>
      </c>
      <c r="B26" s="269" t="s">
        <v>580</v>
      </c>
      <c r="C26" s="258">
        <v>-167000</v>
      </c>
      <c r="D26" s="257"/>
    </row>
    <row r="27" spans="1:4" x14ac:dyDescent="0.2">
      <c r="A27" s="232"/>
      <c r="B27" s="269"/>
      <c r="C27" s="258"/>
      <c r="D27" s="257"/>
    </row>
    <row r="28" spans="1:4" x14ac:dyDescent="0.2">
      <c r="A28" s="232"/>
      <c r="B28" s="269"/>
      <c r="C28" s="258"/>
      <c r="D28" s="257"/>
    </row>
    <row r="29" spans="1:4" x14ac:dyDescent="0.2">
      <c r="A29" s="247"/>
      <c r="B29" s="247" t="s">
        <v>286</v>
      </c>
      <c r="C29" s="228">
        <f>SUM(C22:C28)</f>
        <v>20309483.150000002</v>
      </c>
      <c r="D29" s="270"/>
    </row>
    <row r="31" spans="1:4" x14ac:dyDescent="0.2">
      <c r="B31" s="87" t="str">
        <f>+UPPER(B17)</f>
        <v/>
      </c>
    </row>
    <row r="32" spans="1:4" x14ac:dyDescent="0.2">
      <c r="B32" s="453"/>
      <c r="C32" s="87"/>
    </row>
    <row r="33" spans="1:4" x14ac:dyDescent="0.2">
      <c r="A33" s="454"/>
      <c r="B33" s="453"/>
      <c r="C33" s="454"/>
    </row>
    <row r="34" spans="1:4" x14ac:dyDescent="0.2">
      <c r="A34" s="455"/>
      <c r="B34" s="456"/>
      <c r="C34" s="455"/>
    </row>
    <row r="35" spans="1:4" x14ac:dyDescent="0.2">
      <c r="A35" s="551"/>
      <c r="B35" s="551"/>
      <c r="C35" s="551"/>
      <c r="D35" s="551"/>
    </row>
    <row r="36" spans="1:4" x14ac:dyDescent="0.2">
      <c r="A36" s="457"/>
      <c r="C36" s="551"/>
      <c r="D36" s="551"/>
    </row>
    <row r="37" spans="1:4" x14ac:dyDescent="0.2">
      <c r="A37" s="455"/>
      <c r="B37" s="7"/>
      <c r="C37" s="458"/>
    </row>
    <row r="38" spans="1:4" x14ac:dyDescent="0.2">
      <c r="A38" s="455"/>
      <c r="B38" s="7"/>
      <c r="C38" s="458"/>
    </row>
    <row r="39" spans="1:4" x14ac:dyDescent="0.2">
      <c r="A39" s="455"/>
      <c r="B39" s="7"/>
      <c r="C39" s="458"/>
    </row>
    <row r="40" spans="1:4" x14ac:dyDescent="0.2">
      <c r="A40" s="455"/>
      <c r="B40" s="7"/>
      <c r="C40" s="455"/>
    </row>
    <row r="41" spans="1:4" x14ac:dyDescent="0.2">
      <c r="A41" s="455"/>
      <c r="B41" s="7"/>
      <c r="C41" s="455"/>
    </row>
    <row r="42" spans="1:4" x14ac:dyDescent="0.2">
      <c r="A42" s="180"/>
      <c r="B42" s="7"/>
      <c r="C42" s="552"/>
      <c r="D42" s="552"/>
    </row>
    <row r="43" spans="1:4" x14ac:dyDescent="0.2">
      <c r="A43" s="180"/>
      <c r="B43" s="7"/>
      <c r="C43" s="180"/>
    </row>
    <row r="44" spans="1:4" ht="15" x14ac:dyDescent="0.2">
      <c r="A44" s="552"/>
      <c r="B44" s="553"/>
      <c r="C44" s="552"/>
      <c r="D44" s="552"/>
    </row>
  </sheetData>
  <mergeCells count="6">
    <mergeCell ref="A35:B35"/>
    <mergeCell ref="C35:D35"/>
    <mergeCell ref="C36:D36"/>
    <mergeCell ref="C42:D42"/>
    <mergeCell ref="A44:B44"/>
    <mergeCell ref="C44:D44"/>
  </mergeCells>
  <dataValidations count="6">
    <dataValidation allowBlank="1" showInputMessage="1" showErrorMessage="1" prompt="Saldo final de la Información Financiera Trimestral que se presenta (trimestral: 1er, 2do, 3ro. o 4to.)." sqref="C21"/>
    <dataValidation allowBlank="1" showInputMessage="1" showErrorMessage="1" prompt="Saldo final de la Información Financiera Trimestral que se presentada (trimestral: 1er, 2do, 3ro. o 4to.)." sqref="C7"/>
    <dataValidation allowBlank="1" showInputMessage="1" showErrorMessage="1" prompt="Corresponde al número de la cuenta de acuerdo al Plan de Cuentas emitido por el CONAC (DOF 23/12/2015)." sqref="A7 A21"/>
    <dataValidation allowBlank="1" showInputMessage="1" showErrorMessage="1" prompt="Método de valuación aplicados." sqref="D21"/>
    <dataValidation allowBlank="1" showInputMessage="1" showErrorMessage="1" prompt="Corresponde al nombre o descripción de la cuenta de acuerdo al Plan de Cuentas emitido por el CONAC." sqref="B7 B21"/>
    <dataValidation allowBlank="1" showInputMessage="1" showErrorMessage="1" prompt="Sistema de costeo y método de valuación aplicados a los inventarios (UEPS, PROMEDIO, etc.)" sqref="D7"/>
  </dataValidations>
  <pageMargins left="0.70866141732283472" right="0.70866141732283472" top="0.74803149606299213" bottom="0.74803149606299213" header="0.31496062992125984" footer="0.31496062992125984"/>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5B258-52CA-4BD7-B5F2-2E20DB6F9A47}">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ABFB6D6-0CEE-41B3-B05B-A905E59C3DDE}">
  <ds:schemaRefs>
    <ds:schemaRef ds:uri="http://schemas.microsoft.com/sharepoint/v3/contenttype/forms"/>
  </ds:schemaRefs>
</ds:datastoreItem>
</file>

<file path=customXml/itemProps3.xml><?xml version="1.0" encoding="utf-8"?>
<ds:datastoreItem xmlns:ds="http://schemas.openxmlformats.org/officeDocument/2006/customXml" ds:itemID="{9EE46E6C-CF0E-4B11-8200-1AE224BE5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52</vt:i4>
      </vt:variant>
      <vt:variant>
        <vt:lpstr>Rangos con nombre</vt:lpstr>
      </vt:variant>
      <vt:variant>
        <vt:i4>33</vt:i4>
      </vt:variant>
    </vt:vector>
  </HeadingPairs>
  <TitlesOfParts>
    <vt:vector size="85" baseType="lpstr">
      <vt:lpstr>Notas a los Edos Financieros</vt:lpstr>
      <vt:lpstr>ESF-01</vt:lpstr>
      <vt:lpstr>ESF-01 (I)</vt:lpstr>
      <vt:lpstr>ESF-02 </vt:lpstr>
      <vt:lpstr>ESF-02 (I)</vt:lpstr>
      <vt:lpstr>ESF-03</vt:lpstr>
      <vt:lpstr>ESF-03 (I)</vt:lpstr>
      <vt:lpstr>ESF-04</vt:lpstr>
      <vt:lpstr>ESF-05</vt:lpstr>
      <vt:lpstr>ESF-05 (I)</vt:lpstr>
      <vt:lpstr>ESF-06 </vt:lpstr>
      <vt:lpstr>ESF-06 (I)</vt:lpstr>
      <vt:lpstr>ESF-07</vt:lpstr>
      <vt:lpstr>ESF-07 (I)</vt:lpstr>
      <vt:lpstr>ESF-08</vt:lpstr>
      <vt:lpstr>ESF-08 (I)</vt:lpstr>
      <vt:lpstr>ESF-09</vt:lpstr>
      <vt:lpstr>ESF-09 (I)</vt:lpstr>
      <vt:lpstr>ESF-10</vt:lpstr>
      <vt:lpstr>ESF-10 (I)</vt:lpstr>
      <vt:lpstr>ESF-11</vt:lpstr>
      <vt:lpstr>ESF-11 (I)</vt:lpstr>
      <vt:lpstr>ESF-12 </vt:lpstr>
      <vt:lpstr>ESF-12 (I)</vt:lpstr>
      <vt:lpstr>ESF-13</vt:lpstr>
      <vt:lpstr>ESF-13 (I)</vt:lpstr>
      <vt:lpstr>ESF-14</vt:lpstr>
      <vt:lpstr>ESF-14 (I)</vt:lpstr>
      <vt:lpstr>ESF-15</vt:lpstr>
      <vt:lpstr>ESF-15 (I)</vt:lpstr>
      <vt:lpstr>EA-01</vt:lpstr>
      <vt:lpstr>EA-01 (I)</vt:lpstr>
      <vt:lpstr>EA-02</vt:lpstr>
      <vt:lpstr>EA-02 (I)</vt:lpstr>
      <vt:lpstr>EA-03</vt:lpstr>
      <vt:lpstr>EA-03 (I)</vt:lpstr>
      <vt:lpstr>VHP-01</vt:lpstr>
      <vt:lpstr>VHP-01 (I)</vt:lpstr>
      <vt:lpstr>VHP-02</vt:lpstr>
      <vt:lpstr>VHP-02 (I)</vt:lpstr>
      <vt:lpstr>EFE-01  </vt:lpstr>
      <vt:lpstr>EFE-01 (I)</vt:lpstr>
      <vt:lpstr>EFE-02 </vt:lpstr>
      <vt:lpstr>EFE-02 (I)</vt:lpstr>
      <vt:lpstr>EFE-03</vt:lpstr>
      <vt:lpstr>Conciliacion_Ig </vt:lpstr>
      <vt:lpstr>Conciliacion_Ig (I)</vt:lpstr>
      <vt:lpstr>Conciliacion_Eg</vt:lpstr>
      <vt:lpstr>Conciliacion_Eg (I)</vt:lpstr>
      <vt:lpstr>Memoria </vt:lpstr>
      <vt:lpstr>Memoria (I)</vt:lpstr>
      <vt:lpstr>Hoja1</vt:lpstr>
      <vt:lpstr>Conciliacion_Eg!Área_de_impresión</vt:lpstr>
      <vt:lpstr>'Conciliacion_Ig '!Área_de_impresión</vt:lpstr>
      <vt:lpstr>'Conciliacion_Ig (I)'!Área_de_impresión</vt:lpstr>
      <vt:lpstr>'EA-01'!Área_de_impresión</vt:lpstr>
      <vt:lpstr>'EA-02'!Área_de_impresión</vt:lpstr>
      <vt:lpstr>'EA-03'!Área_de_impresión</vt:lpstr>
      <vt:lpstr>'EFE-01  '!Área_de_impresión</vt:lpstr>
      <vt:lpstr>'EFE-02 '!Área_de_impresión</vt:lpstr>
      <vt:lpstr>'EFE-03'!Área_de_impresión</vt:lpstr>
      <vt:lpstr>'ESF-01'!Área_de_impresión</vt:lpstr>
      <vt:lpstr>'ESF-02 '!Área_de_impresión</vt:lpstr>
      <vt:lpstr>'ESF-03'!Área_de_impresión</vt:lpstr>
      <vt:lpstr>'ESF-03 (I)'!Área_de_impresión</vt:lpstr>
      <vt:lpstr>'ESF-04'!Área_de_impresión</vt:lpstr>
      <vt:lpstr>'ESF-05'!Área_de_impresión</vt:lpstr>
      <vt:lpstr>'ESF-06 '!Área_de_impresión</vt:lpstr>
      <vt:lpstr>'ESF-07'!Área_de_impresión</vt:lpstr>
      <vt:lpstr>'ESF-08'!Área_de_impresión</vt:lpstr>
      <vt:lpstr>'ESF-09'!Área_de_impresión</vt:lpstr>
      <vt:lpstr>'ESF-10'!Área_de_impresión</vt:lpstr>
      <vt:lpstr>'ESF-11'!Área_de_impresión</vt:lpstr>
      <vt:lpstr>'ESF-12 '!Área_de_impresión</vt:lpstr>
      <vt:lpstr>'ESF-13'!Área_de_impresión</vt:lpstr>
      <vt:lpstr>'ESF-14'!Área_de_impresión</vt:lpstr>
      <vt:lpstr>'ESF-15'!Área_de_impresión</vt:lpstr>
      <vt:lpstr>'Memoria '!Área_de_impresión</vt:lpstr>
      <vt:lpstr>'Notas a los Edos Financieros'!Área_de_impresión</vt:lpstr>
      <vt:lpstr>'VHP-01'!Área_de_impresión</vt:lpstr>
      <vt:lpstr>'VHP-02'!Área_de_impresión</vt:lpstr>
      <vt:lpstr>'EA-01'!Títulos_a_imprimir</vt:lpstr>
      <vt:lpstr>'EA-03'!Títulos_a_imprimir</vt:lpstr>
      <vt:lpstr>'EFE-01  '!Títulos_a_imprimir</vt:lpstr>
      <vt:lpstr>'EFE-02 '!Títulos_a_imprimir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2017-10-20T13:47:56Z</cp:lastPrinted>
  <dcterms:created xsi:type="dcterms:W3CDTF">2012-12-11T20:36:24Z</dcterms:created>
  <dcterms:modified xsi:type="dcterms:W3CDTF">2017-10-31T22:41:01Z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