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CONTABILIDAD\RESPALDO UNIDAD D MARISOL\DATOS\DOCUMENTOS\CONTABILIDAD\Cuenta Pública 2022\JAPAMI INFORMACION FINANCIERA DIC 2022\INFORMACION FINANCIERA DIC 2022\"/>
    </mc:Choice>
  </mc:AlternateContent>
  <workbookProtection workbookAlgorithmName="SHA-512" workbookHashValue="yndnDQMw/QpbLTbyabmD+VSOKFGOexwQBXChAXjfpIgTQudJveNRfEtANZ3mWLhemgdaPwS7SHveJ5cReBCQVQ==" workbookSaltValue="+u8eXzAWsvF2P+KWkTCKwQ==" workbookSpinCount="100000" lockStructure="1"/>
  <bookViews>
    <workbookView xWindow="-120" yWindow="-120" windowWidth="21840" windowHeight="13140" tabRatio="888" activeTab="3"/>
  </bookViews>
  <sheets>
    <sheet name="Datos Generales" sheetId="21" r:id="rId1"/>
    <sheet name="Info General" sheetId="23" state="hidden" r:id="rId2"/>
    <sheet name="datos" sheetId="22" state="hidden" r:id="rId3"/>
    <sheet name="Formato 1" sheetId="1" r:id="rId4"/>
    <sheet name="F01" sheetId="15" state="hidden" r:id="rId5"/>
    <sheet name="Formato 2" sheetId="2" r:id="rId6"/>
    <sheet name="F02" sheetId="16" state="hidden" r:id="rId7"/>
    <sheet name="Formato 3" sheetId="3" r:id="rId8"/>
    <sheet name="F03" sheetId="17" state="hidden" r:id="rId9"/>
    <sheet name="Formato 4" sheetId="4" r:id="rId10"/>
    <sheet name="F04" sheetId="18" state="hidden" r:id="rId11"/>
    <sheet name="Formato 5" sheetId="5" r:id="rId12"/>
    <sheet name="F05" sheetId="20" state="hidden" r:id="rId13"/>
    <sheet name="Formato 6 a)" sheetId="6" r:id="rId14"/>
    <sheet name="F06a" sheetId="24" state="hidden" r:id="rId15"/>
    <sheet name="Formato 6 b)" sheetId="7" r:id="rId16"/>
    <sheet name="F06b" sheetId="25" state="hidden" r:id="rId17"/>
    <sheet name="Formato 6 c)" sheetId="8" r:id="rId18"/>
    <sheet name="F06c" sheetId="26" state="hidden" r:id="rId19"/>
    <sheet name="Formato 6 d)" sheetId="9" r:id="rId20"/>
    <sheet name="F06d" sheetId="27" state="hidden" r:id="rId21"/>
    <sheet name="Formato 7 a)" sheetId="10" r:id="rId22"/>
    <sheet name="F07a" sheetId="28" state="hidden" r:id="rId23"/>
    <sheet name="Formato 7 b)" sheetId="11" r:id="rId24"/>
    <sheet name="F07b" sheetId="29" state="hidden" r:id="rId25"/>
    <sheet name="Formato 7 c)" sheetId="12" r:id="rId26"/>
    <sheet name="F07c" sheetId="30" state="hidden" r:id="rId27"/>
    <sheet name="Formato 7 d)" sheetId="13" r:id="rId28"/>
    <sheet name="F07d" sheetId="31" state="hidden" r:id="rId29"/>
    <sheet name="Formato 8" sheetId="14" r:id="rId30"/>
    <sheet name="F08" sheetId="32" state="hidden" r:id="rId31"/>
  </sheets>
  <definedNames>
    <definedName name="ACTIVO">'Formato 1'!$A$7</definedName>
    <definedName name="ACTIVO_CIRCULANTE">'Formato 1'!$A$8</definedName>
    <definedName name="ANIO">'Info General'!$D$20</definedName>
    <definedName name="ANIO_INFORME">'Info General'!$C$12</definedName>
    <definedName name="ANIO1P">'Info General'!$D$23</definedName>
    <definedName name="ANIO1R">'Info General'!$H$25</definedName>
    <definedName name="ANIO2P">'Info General'!$E$23</definedName>
    <definedName name="ANIO2R">'Info General'!$G$25</definedName>
    <definedName name="ANIO3P">'Info General'!$F$23</definedName>
    <definedName name="ANIO3R">'Info General'!$F$25</definedName>
    <definedName name="ANIO4P">'Info General'!$G$23</definedName>
    <definedName name="ANIO4R">'Info General'!$E$25</definedName>
    <definedName name="ANIO5P">'Info General'!$H$23</definedName>
    <definedName name="ANIO5R">'Info General'!$D$25</definedName>
    <definedName name="ANIO6P">'Info General'!$I$23</definedName>
    <definedName name="APP">'Formato 3'!$A$8</definedName>
    <definedName name="APP_FIN">'Formato 3'!$A$13</definedName>
    <definedName name="APP_FIN_01">'Formato 3'!$B$13</definedName>
    <definedName name="APP_FIN_02">'Formato 3'!$C$13</definedName>
    <definedName name="APP_FIN_03">'Formato 3'!$D$13</definedName>
    <definedName name="APP_FIN_04">'Formato 3'!$E$13</definedName>
    <definedName name="APP_FIN_05">'Formato 3'!$F$13</definedName>
    <definedName name="APP_FIN_06">'Formato 3'!$G$13</definedName>
    <definedName name="APP_FIN_07">'Formato 3'!$H$13</definedName>
    <definedName name="APP_FIN_08">'Formato 3'!$I$13</definedName>
    <definedName name="APP_FIN_09">'Formato 3'!$J$13</definedName>
    <definedName name="APP_FIN_10">'Formato 3'!$K$13</definedName>
    <definedName name="APP_T1">'Formato 3'!$B$8</definedName>
    <definedName name="APP_T10">'Formato 3'!$K$8</definedName>
    <definedName name="APP_T2">'Formato 3'!$C$8</definedName>
    <definedName name="APP_T3">'Formato 3'!$D$8</definedName>
    <definedName name="APP_T4">'Formato 3'!$E$8</definedName>
    <definedName name="APP_T5">'Formato 3'!$F$8</definedName>
    <definedName name="APP_T6">'Formato 3'!$G$8</definedName>
    <definedName name="APP_T7">'Formato 3'!$H$8</definedName>
    <definedName name="APP_T8">'Formato 3'!$I$8</definedName>
    <definedName name="APP_T9">'Formato 3'!$J$8</definedName>
    <definedName name="DEUDA_CONT">'Formato 2'!$A$22</definedName>
    <definedName name="DEUDA_CONT_FIN">'Formato 2'!$A$26</definedName>
    <definedName name="DEUDA_CONT_FIN_01">'Formato 2'!$B$26</definedName>
    <definedName name="DEUDA_CONT_FIN_02">'Formato 2'!$C$26</definedName>
    <definedName name="DEUDA_CONT_FIN_03">'Formato 2'!$D$26</definedName>
    <definedName name="DEUDA_CONT_FIN_04">'Formato 2'!$E$26</definedName>
    <definedName name="DEUDA_CONT_FIN_05">'Formato 2'!$F$26</definedName>
    <definedName name="DEUDA_CONT_FIN_06">'Formato 2'!$G$26</definedName>
    <definedName name="DEUDA_CONT_FIN_07">'Formato 2'!$H$26</definedName>
    <definedName name="DEUDA_CONT_T1">'Formato 2'!$B$22</definedName>
    <definedName name="DEUDA_CONT_T2">'Formato 2'!$C$22</definedName>
    <definedName name="DEUDA_CONT_T3">'Formato 2'!$D$22</definedName>
    <definedName name="DEUDA_CONT_T4">'Formato 2'!$E$22</definedName>
    <definedName name="DEUDA_CONT_T5">'Formato 2'!$F$22</definedName>
    <definedName name="DEUDA_CONT_T6">'Formato 2'!$G$22</definedName>
    <definedName name="DEUDA_CONT_T7">'Formato 2'!$H$22</definedName>
    <definedName name="DEUDA_CONT_V1">'Formato 2'!$B$22</definedName>
    <definedName name="DEUDA_CONT_V2">'Formato 2'!$C$22</definedName>
    <definedName name="DEUDA_CONT_V3">'Formato 2'!$D$22</definedName>
    <definedName name="DEUDA_CONT_V4">'Formato 2'!$E$22</definedName>
    <definedName name="DEUDA_CONT_V5">'Formato 2'!$F$22</definedName>
    <definedName name="DEUDA_CONT_V6">'Formato 2'!$G$22</definedName>
    <definedName name="DEUDA_CONT_V7">'Formato 2'!$H$22</definedName>
    <definedName name="DEUDA_CONTINGENTE">'Formato 2'!$A$22</definedName>
    <definedName name="ENTE">'Datos Generales'!$C$3</definedName>
    <definedName name="ENTE_PUBLICO">'Info General'!$C$6</definedName>
    <definedName name="ENTE_PUBLICO_A">'Info General'!$C$7</definedName>
    <definedName name="ENTE_PUBLICO_F01">'Formato 1'!$A$2</definedName>
    <definedName name="ENTE_PUBLICO_F02">'Formato 2'!$A$2</definedName>
    <definedName name="ENTE_PUBLICO_F04">'Formato 4'!$A$2</definedName>
    <definedName name="ENTE_PUBLICO_F05">'Formato 5'!$A$2</definedName>
    <definedName name="ENTE_PUBLICO_F06A">'Formato 6 a)'!$A$2</definedName>
    <definedName name="ENTE_PUBLICO_F06B">'Formato 6 b)'!$A$2</definedName>
    <definedName name="ENTE_PUBLICO_F06C">'Formato 6 c)'!$A$2</definedName>
    <definedName name="ENTE_PUBLICO_F06D">'Formato 6 d)'!$A$2</definedName>
    <definedName name="ENTIDAD">'Info General'!$C$11</definedName>
    <definedName name="ENTIDAD_F07A">'Formato 7 a)'!$A$2</definedName>
    <definedName name="ENTIDAD_F07B">'Formato 7 b)'!$A$2</definedName>
    <definedName name="ENTIDAD_F07C">'Formato 7 c)'!$A$2</definedName>
    <definedName name="ENTIDAD_F07D">'Formato 7 d)'!$A$2</definedName>
    <definedName name="ENTIDAD_FEDERATIVA">'Info General'!$C$8</definedName>
    <definedName name="GASTO_E">'Formato 6 b)'!$A$90</definedName>
    <definedName name="GASTO_E_FIN">'Formato 6 b)'!$A$170</definedName>
    <definedName name="GASTO_E_FIN_01">'Formato 6 b)'!$B$170</definedName>
    <definedName name="GASTO_E_FIN_02">'Formato 6 b)'!$C$170</definedName>
    <definedName name="GASTO_E_FIN_03">'Formato 6 b)'!$D$170</definedName>
    <definedName name="GASTO_E_FIN_04">'Formato 6 b)'!$E$170</definedName>
    <definedName name="GASTO_E_FIN_05">'Formato 6 b)'!$F$170</definedName>
    <definedName name="GASTO_E_FIN_06">'Formato 6 b)'!$G$170</definedName>
    <definedName name="GASTO_E_T1">'Formato 6 b)'!$B$90</definedName>
    <definedName name="GASTO_E_T2">'Formato 6 b)'!$C$90</definedName>
    <definedName name="GASTO_E_T3">'Formato 6 b)'!$D$90</definedName>
    <definedName name="GASTO_E_T4">'Formato 6 b)'!$E$90</definedName>
    <definedName name="GASTO_E_T5">'Formato 6 b)'!$F$90</definedName>
    <definedName name="GASTO_E_T6">'Formato 6 b)'!$G$90</definedName>
    <definedName name="GASTO_NE">'Formato 6 b)'!$A$9</definedName>
    <definedName name="GASTO_NE_FIN">'Formato 6 b)'!$A$89</definedName>
    <definedName name="GASTO_NE_FIN_01">'Formato 6 b)'!$B$89</definedName>
    <definedName name="GASTO_NE_FIN_02">'Formato 6 b)'!$C$89</definedName>
    <definedName name="GASTO_NE_FIN_03">'Formato 6 b)'!$D$89</definedName>
    <definedName name="GASTO_NE_FIN_04">'Formato 6 b)'!$E$89</definedName>
    <definedName name="GASTO_NE_FIN_05">'Formato 6 b)'!$F$89</definedName>
    <definedName name="GASTO_NE_FIN_06">'Formato 6 b)'!$G$89</definedName>
    <definedName name="GASTO_NE_T1">'Formato 6 b)'!$B$9</definedName>
    <definedName name="GASTO_NE_T2">'Formato 6 b)'!$C$9</definedName>
    <definedName name="GASTO_NE_T3">'Formato 6 b)'!$D$9</definedName>
    <definedName name="GASTO_NE_T4">'Formato 6 b)'!$E$9</definedName>
    <definedName name="GASTO_NE_T5">'Formato 6 b)'!$F$9</definedName>
    <definedName name="GASTO_NE_T6">'Formato 6 b)'!$G$9</definedName>
    <definedName name="MAX_VALUE">'Info General'!$E$30</definedName>
    <definedName name="MIN_VALUE">'Info General'!$D$30</definedName>
    <definedName name="MONTO1">'Info General'!$D$18</definedName>
    <definedName name="MONTO2">'Info General'!$E$18</definedName>
    <definedName name="MUNICIPIO">'Info General'!$C$10</definedName>
    <definedName name="OB_CORTO_PLAZO">'Formato 2'!$A$41</definedName>
    <definedName name="OB_CORTO_PLAZO_FIN">'Formato 2'!$A$45</definedName>
    <definedName name="OB_CORTO_PLAZO_FIN_01">'Formato 2'!$B$45</definedName>
    <definedName name="OB_CORTO_PLAZO_FIN_02">'Formato 2'!$C$45</definedName>
    <definedName name="OB_CORTO_PLAZO_FIN_03">'Formato 2'!$D$45</definedName>
    <definedName name="OB_CORTO_PLAZO_FIN_04">'Formato 2'!$E$45</definedName>
    <definedName name="OB_CORTO_PLAZO_FIN_05">'Formato 2'!$F$45</definedName>
    <definedName name="OB_CORTO_PLAZO_T1">'Formato 2'!$B$41</definedName>
    <definedName name="OB_CORTO_PLAZO_T2">'Formato 2'!$C$41</definedName>
    <definedName name="OB_CORTO_PLAZO_T3">'Formato 2'!$D$41</definedName>
    <definedName name="OB_CORTO_PLAZO_T4">'Formato 2'!$E$41</definedName>
    <definedName name="OB_CORTO_PLAZO_T5">'Formato 2'!$F$41</definedName>
    <definedName name="OTROS">'Formato 3'!$A$14</definedName>
    <definedName name="OTROS_FIN">'Formato 3'!$A$19</definedName>
    <definedName name="OTROS_FIN_01">'Formato 3'!$B$19</definedName>
    <definedName name="OTROS_FIN_02">'Formato 3'!$C$19</definedName>
    <definedName name="OTROS_FIN_03">'Formato 3'!$D$19</definedName>
    <definedName name="OTROS_FIN_04">'Formato 3'!$E$19</definedName>
    <definedName name="OTROS_FIN_05">'Formato 3'!$F$19</definedName>
    <definedName name="OTROS_FIN_06">'Formato 3'!$G$19</definedName>
    <definedName name="OTROS_FIN_07">'Formato 3'!$H$19</definedName>
    <definedName name="OTROS_FIN_08">'Formato 3'!$I$19</definedName>
    <definedName name="OTROS_FIN_09">'Formato 3'!$J$19</definedName>
    <definedName name="OTROS_FIN_10">'Formato 3'!$K$19</definedName>
    <definedName name="OTROS_T1">'Formato 3'!$B$14</definedName>
    <definedName name="OTROS_T10">'Formato 3'!$K$14</definedName>
    <definedName name="OTROS_T2">'Formato 3'!$C$14</definedName>
    <definedName name="OTROS_T3">'Formato 3'!$D$14</definedName>
    <definedName name="OTROS_T4">'Formato 3'!$E$14</definedName>
    <definedName name="OTROS_T5">'Formato 3'!$F$14</definedName>
    <definedName name="OTROS_T6">'Formato 3'!$G$14</definedName>
    <definedName name="OTROS_T7">'Formato 3'!$H$14</definedName>
    <definedName name="OTROS_T8">'Formato 3'!$I$14</definedName>
    <definedName name="OTROS_T9">'Formato 3'!$J$14</definedName>
    <definedName name="PERIODO">'Info General'!$C$15</definedName>
    <definedName name="PERIODO_ANT">'Formato 2'!$B$6</definedName>
    <definedName name="PERIODO_INFORME">'Info General'!$C$14</definedName>
    <definedName name="PERIODO_INFORME_F01">'Formato 1'!$A$4</definedName>
    <definedName name="PERIODO_INFORME_F02">'Formato 2'!$A$4</definedName>
    <definedName name="PERIODO_INFORME_F03">'Formato 3'!$A$4</definedName>
    <definedName name="PERIODO_INFORME_F04">'Formato 4'!$A$4</definedName>
    <definedName name="PERIODO_INFORME_F05">'Formato 5'!$A$4</definedName>
    <definedName name="PERIODO_INFORME_F06A">'Formato 6 a)'!$A$5</definedName>
    <definedName name="PERIODO_INFORME_F06B">'Formato 6 b)'!$A$5</definedName>
    <definedName name="PERIODO_INFORME_F06C">'Formato 6 c)'!$A$5</definedName>
    <definedName name="PERIODO_INFORME_F06D">'Formato 6 d)'!$A$5</definedName>
    <definedName name="PERIODO_INFORME_F2">'Formato 2'!$A$4</definedName>
    <definedName name="SALDO_ANT">'Formato 2'!$B$6</definedName>
    <definedName name="SALDO_PENDIENTE">'Info General'!$F$18</definedName>
    <definedName name="TOTAL_E_T1">'Formato 6 b)'!$B$171</definedName>
    <definedName name="TOTAL_E_T2">'Formato 6 b)'!$C$171</definedName>
    <definedName name="TOTAL_E_T3">'Formato 6 b)'!$D$171</definedName>
    <definedName name="TOTAL_E_T4">'Formato 6 b)'!$E$171</definedName>
    <definedName name="TOTAL_E_T5">'Formato 6 b)'!$F$171</definedName>
    <definedName name="TOTAL_E_T6">'Formato 6 b)'!$G$171</definedName>
    <definedName name="TOTAL_ODF">'Formato 3'!$A$20</definedName>
    <definedName name="TOTAL_ODF_T1">'Formato 3'!$B$20</definedName>
    <definedName name="TOTAL_ODF_T10">'Formato 3'!$K$20</definedName>
    <definedName name="TOTAL_ODF_T2">'Formato 3'!$C$20</definedName>
    <definedName name="TOTAL_ODF_T3">'Formato 3'!$D$20</definedName>
    <definedName name="TOTAL_ODF_T4">'Formato 3'!$E$20</definedName>
    <definedName name="TOTAL_ODF_T5">'Formato 3'!$F$20</definedName>
    <definedName name="TOTAL_ODF_T6">'Formato 3'!$G$20</definedName>
    <definedName name="TOTAL_ODF_T7">'Formato 3'!$H$20</definedName>
    <definedName name="TOTAL_ODF_T8">'Formato 3'!$I$20</definedName>
    <definedName name="TOTAL_ODF_T9">'Formato 3'!$J$20</definedName>
    <definedName name="TRIMESTRE">'Info General'!$C$16</definedName>
    <definedName name="ULTIMO">'Info General'!$E$20</definedName>
    <definedName name="ULTIMO_SALDO">'Info General'!$F$20</definedName>
    <definedName name="VALOR_INS_BCC">'Formato 2'!$A$27</definedName>
    <definedName name="VALOR_INS_BCC_FIN">'Formato 2'!$A$31</definedName>
    <definedName name="VALOR_INS_BCC_FIN_01">'Formato 2'!$B$31</definedName>
    <definedName name="VALOR_INS_BCC_FIN_02">'Formato 2'!$C$31</definedName>
    <definedName name="VALOR_INS_BCC_FIN_03">'Formato 2'!$D$31</definedName>
    <definedName name="VALOR_INS_BCC_FIN_04">'Formato 2'!$E$31</definedName>
    <definedName name="VALOR_INS_BCC_FIN_05">'Formato 2'!$F$31</definedName>
    <definedName name="VALOR_INS_BCC_FIN_06">'Formato 2'!$G$31</definedName>
    <definedName name="VALOR_INS_BCC_FIN_07">'Formato 2'!$H$31</definedName>
    <definedName name="VALOR_INS_BCC_T1">'Formato 2'!$B$27</definedName>
    <definedName name="VALOR_INS_BCC_T2">'Formato 2'!$C$27</definedName>
    <definedName name="VALOR_INS_BCC_T3">'Formato 2'!$D$27</definedName>
    <definedName name="VALOR_INS_BCC_T4">'Formato 2'!$E$27</definedName>
    <definedName name="VALOR_INS_BCC_T5">'Formato 2'!$F$27</definedName>
    <definedName name="VALOR_INS_BCC_T6">'Formato 2'!$G$27</definedName>
    <definedName name="VALOR_INS_BCC_T7">'Formato 2'!$H$27</definedName>
    <definedName name="VALOR_INS_BCC_V1">'Formato 2'!$B$27</definedName>
    <definedName name="VALOR_INS_BCC_V2">'Formato 2'!$C$27</definedName>
    <definedName name="VALOR_INSTRUMENTOS_BCC">'Formato 2'!$A$27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47" i="1" l="1"/>
  <c r="F27" i="1"/>
  <c r="C47" i="1"/>
  <c r="D10" i="11" l="1"/>
  <c r="C10" i="11"/>
  <c r="C11" i="11"/>
  <c r="D11" i="11" s="1"/>
  <c r="C12" i="11"/>
  <c r="D12" i="11" s="1"/>
  <c r="C13" i="11"/>
  <c r="D13" i="11" s="1"/>
  <c r="C9" i="11"/>
  <c r="D9" i="11" s="1"/>
  <c r="G114" i="7" l="1"/>
  <c r="G113" i="7"/>
  <c r="G112" i="7"/>
  <c r="G111" i="7"/>
  <c r="G110" i="7"/>
  <c r="G109" i="7"/>
  <c r="G108" i="7"/>
  <c r="G107" i="7"/>
  <c r="G106" i="7"/>
  <c r="G105" i="7"/>
  <c r="G104" i="7"/>
  <c r="G103" i="7"/>
  <c r="G102" i="7"/>
  <c r="G101" i="7"/>
  <c r="G100" i="7"/>
  <c r="G99" i="7"/>
  <c r="G98" i="7"/>
  <c r="G97" i="7"/>
  <c r="G96" i="7"/>
  <c r="G95" i="7"/>
  <c r="G124" i="7"/>
  <c r="G123" i="7"/>
  <c r="G122" i="7"/>
  <c r="G121" i="7"/>
  <c r="G120" i="7"/>
  <c r="G119" i="7"/>
  <c r="G118" i="7"/>
  <c r="G117" i="7"/>
  <c r="G116" i="7"/>
  <c r="G115" i="7"/>
  <c r="G134" i="7"/>
  <c r="G133" i="7"/>
  <c r="G132" i="7"/>
  <c r="G131" i="7"/>
  <c r="G130" i="7"/>
  <c r="G129" i="7"/>
  <c r="G128" i="7"/>
  <c r="G127" i="7"/>
  <c r="G126" i="7"/>
  <c r="G125" i="7"/>
  <c r="G144" i="7"/>
  <c r="G143" i="7"/>
  <c r="G142" i="7"/>
  <c r="G141" i="7"/>
  <c r="G140" i="7"/>
  <c r="G139" i="7"/>
  <c r="G138" i="7"/>
  <c r="G137" i="7"/>
  <c r="G136" i="7"/>
  <c r="G135" i="7"/>
  <c r="G154" i="7"/>
  <c r="G153" i="7"/>
  <c r="G152" i="7"/>
  <c r="G151" i="7"/>
  <c r="G150" i="7"/>
  <c r="G149" i="7"/>
  <c r="G148" i="7"/>
  <c r="G147" i="7"/>
  <c r="G146" i="7"/>
  <c r="G145" i="7"/>
  <c r="G159" i="7"/>
  <c r="G158" i="7"/>
  <c r="G157" i="7"/>
  <c r="G156" i="7"/>
  <c r="G155" i="7"/>
  <c r="G164" i="7"/>
  <c r="G163" i="7"/>
  <c r="G162" i="7"/>
  <c r="G161" i="7"/>
  <c r="G160" i="7"/>
  <c r="G94" i="7"/>
  <c r="G11" i="7"/>
  <c r="G12" i="7"/>
  <c r="G13" i="7"/>
  <c r="G14" i="7"/>
  <c r="G15" i="7"/>
  <c r="G16" i="7"/>
  <c r="G17" i="7"/>
  <c r="G18" i="7"/>
  <c r="G19" i="7"/>
  <c r="G20" i="7"/>
  <c r="G21" i="7"/>
  <c r="G22" i="7"/>
  <c r="G23" i="7"/>
  <c r="G24" i="7"/>
  <c r="G25" i="7"/>
  <c r="G26" i="7"/>
  <c r="G27" i="7"/>
  <c r="G28" i="7"/>
  <c r="G29" i="7"/>
  <c r="G30" i="7"/>
  <c r="G31" i="7"/>
  <c r="G32" i="7"/>
  <c r="G33" i="7"/>
  <c r="G34" i="7"/>
  <c r="G35" i="7"/>
  <c r="G36" i="7"/>
  <c r="G37" i="7"/>
  <c r="G38" i="7"/>
  <c r="G39" i="7"/>
  <c r="G40" i="7"/>
  <c r="G41" i="7"/>
  <c r="G42" i="7"/>
  <c r="G43" i="7"/>
  <c r="G44" i="7"/>
  <c r="G45" i="7"/>
  <c r="G46" i="7"/>
  <c r="G47" i="7"/>
  <c r="G48" i="7"/>
  <c r="G49" i="7"/>
  <c r="G50" i="7"/>
  <c r="G51" i="7"/>
  <c r="G52" i="7"/>
  <c r="G53" i="7"/>
  <c r="G54" i="7"/>
  <c r="G55" i="7"/>
  <c r="G56" i="7"/>
  <c r="G57" i="7"/>
  <c r="G58" i="7"/>
  <c r="G59" i="7"/>
  <c r="G60" i="7"/>
  <c r="G61" i="7"/>
  <c r="G62" i="7"/>
  <c r="G63" i="7"/>
  <c r="G64" i="7"/>
  <c r="G65" i="7"/>
  <c r="G66" i="7"/>
  <c r="G67" i="7"/>
  <c r="G68" i="7"/>
  <c r="G69" i="7"/>
  <c r="G70" i="7"/>
  <c r="G71" i="7"/>
  <c r="G72" i="7"/>
  <c r="G73" i="7"/>
  <c r="G74" i="7"/>
  <c r="G75" i="7"/>
  <c r="G76" i="7"/>
  <c r="G77" i="7"/>
  <c r="G78" i="7"/>
  <c r="G79" i="7"/>
  <c r="G80" i="7"/>
  <c r="G81" i="7"/>
  <c r="G82" i="7"/>
  <c r="G83" i="7"/>
  <c r="G84" i="7"/>
  <c r="G85" i="7"/>
  <c r="G86" i="7"/>
  <c r="G87" i="7"/>
  <c r="G88" i="7"/>
  <c r="C17" i="4"/>
  <c r="D15" i="5"/>
  <c r="D14" i="5"/>
  <c r="D13" i="5"/>
  <c r="B35" i="5"/>
  <c r="G138" i="6"/>
  <c r="G139" i="6"/>
  <c r="G140" i="6"/>
  <c r="G141" i="6"/>
  <c r="G142" i="6"/>
  <c r="G144" i="6"/>
  <c r="G145" i="6"/>
  <c r="C137" i="6"/>
  <c r="D137" i="6"/>
  <c r="E137" i="6"/>
  <c r="F137" i="6"/>
  <c r="B137" i="6"/>
  <c r="C62" i="6"/>
  <c r="D62" i="6"/>
  <c r="E62" i="6"/>
  <c r="F62" i="6"/>
  <c r="G63" i="6"/>
  <c r="G64" i="6"/>
  <c r="G65" i="6"/>
  <c r="U58" i="24" s="1"/>
  <c r="G66" i="6"/>
  <c r="G67" i="6"/>
  <c r="G69" i="6"/>
  <c r="G70" i="6"/>
  <c r="B62" i="6"/>
  <c r="B8" i="10"/>
  <c r="C6" i="23"/>
  <c r="C7" i="23" s="1"/>
  <c r="B9" i="1"/>
  <c r="H25" i="23"/>
  <c r="G25" i="23"/>
  <c r="F25" i="23"/>
  <c r="D5" i="12" s="1"/>
  <c r="E25" i="23"/>
  <c r="D25" i="23"/>
  <c r="G30" i="9"/>
  <c r="G31" i="9"/>
  <c r="G29" i="9"/>
  <c r="G26" i="9"/>
  <c r="U18" i="27" s="1"/>
  <c r="G27" i="9"/>
  <c r="G25" i="9"/>
  <c r="U17" i="27" s="1"/>
  <c r="G23" i="9"/>
  <c r="G22" i="9"/>
  <c r="G19" i="9"/>
  <c r="G18" i="9"/>
  <c r="U11" i="27" s="1"/>
  <c r="G17" i="9"/>
  <c r="G14" i="9"/>
  <c r="U7" i="27" s="1"/>
  <c r="G15" i="9"/>
  <c r="G13" i="9"/>
  <c r="G11" i="9"/>
  <c r="G10" i="9"/>
  <c r="U3" i="27" s="1"/>
  <c r="G73" i="8"/>
  <c r="G74" i="8"/>
  <c r="U66" i="26" s="1"/>
  <c r="G75" i="8"/>
  <c r="G72" i="8"/>
  <c r="U64" i="26" s="1"/>
  <c r="G63" i="8"/>
  <c r="G64" i="8"/>
  <c r="G61" i="8" s="1"/>
  <c r="U53" i="26" s="1"/>
  <c r="G65" i="8"/>
  <c r="G66" i="8"/>
  <c r="G67" i="8"/>
  <c r="G68" i="8"/>
  <c r="G69" i="8"/>
  <c r="G70" i="8"/>
  <c r="U62" i="26" s="1"/>
  <c r="G62" i="8"/>
  <c r="G55" i="8"/>
  <c r="G56" i="8"/>
  <c r="G57" i="8"/>
  <c r="U49" i="26" s="1"/>
  <c r="G58" i="8"/>
  <c r="G59" i="8"/>
  <c r="G60" i="8"/>
  <c r="G54" i="8"/>
  <c r="G46" i="8"/>
  <c r="G47" i="8"/>
  <c r="G48" i="8"/>
  <c r="G49" i="8"/>
  <c r="G50" i="8"/>
  <c r="G51" i="8"/>
  <c r="G52" i="8"/>
  <c r="G45" i="8"/>
  <c r="U37" i="26" s="1"/>
  <c r="G39" i="8"/>
  <c r="G40" i="8"/>
  <c r="G41" i="8"/>
  <c r="G38" i="8"/>
  <c r="U31" i="26" s="1"/>
  <c r="G11" i="8"/>
  <c r="G12" i="8"/>
  <c r="G13" i="8"/>
  <c r="G14" i="8"/>
  <c r="U7" i="26" s="1"/>
  <c r="G15" i="8"/>
  <c r="G16" i="8"/>
  <c r="U9" i="26" s="1"/>
  <c r="G17" i="8"/>
  <c r="G18" i="8"/>
  <c r="U11" i="26" s="1"/>
  <c r="G20" i="8"/>
  <c r="G21" i="8"/>
  <c r="G22" i="8"/>
  <c r="G23" i="8"/>
  <c r="U16" i="26" s="1"/>
  <c r="G24" i="8"/>
  <c r="G25" i="8"/>
  <c r="U18" i="26" s="1"/>
  <c r="G26" i="8"/>
  <c r="G28" i="8"/>
  <c r="G29" i="8"/>
  <c r="G30" i="8"/>
  <c r="G31" i="8"/>
  <c r="G32" i="8"/>
  <c r="G33" i="8"/>
  <c r="G34" i="8"/>
  <c r="U27" i="26" s="1"/>
  <c r="G35" i="8"/>
  <c r="G36" i="8"/>
  <c r="G92" i="7"/>
  <c r="G93" i="7"/>
  <c r="G165" i="7"/>
  <c r="G166" i="7"/>
  <c r="G167" i="7"/>
  <c r="G168" i="7"/>
  <c r="G169" i="7"/>
  <c r="G91" i="7"/>
  <c r="G10" i="7"/>
  <c r="B10" i="6"/>
  <c r="B18" i="6"/>
  <c r="B28" i="6"/>
  <c r="B38" i="6"/>
  <c r="B48" i="6"/>
  <c r="B58" i="6"/>
  <c r="B71" i="6"/>
  <c r="B75" i="6"/>
  <c r="G152" i="6"/>
  <c r="U144" i="24" s="1"/>
  <c r="G153" i="6"/>
  <c r="G154" i="6"/>
  <c r="G155" i="6"/>
  <c r="G156" i="6"/>
  <c r="G157" i="6"/>
  <c r="G151" i="6"/>
  <c r="G148" i="6"/>
  <c r="G149" i="6"/>
  <c r="G147" i="6"/>
  <c r="G143" i="6"/>
  <c r="G135" i="6"/>
  <c r="G136" i="6"/>
  <c r="G133" i="6" s="1"/>
  <c r="U125" i="24" s="1"/>
  <c r="G134" i="6"/>
  <c r="G125" i="6"/>
  <c r="G126" i="6"/>
  <c r="G127" i="6"/>
  <c r="G128" i="6"/>
  <c r="G129" i="6"/>
  <c r="G130" i="6"/>
  <c r="G131" i="6"/>
  <c r="G132" i="6"/>
  <c r="G124" i="6"/>
  <c r="G115" i="6"/>
  <c r="G116" i="6"/>
  <c r="U108" i="24" s="1"/>
  <c r="G117" i="6"/>
  <c r="G118" i="6"/>
  <c r="G119" i="6"/>
  <c r="G120" i="6"/>
  <c r="G121" i="6"/>
  <c r="G122" i="6"/>
  <c r="G114" i="6"/>
  <c r="G105" i="6"/>
  <c r="G106" i="6"/>
  <c r="G107" i="6"/>
  <c r="G108" i="6"/>
  <c r="G109" i="6"/>
  <c r="G110" i="6"/>
  <c r="G111" i="6"/>
  <c r="G112" i="6"/>
  <c r="G104" i="6"/>
  <c r="G95" i="6"/>
  <c r="G96" i="6"/>
  <c r="G97" i="6"/>
  <c r="G98" i="6"/>
  <c r="G99" i="6"/>
  <c r="U91" i="24" s="1"/>
  <c r="G100" i="6"/>
  <c r="G101" i="6"/>
  <c r="G102" i="6"/>
  <c r="G94" i="6"/>
  <c r="G87" i="6"/>
  <c r="G88" i="6"/>
  <c r="G89" i="6"/>
  <c r="G90" i="6"/>
  <c r="G91" i="6"/>
  <c r="G92" i="6"/>
  <c r="G86" i="6"/>
  <c r="G77" i="6"/>
  <c r="U70" i="24" s="1"/>
  <c r="G78" i="6"/>
  <c r="G79" i="6"/>
  <c r="G80" i="6"/>
  <c r="U73" i="24" s="1"/>
  <c r="G81" i="6"/>
  <c r="G82" i="6"/>
  <c r="G76" i="6"/>
  <c r="G73" i="6"/>
  <c r="G74" i="6"/>
  <c r="G72" i="6"/>
  <c r="G68" i="6"/>
  <c r="G60" i="6"/>
  <c r="G61" i="6"/>
  <c r="G59" i="6"/>
  <c r="G50" i="6"/>
  <c r="G51" i="6"/>
  <c r="U44" i="24" s="1"/>
  <c r="G52" i="6"/>
  <c r="G53" i="6"/>
  <c r="G54" i="6"/>
  <c r="G55" i="6"/>
  <c r="G56" i="6"/>
  <c r="G57" i="6"/>
  <c r="G49" i="6"/>
  <c r="G40" i="6"/>
  <c r="G41" i="6"/>
  <c r="G42" i="6"/>
  <c r="G43" i="6"/>
  <c r="G44" i="6"/>
  <c r="U37" i="24" s="1"/>
  <c r="G45" i="6"/>
  <c r="G46" i="6"/>
  <c r="G47" i="6"/>
  <c r="G39" i="6"/>
  <c r="G30" i="6"/>
  <c r="G31" i="6"/>
  <c r="G32" i="6"/>
  <c r="G33" i="6"/>
  <c r="G34" i="6"/>
  <c r="U27" i="24" s="1"/>
  <c r="G35" i="6"/>
  <c r="G36" i="6"/>
  <c r="G37" i="6"/>
  <c r="G29" i="6"/>
  <c r="G20" i="6"/>
  <c r="G21" i="6"/>
  <c r="G22" i="6"/>
  <c r="G23" i="6"/>
  <c r="G24" i="6"/>
  <c r="G25" i="6"/>
  <c r="G26" i="6"/>
  <c r="G27" i="6"/>
  <c r="G19" i="6"/>
  <c r="G11" i="6"/>
  <c r="B7" i="13"/>
  <c r="P2" i="31" s="1"/>
  <c r="G12" i="6"/>
  <c r="G13" i="6"/>
  <c r="G14" i="6"/>
  <c r="G15" i="6"/>
  <c r="G16" i="6"/>
  <c r="G17" i="6"/>
  <c r="G9" i="5"/>
  <c r="G10" i="5"/>
  <c r="G11" i="5"/>
  <c r="G12" i="5"/>
  <c r="G13" i="5"/>
  <c r="G14" i="5"/>
  <c r="G15" i="5"/>
  <c r="G17" i="5"/>
  <c r="G18" i="5"/>
  <c r="G19" i="5"/>
  <c r="G20" i="5"/>
  <c r="G21" i="5"/>
  <c r="G22" i="5"/>
  <c r="G23" i="5"/>
  <c r="G24" i="5"/>
  <c r="G25" i="5"/>
  <c r="U19" i="20" s="1"/>
  <c r="G26" i="5"/>
  <c r="G27" i="5"/>
  <c r="G29" i="5"/>
  <c r="G30" i="5"/>
  <c r="G31" i="5"/>
  <c r="G32" i="5"/>
  <c r="G33" i="5"/>
  <c r="G34" i="5"/>
  <c r="G36" i="5"/>
  <c r="G35" i="5"/>
  <c r="U29" i="20" s="1"/>
  <c r="G38" i="5"/>
  <c r="G39" i="5"/>
  <c r="F20" i="23"/>
  <c r="B6" i="2" s="1"/>
  <c r="E20" i="23"/>
  <c r="C6" i="1" s="1"/>
  <c r="A3" i="32"/>
  <c r="A4" i="32"/>
  <c r="A5" i="32"/>
  <c r="A6" i="32"/>
  <c r="A7" i="32"/>
  <c r="A8" i="32"/>
  <c r="A9" i="32"/>
  <c r="A10" i="32"/>
  <c r="A11" i="32"/>
  <c r="A12" i="32"/>
  <c r="A13" i="32"/>
  <c r="A14" i="32"/>
  <c r="A15" i="32"/>
  <c r="A16" i="32"/>
  <c r="A17" i="32"/>
  <c r="A18" i="32"/>
  <c r="A19" i="32"/>
  <c r="A20" i="32"/>
  <c r="A21" i="32"/>
  <c r="A22" i="32"/>
  <c r="A23" i="32"/>
  <c r="A24" i="32"/>
  <c r="A25" i="32"/>
  <c r="A26" i="32"/>
  <c r="A27" i="32"/>
  <c r="A28" i="32"/>
  <c r="A29" i="32"/>
  <c r="A30" i="32"/>
  <c r="A31" i="32"/>
  <c r="A32" i="32"/>
  <c r="A33" i="32"/>
  <c r="A34" i="32"/>
  <c r="A35" i="32"/>
  <c r="A36" i="32"/>
  <c r="A37" i="32"/>
  <c r="A38" i="32"/>
  <c r="A39" i="32"/>
  <c r="A40" i="32"/>
  <c r="A41" i="32"/>
  <c r="A42" i="32"/>
  <c r="A43" i="32"/>
  <c r="A44" i="32"/>
  <c r="A45" i="32"/>
  <c r="A46" i="32"/>
  <c r="A47" i="32"/>
  <c r="A48" i="32"/>
  <c r="A49" i="32"/>
  <c r="A50" i="32"/>
  <c r="A51" i="32"/>
  <c r="A52" i="32"/>
  <c r="P3" i="32"/>
  <c r="Q3" i="32"/>
  <c r="R3" i="32"/>
  <c r="S3" i="32"/>
  <c r="T3" i="32"/>
  <c r="P4" i="32"/>
  <c r="Q4" i="32"/>
  <c r="R4" i="32"/>
  <c r="S4" i="32"/>
  <c r="T4" i="32"/>
  <c r="P6" i="32"/>
  <c r="Q6" i="32"/>
  <c r="R6" i="32"/>
  <c r="S6" i="32"/>
  <c r="T6" i="32"/>
  <c r="P7" i="32"/>
  <c r="Q7" i="32"/>
  <c r="R7" i="32"/>
  <c r="S7" i="32"/>
  <c r="T7" i="32"/>
  <c r="P8" i="32"/>
  <c r="Q8" i="32"/>
  <c r="R8" i="32"/>
  <c r="S8" i="32"/>
  <c r="T8" i="32"/>
  <c r="P9" i="32"/>
  <c r="Q9" i="32"/>
  <c r="R9" i="32"/>
  <c r="S9" i="32"/>
  <c r="T9" i="32"/>
  <c r="P10" i="32"/>
  <c r="Q10" i="32"/>
  <c r="R10" i="32"/>
  <c r="S10" i="32"/>
  <c r="T10" i="32"/>
  <c r="P11" i="32"/>
  <c r="Q11" i="32"/>
  <c r="R11" i="32"/>
  <c r="S11" i="32"/>
  <c r="T11" i="32"/>
  <c r="P12" i="32"/>
  <c r="Q12" i="32"/>
  <c r="R12" i="32"/>
  <c r="S12" i="32"/>
  <c r="T12" i="32"/>
  <c r="P13" i="32"/>
  <c r="Q13" i="32"/>
  <c r="R13" i="32"/>
  <c r="S13" i="32"/>
  <c r="T13" i="32"/>
  <c r="P14" i="32"/>
  <c r="Q14" i="32"/>
  <c r="R14" i="32"/>
  <c r="S14" i="32"/>
  <c r="T14" i="32"/>
  <c r="P15" i="32"/>
  <c r="Q15" i="32"/>
  <c r="R15" i="32"/>
  <c r="S15" i="32"/>
  <c r="T15" i="32"/>
  <c r="P16" i="32"/>
  <c r="Q16" i="32"/>
  <c r="R16" i="32"/>
  <c r="S16" i="32"/>
  <c r="T16" i="32"/>
  <c r="P17" i="32"/>
  <c r="Q17" i="32"/>
  <c r="R17" i="32"/>
  <c r="S17" i="32"/>
  <c r="T17" i="32"/>
  <c r="P18" i="32"/>
  <c r="Q18" i="32"/>
  <c r="R18" i="32"/>
  <c r="S18" i="32"/>
  <c r="T18" i="32"/>
  <c r="P19" i="32"/>
  <c r="Q19" i="32"/>
  <c r="R19" i="32"/>
  <c r="S19" i="32"/>
  <c r="T19" i="32"/>
  <c r="P20" i="32"/>
  <c r="Q20" i="32"/>
  <c r="R20" i="32"/>
  <c r="S20" i="32"/>
  <c r="T20" i="32"/>
  <c r="P21" i="32"/>
  <c r="Q21" i="32"/>
  <c r="R21" i="32"/>
  <c r="S21" i="32"/>
  <c r="T21" i="32"/>
  <c r="P23" i="32"/>
  <c r="Q23" i="32"/>
  <c r="R23" i="32"/>
  <c r="S23" i="32"/>
  <c r="T23" i="32"/>
  <c r="P25" i="32"/>
  <c r="Q25" i="32"/>
  <c r="R25" i="32"/>
  <c r="S25" i="32"/>
  <c r="T25" i="32"/>
  <c r="P26" i="32"/>
  <c r="Q26" i="32"/>
  <c r="R26" i="32"/>
  <c r="S26" i="32"/>
  <c r="T26" i="32"/>
  <c r="P27" i="32"/>
  <c r="Q27" i="32"/>
  <c r="R27" i="32"/>
  <c r="S27" i="32"/>
  <c r="T27" i="32"/>
  <c r="P29" i="32"/>
  <c r="Q29" i="32"/>
  <c r="R29" i="32"/>
  <c r="S29" i="32"/>
  <c r="T29" i="32"/>
  <c r="P30" i="32"/>
  <c r="Q30" i="32"/>
  <c r="R30" i="32"/>
  <c r="S30" i="32"/>
  <c r="T30" i="32"/>
  <c r="P31" i="32"/>
  <c r="Q31" i="32"/>
  <c r="R31" i="32"/>
  <c r="S31" i="32"/>
  <c r="T31" i="32"/>
  <c r="P32" i="32"/>
  <c r="Q32" i="32"/>
  <c r="R32" i="32"/>
  <c r="S32" i="32"/>
  <c r="T32" i="32"/>
  <c r="P34" i="32"/>
  <c r="Q34" i="32"/>
  <c r="R34" i="32"/>
  <c r="S34" i="32"/>
  <c r="T34" i="32"/>
  <c r="P35" i="32"/>
  <c r="Q35" i="32"/>
  <c r="R35" i="32"/>
  <c r="S35" i="32"/>
  <c r="T35" i="32"/>
  <c r="P36" i="32"/>
  <c r="Q36" i="32"/>
  <c r="R36" i="32"/>
  <c r="S36" i="32"/>
  <c r="T36" i="32"/>
  <c r="P38" i="32"/>
  <c r="Q38" i="32"/>
  <c r="R38" i="32"/>
  <c r="S38" i="32"/>
  <c r="T38" i="32"/>
  <c r="P39" i="32"/>
  <c r="Q39" i="32"/>
  <c r="R39" i="32"/>
  <c r="S39" i="32"/>
  <c r="T39" i="32"/>
  <c r="P41" i="32"/>
  <c r="Q41" i="32"/>
  <c r="R41" i="32"/>
  <c r="S41" i="32"/>
  <c r="T41" i="32"/>
  <c r="P42" i="32"/>
  <c r="Q42" i="32"/>
  <c r="R42" i="32"/>
  <c r="S42" i="32"/>
  <c r="T42" i="32"/>
  <c r="P43" i="32"/>
  <c r="Q43" i="32"/>
  <c r="R43" i="32"/>
  <c r="S43" i="32"/>
  <c r="T43" i="32"/>
  <c r="P45" i="32"/>
  <c r="Q45" i="32"/>
  <c r="R45" i="32"/>
  <c r="S45" i="32"/>
  <c r="T45" i="32"/>
  <c r="P46" i="32"/>
  <c r="Q46" i="32"/>
  <c r="R46" i="32"/>
  <c r="S46" i="32"/>
  <c r="T46" i="32"/>
  <c r="P48" i="32"/>
  <c r="Q48" i="32"/>
  <c r="R48" i="32"/>
  <c r="S48" i="32"/>
  <c r="T48" i="32"/>
  <c r="P49" i="32"/>
  <c r="Q49" i="32"/>
  <c r="R49" i="32"/>
  <c r="S49" i="32"/>
  <c r="T49" i="32"/>
  <c r="P51" i="32"/>
  <c r="Q51" i="32"/>
  <c r="R51" i="32"/>
  <c r="S51" i="32"/>
  <c r="T51" i="32"/>
  <c r="P52" i="32"/>
  <c r="Q52" i="32"/>
  <c r="R52" i="32"/>
  <c r="S52" i="32"/>
  <c r="T52" i="32"/>
  <c r="A2" i="32"/>
  <c r="P3" i="31"/>
  <c r="Q3" i="31"/>
  <c r="R3" i="31"/>
  <c r="S3" i="31"/>
  <c r="T3" i="31"/>
  <c r="U3" i="31"/>
  <c r="P4" i="31"/>
  <c r="Q4" i="31"/>
  <c r="R4" i="31"/>
  <c r="S4" i="31"/>
  <c r="T4" i="31"/>
  <c r="U4" i="31"/>
  <c r="P5" i="31"/>
  <c r="Q5" i="31"/>
  <c r="R5" i="31"/>
  <c r="S5" i="31"/>
  <c r="T5" i="31"/>
  <c r="U5" i="31"/>
  <c r="P6" i="31"/>
  <c r="Q6" i="31"/>
  <c r="R6" i="31"/>
  <c r="S6" i="31"/>
  <c r="T6" i="31"/>
  <c r="U6" i="31"/>
  <c r="P7" i="31"/>
  <c r="Q7" i="31"/>
  <c r="R7" i="31"/>
  <c r="S7" i="31"/>
  <c r="T7" i="31"/>
  <c r="U7" i="31"/>
  <c r="P8" i="31"/>
  <c r="Q8" i="31"/>
  <c r="R8" i="31"/>
  <c r="S8" i="31"/>
  <c r="T8" i="31"/>
  <c r="U8" i="31"/>
  <c r="P9" i="31"/>
  <c r="Q9" i="31"/>
  <c r="R9" i="31"/>
  <c r="S9" i="31"/>
  <c r="T9" i="31"/>
  <c r="U9" i="31"/>
  <c r="P10" i="31"/>
  <c r="Q10" i="31"/>
  <c r="R10" i="31"/>
  <c r="S10" i="31"/>
  <c r="T10" i="31"/>
  <c r="U10" i="31"/>
  <c r="P11" i="31"/>
  <c r="Q11" i="31"/>
  <c r="R11" i="31"/>
  <c r="S11" i="31"/>
  <c r="T11" i="31"/>
  <c r="U11" i="31"/>
  <c r="B18" i="13"/>
  <c r="P12" i="31" s="1"/>
  <c r="C18" i="13"/>
  <c r="Q12" i="31"/>
  <c r="D18" i="13"/>
  <c r="R12" i="31" s="1"/>
  <c r="E18" i="13"/>
  <c r="S12" i="31" s="1"/>
  <c r="F18" i="13"/>
  <c r="T12" i="31"/>
  <c r="G18" i="13"/>
  <c r="U12" i="31" s="1"/>
  <c r="P13" i="31"/>
  <c r="Q13" i="31"/>
  <c r="R13" i="31"/>
  <c r="S13" i="31"/>
  <c r="T13" i="31"/>
  <c r="U13" i="31"/>
  <c r="P14" i="31"/>
  <c r="Q14" i="31"/>
  <c r="R14" i="31"/>
  <c r="S14" i="31"/>
  <c r="T14" i="31"/>
  <c r="U14" i="31"/>
  <c r="P15" i="31"/>
  <c r="Q15" i="31"/>
  <c r="R15" i="31"/>
  <c r="S15" i="31"/>
  <c r="T15" i="31"/>
  <c r="U15" i="31"/>
  <c r="P16" i="31"/>
  <c r="Q16" i="31"/>
  <c r="R16" i="31"/>
  <c r="S16" i="31"/>
  <c r="T16" i="31"/>
  <c r="U16" i="31"/>
  <c r="P17" i="31"/>
  <c r="Q17" i="31"/>
  <c r="R17" i="31"/>
  <c r="S17" i="31"/>
  <c r="T17" i="31"/>
  <c r="U17" i="31"/>
  <c r="P18" i="31"/>
  <c r="Q18" i="31"/>
  <c r="R18" i="31"/>
  <c r="S18" i="31"/>
  <c r="T18" i="31"/>
  <c r="U18" i="31"/>
  <c r="P19" i="31"/>
  <c r="Q19" i="31"/>
  <c r="R19" i="31"/>
  <c r="S19" i="31"/>
  <c r="T19" i="31"/>
  <c r="U19" i="31"/>
  <c r="P20" i="31"/>
  <c r="Q20" i="31"/>
  <c r="R20" i="31"/>
  <c r="S20" i="31"/>
  <c r="T20" i="31"/>
  <c r="U20" i="31"/>
  <c r="P21" i="31"/>
  <c r="Q21" i="31"/>
  <c r="R21" i="31"/>
  <c r="S21" i="31"/>
  <c r="T21" i="31"/>
  <c r="U21" i="31"/>
  <c r="C7" i="13"/>
  <c r="Q2" i="31" s="1"/>
  <c r="D7" i="13"/>
  <c r="D29" i="13" s="1"/>
  <c r="R22" i="31" s="1"/>
  <c r="E7" i="13"/>
  <c r="F7" i="13"/>
  <c r="T2" i="31" s="1"/>
  <c r="G7" i="13"/>
  <c r="U2" i="31" s="1"/>
  <c r="S2" i="31"/>
  <c r="A22" i="31"/>
  <c r="A13" i="31"/>
  <c r="A14" i="31"/>
  <c r="A15" i="31"/>
  <c r="A16" i="31"/>
  <c r="A17" i="31"/>
  <c r="A18" i="31"/>
  <c r="A19" i="31"/>
  <c r="A20" i="31"/>
  <c r="A21" i="31"/>
  <c r="A12" i="31"/>
  <c r="A3" i="31"/>
  <c r="A4" i="31"/>
  <c r="A5" i="31"/>
  <c r="A6" i="31"/>
  <c r="A7" i="31"/>
  <c r="A8" i="31"/>
  <c r="A9" i="31"/>
  <c r="A10" i="31"/>
  <c r="A11" i="31"/>
  <c r="A2" i="31"/>
  <c r="P3" i="30"/>
  <c r="Q3" i="30"/>
  <c r="R3" i="30"/>
  <c r="S3" i="30"/>
  <c r="T3" i="30"/>
  <c r="U3" i="30"/>
  <c r="P4" i="30"/>
  <c r="Q4" i="30"/>
  <c r="R4" i="30"/>
  <c r="S4" i="30"/>
  <c r="T4" i="30"/>
  <c r="U4" i="30"/>
  <c r="P5" i="30"/>
  <c r="Q5" i="30"/>
  <c r="R5" i="30"/>
  <c r="S5" i="30"/>
  <c r="T5" i="30"/>
  <c r="U5" i="30"/>
  <c r="P6" i="30"/>
  <c r="Q6" i="30"/>
  <c r="R6" i="30"/>
  <c r="S6" i="30"/>
  <c r="T6" i="30"/>
  <c r="U6" i="30"/>
  <c r="P7" i="30"/>
  <c r="Q7" i="30"/>
  <c r="R7" i="30"/>
  <c r="S7" i="30"/>
  <c r="T7" i="30"/>
  <c r="U7" i="30"/>
  <c r="P8" i="30"/>
  <c r="Q8" i="30"/>
  <c r="R8" i="30"/>
  <c r="S8" i="30"/>
  <c r="T8" i="30"/>
  <c r="U8" i="30"/>
  <c r="P9" i="30"/>
  <c r="Q9" i="30"/>
  <c r="R9" i="30"/>
  <c r="S9" i="30"/>
  <c r="T9" i="30"/>
  <c r="U9" i="30"/>
  <c r="P10" i="30"/>
  <c r="Q10" i="30"/>
  <c r="R10" i="30"/>
  <c r="S10" i="30"/>
  <c r="T10" i="30"/>
  <c r="U10" i="30"/>
  <c r="P11" i="30"/>
  <c r="Q11" i="30"/>
  <c r="R11" i="30"/>
  <c r="S11" i="30"/>
  <c r="T11" i="30"/>
  <c r="U11" i="30"/>
  <c r="P12" i="30"/>
  <c r="Q12" i="30"/>
  <c r="R12" i="30"/>
  <c r="S12" i="30"/>
  <c r="T12" i="30"/>
  <c r="U12" i="30"/>
  <c r="P13" i="30"/>
  <c r="Q13" i="30"/>
  <c r="R13" i="30"/>
  <c r="S13" i="30"/>
  <c r="T13" i="30"/>
  <c r="U13" i="30"/>
  <c r="P14" i="30"/>
  <c r="Q14" i="30"/>
  <c r="R14" i="30"/>
  <c r="S14" i="30"/>
  <c r="T14" i="30"/>
  <c r="U14" i="30"/>
  <c r="B21" i="12"/>
  <c r="P15" i="30" s="1"/>
  <c r="C21" i="12"/>
  <c r="Q15" i="30" s="1"/>
  <c r="D21" i="12"/>
  <c r="R15" i="30" s="1"/>
  <c r="E21" i="12"/>
  <c r="S15" i="30" s="1"/>
  <c r="F21" i="12"/>
  <c r="T15" i="30" s="1"/>
  <c r="G21" i="12"/>
  <c r="U15" i="30" s="1"/>
  <c r="P16" i="30"/>
  <c r="Q16" i="30"/>
  <c r="R16" i="30"/>
  <c r="S16" i="30"/>
  <c r="T16" i="30"/>
  <c r="U16" i="30"/>
  <c r="P17" i="30"/>
  <c r="Q17" i="30"/>
  <c r="R17" i="30"/>
  <c r="S17" i="30"/>
  <c r="T17" i="30"/>
  <c r="U17" i="30"/>
  <c r="P18" i="30"/>
  <c r="Q18" i="30"/>
  <c r="R18" i="30"/>
  <c r="S18" i="30"/>
  <c r="T18" i="30"/>
  <c r="U18" i="30"/>
  <c r="P19" i="30"/>
  <c r="Q19" i="30"/>
  <c r="R19" i="30"/>
  <c r="S19" i="30"/>
  <c r="T19" i="30"/>
  <c r="U19" i="30"/>
  <c r="P20" i="30"/>
  <c r="Q20" i="30"/>
  <c r="R20" i="30"/>
  <c r="S20" i="30"/>
  <c r="T20" i="30"/>
  <c r="U20" i="30"/>
  <c r="B28" i="12"/>
  <c r="P21" i="30"/>
  <c r="C28" i="12"/>
  <c r="Q21" i="30"/>
  <c r="D28" i="12"/>
  <c r="R21" i="30" s="1"/>
  <c r="E28" i="12"/>
  <c r="S21" i="30" s="1"/>
  <c r="F28" i="12"/>
  <c r="T21" i="30" s="1"/>
  <c r="G28" i="12"/>
  <c r="U21" i="30" s="1"/>
  <c r="P22" i="30"/>
  <c r="Q22" i="30"/>
  <c r="R22" i="30"/>
  <c r="S22" i="30"/>
  <c r="T22" i="30"/>
  <c r="U22" i="30"/>
  <c r="B7" i="12"/>
  <c r="P2" i="30" s="1"/>
  <c r="C7" i="12"/>
  <c r="Q2" i="30" s="1"/>
  <c r="D7" i="12"/>
  <c r="R2" i="30" s="1"/>
  <c r="E7" i="12"/>
  <c r="E31" i="12" s="1"/>
  <c r="S23" i="30" s="1"/>
  <c r="F7" i="12"/>
  <c r="F31" i="12"/>
  <c r="T23" i="30" s="1"/>
  <c r="G7" i="12"/>
  <c r="P24" i="30"/>
  <c r="Q24" i="30"/>
  <c r="R24" i="30"/>
  <c r="S24" i="30"/>
  <c r="T24" i="30"/>
  <c r="U24" i="30"/>
  <c r="P25" i="30"/>
  <c r="Q25" i="30"/>
  <c r="R25" i="30"/>
  <c r="S25" i="30"/>
  <c r="T25" i="30"/>
  <c r="U25" i="30"/>
  <c r="P26" i="30"/>
  <c r="Q26" i="30"/>
  <c r="R26" i="30"/>
  <c r="S26" i="30"/>
  <c r="T26" i="30"/>
  <c r="U26" i="30"/>
  <c r="B36" i="12"/>
  <c r="P27" i="30" s="1"/>
  <c r="C36" i="12"/>
  <c r="Q27" i="30" s="1"/>
  <c r="D36" i="12"/>
  <c r="R27" i="30" s="1"/>
  <c r="E36" i="12"/>
  <c r="S27" i="30" s="1"/>
  <c r="F36" i="12"/>
  <c r="T27" i="30" s="1"/>
  <c r="G36" i="12"/>
  <c r="U27" i="30" s="1"/>
  <c r="T2" i="30"/>
  <c r="A3" i="30"/>
  <c r="A4" i="30"/>
  <c r="A5" i="30"/>
  <c r="A6" i="30"/>
  <c r="A7" i="30"/>
  <c r="A8" i="30"/>
  <c r="A9" i="30"/>
  <c r="A10" i="30"/>
  <c r="A11" i="30"/>
  <c r="A12" i="30"/>
  <c r="A13" i="30"/>
  <c r="A14" i="30"/>
  <c r="A15" i="30"/>
  <c r="A16" i="30"/>
  <c r="A17" i="30"/>
  <c r="A18" i="30"/>
  <c r="A19" i="30"/>
  <c r="A20" i="30"/>
  <c r="A21" i="30"/>
  <c r="A22" i="30"/>
  <c r="A23" i="30"/>
  <c r="A24" i="30"/>
  <c r="A25" i="30"/>
  <c r="A26" i="30"/>
  <c r="A27" i="30"/>
  <c r="A2" i="30"/>
  <c r="P3" i="29"/>
  <c r="Q3" i="29"/>
  <c r="R3" i="29"/>
  <c r="S3" i="29"/>
  <c r="T3" i="29"/>
  <c r="U3" i="29"/>
  <c r="P4" i="29"/>
  <c r="Q4" i="29"/>
  <c r="R4" i="29"/>
  <c r="S4" i="29"/>
  <c r="T4" i="29"/>
  <c r="U4" i="29"/>
  <c r="P5" i="29"/>
  <c r="Q5" i="29"/>
  <c r="R5" i="29"/>
  <c r="S5" i="29"/>
  <c r="T5" i="29"/>
  <c r="U5" i="29"/>
  <c r="P6" i="29"/>
  <c r="Q6" i="29"/>
  <c r="R6" i="29"/>
  <c r="S6" i="29"/>
  <c r="T6" i="29"/>
  <c r="U6" i="29"/>
  <c r="P7" i="29"/>
  <c r="Q7" i="29"/>
  <c r="R7" i="29"/>
  <c r="S7" i="29"/>
  <c r="T7" i="29"/>
  <c r="U7" i="29"/>
  <c r="P8" i="29"/>
  <c r="Q8" i="29"/>
  <c r="R8" i="29"/>
  <c r="S8" i="29"/>
  <c r="T8" i="29"/>
  <c r="U8" i="29"/>
  <c r="P9" i="29"/>
  <c r="Q9" i="29"/>
  <c r="R9" i="29"/>
  <c r="S9" i="29"/>
  <c r="T9" i="29"/>
  <c r="U9" i="29"/>
  <c r="P10" i="29"/>
  <c r="Q10" i="29"/>
  <c r="R10" i="29"/>
  <c r="S10" i="29"/>
  <c r="T10" i="29"/>
  <c r="U10" i="29"/>
  <c r="P11" i="29"/>
  <c r="Q11" i="29"/>
  <c r="R11" i="29"/>
  <c r="S11" i="29"/>
  <c r="T11" i="29"/>
  <c r="U11" i="29"/>
  <c r="B19" i="11"/>
  <c r="P12" i="29" s="1"/>
  <c r="C19" i="11"/>
  <c r="Q12" i="29" s="1"/>
  <c r="D19" i="11"/>
  <c r="R12" i="29" s="1"/>
  <c r="E19" i="11"/>
  <c r="S12" i="29" s="1"/>
  <c r="F19" i="11"/>
  <c r="T12" i="29" s="1"/>
  <c r="G19" i="11"/>
  <c r="U12" i="29" s="1"/>
  <c r="P13" i="29"/>
  <c r="Q13" i="29"/>
  <c r="R13" i="29"/>
  <c r="S13" i="29"/>
  <c r="T13" i="29"/>
  <c r="U13" i="29"/>
  <c r="P14" i="29"/>
  <c r="Q14" i="29"/>
  <c r="R14" i="29"/>
  <c r="S14" i="29"/>
  <c r="T14" i="29"/>
  <c r="U14" i="29"/>
  <c r="P15" i="29"/>
  <c r="Q15" i="29"/>
  <c r="R15" i="29"/>
  <c r="S15" i="29"/>
  <c r="T15" i="29"/>
  <c r="U15" i="29"/>
  <c r="P16" i="29"/>
  <c r="Q16" i="29"/>
  <c r="R16" i="29"/>
  <c r="S16" i="29"/>
  <c r="T16" i="29"/>
  <c r="U16" i="29"/>
  <c r="P17" i="29"/>
  <c r="Q17" i="29"/>
  <c r="R17" i="29"/>
  <c r="S17" i="29"/>
  <c r="T17" i="29"/>
  <c r="U17" i="29"/>
  <c r="P18" i="29"/>
  <c r="Q18" i="29"/>
  <c r="R18" i="29"/>
  <c r="S18" i="29"/>
  <c r="T18" i="29"/>
  <c r="U18" i="29"/>
  <c r="P19" i="29"/>
  <c r="Q19" i="29"/>
  <c r="R19" i="29"/>
  <c r="S19" i="29"/>
  <c r="T19" i="29"/>
  <c r="U19" i="29"/>
  <c r="P20" i="29"/>
  <c r="Q20" i="29"/>
  <c r="R20" i="29"/>
  <c r="S20" i="29"/>
  <c r="T20" i="29"/>
  <c r="U20" i="29"/>
  <c r="P21" i="29"/>
  <c r="Q21" i="29"/>
  <c r="R21" i="29"/>
  <c r="S21" i="29"/>
  <c r="T21" i="29"/>
  <c r="U21" i="29"/>
  <c r="B8" i="11"/>
  <c r="B30" i="11" s="1"/>
  <c r="P22" i="29" s="1"/>
  <c r="C8" i="11"/>
  <c r="D8" i="11"/>
  <c r="R2" i="29" s="1"/>
  <c r="E8" i="11"/>
  <c r="S2" i="29" s="1"/>
  <c r="F8" i="11"/>
  <c r="F30" i="11" s="1"/>
  <c r="T22" i="29" s="1"/>
  <c r="G8" i="11"/>
  <c r="A3" i="29"/>
  <c r="A4" i="29"/>
  <c r="A5" i="29"/>
  <c r="A6" i="29"/>
  <c r="A7" i="29"/>
  <c r="A8" i="29"/>
  <c r="A9" i="29"/>
  <c r="A10" i="29"/>
  <c r="A11" i="29"/>
  <c r="A12" i="29"/>
  <c r="A13" i="29"/>
  <c r="A14" i="29"/>
  <c r="A15" i="29"/>
  <c r="A16" i="29"/>
  <c r="A17" i="29"/>
  <c r="A18" i="29"/>
  <c r="A19" i="29"/>
  <c r="A20" i="29"/>
  <c r="A21" i="29"/>
  <c r="A22" i="29"/>
  <c r="A2" i="29"/>
  <c r="P2" i="28"/>
  <c r="C8" i="10"/>
  <c r="Q2" i="28" s="1"/>
  <c r="D8" i="10"/>
  <c r="R2" i="28" s="1"/>
  <c r="E8" i="10"/>
  <c r="S2" i="28" s="1"/>
  <c r="F8" i="10"/>
  <c r="T2" i="28" s="1"/>
  <c r="G8" i="10"/>
  <c r="U2" i="28" s="1"/>
  <c r="A3" i="28"/>
  <c r="A4" i="28"/>
  <c r="A5" i="28"/>
  <c r="A6" i="28"/>
  <c r="A7" i="28"/>
  <c r="A8" i="28"/>
  <c r="A9" i="28"/>
  <c r="A10" i="28"/>
  <c r="A11" i="28"/>
  <c r="A12" i="28"/>
  <c r="A13" i="28"/>
  <c r="A14" i="28"/>
  <c r="A15" i="28"/>
  <c r="A16" i="28"/>
  <c r="A17" i="28"/>
  <c r="A18" i="28"/>
  <c r="A19" i="28"/>
  <c r="A20" i="28"/>
  <c r="A21" i="28"/>
  <c r="A22" i="28"/>
  <c r="A23" i="28"/>
  <c r="A24" i="28"/>
  <c r="A25" i="28"/>
  <c r="A26" i="28"/>
  <c r="A27" i="28"/>
  <c r="Q3" i="28"/>
  <c r="R3" i="28"/>
  <c r="S3" i="28"/>
  <c r="T3" i="28"/>
  <c r="U3" i="28"/>
  <c r="Q4" i="28"/>
  <c r="R4" i="28"/>
  <c r="S4" i="28"/>
  <c r="T4" i="28"/>
  <c r="U4" i="28"/>
  <c r="Q5" i="28"/>
  <c r="R5" i="28"/>
  <c r="S5" i="28"/>
  <c r="T5" i="28"/>
  <c r="U5" i="28"/>
  <c r="Q6" i="28"/>
  <c r="R6" i="28"/>
  <c r="S6" i="28"/>
  <c r="T6" i="28"/>
  <c r="U6" i="28"/>
  <c r="Q7" i="28"/>
  <c r="R7" i="28"/>
  <c r="S7" i="28"/>
  <c r="T7" i="28"/>
  <c r="U7" i="28"/>
  <c r="Q8" i="28"/>
  <c r="R8" i="28"/>
  <c r="S8" i="28"/>
  <c r="T8" i="28"/>
  <c r="U8" i="28"/>
  <c r="Q9" i="28"/>
  <c r="R9" i="28"/>
  <c r="S9" i="28"/>
  <c r="T9" i="28"/>
  <c r="U9" i="28"/>
  <c r="Q10" i="28"/>
  <c r="R10" i="28"/>
  <c r="S10" i="28"/>
  <c r="T10" i="28"/>
  <c r="U10" i="28"/>
  <c r="Q11" i="28"/>
  <c r="R11" i="28"/>
  <c r="S11" i="28"/>
  <c r="T11" i="28"/>
  <c r="U11" i="28"/>
  <c r="Q12" i="28"/>
  <c r="R12" i="28"/>
  <c r="S12" i="28"/>
  <c r="T12" i="28"/>
  <c r="U12" i="28"/>
  <c r="Q13" i="28"/>
  <c r="R13" i="28"/>
  <c r="S13" i="28"/>
  <c r="T13" i="28"/>
  <c r="U13" i="28"/>
  <c r="Q14" i="28"/>
  <c r="R14" i="28"/>
  <c r="S14" i="28"/>
  <c r="T14" i="28"/>
  <c r="U14" i="28"/>
  <c r="C22" i="10"/>
  <c r="Q15" i="28"/>
  <c r="D22" i="10"/>
  <c r="R15" i="28" s="1"/>
  <c r="E22" i="10"/>
  <c r="S15" i="28" s="1"/>
  <c r="F22" i="10"/>
  <c r="T15" i="28" s="1"/>
  <c r="G22" i="10"/>
  <c r="U15" i="28" s="1"/>
  <c r="Q16" i="28"/>
  <c r="R16" i="28"/>
  <c r="S16" i="28"/>
  <c r="T16" i="28"/>
  <c r="U16" i="28"/>
  <c r="Q17" i="28"/>
  <c r="R17" i="28"/>
  <c r="S17" i="28"/>
  <c r="T17" i="28"/>
  <c r="U17" i="28"/>
  <c r="Q18" i="28"/>
  <c r="R18" i="28"/>
  <c r="S18" i="28"/>
  <c r="T18" i="28"/>
  <c r="U18" i="28"/>
  <c r="Q19" i="28"/>
  <c r="R19" i="28"/>
  <c r="S19" i="28"/>
  <c r="T19" i="28"/>
  <c r="U19" i="28"/>
  <c r="Q20" i="28"/>
  <c r="R20" i="28"/>
  <c r="S20" i="28"/>
  <c r="T20" i="28"/>
  <c r="U20" i="28"/>
  <c r="C29" i="10"/>
  <c r="Q21" i="28" s="1"/>
  <c r="D29" i="10"/>
  <c r="D32" i="10" s="1"/>
  <c r="R23" i="28" s="1"/>
  <c r="E29" i="10"/>
  <c r="S21" i="28" s="1"/>
  <c r="F29" i="10"/>
  <c r="T21" i="28" s="1"/>
  <c r="G29" i="10"/>
  <c r="U21" i="28" s="1"/>
  <c r="Q22" i="28"/>
  <c r="R22" i="28"/>
  <c r="S22" i="28"/>
  <c r="T22" i="28"/>
  <c r="U22" i="28"/>
  <c r="Q25" i="28"/>
  <c r="R25" i="28"/>
  <c r="S25" i="28"/>
  <c r="T25" i="28"/>
  <c r="U25" i="28"/>
  <c r="Q26" i="28"/>
  <c r="R26" i="28"/>
  <c r="S26" i="28"/>
  <c r="T26" i="28"/>
  <c r="U26" i="28"/>
  <c r="C37" i="10"/>
  <c r="Q27" i="28" s="1"/>
  <c r="D37" i="10"/>
  <c r="R27" i="28" s="1"/>
  <c r="E37" i="10"/>
  <c r="S27" i="28" s="1"/>
  <c r="F37" i="10"/>
  <c r="T27" i="28" s="1"/>
  <c r="G37" i="10"/>
  <c r="U27" i="28" s="1"/>
  <c r="P3" i="28"/>
  <c r="P4" i="28"/>
  <c r="P5" i="28"/>
  <c r="P6" i="28"/>
  <c r="P7" i="28"/>
  <c r="P8" i="28"/>
  <c r="P9" i="28"/>
  <c r="P10" i="28"/>
  <c r="P11" i="28"/>
  <c r="P12" i="28"/>
  <c r="P13" i="28"/>
  <c r="P14" i="28"/>
  <c r="B22" i="10"/>
  <c r="P15" i="28" s="1"/>
  <c r="P16" i="28"/>
  <c r="P17" i="28"/>
  <c r="P18" i="28"/>
  <c r="P19" i="28"/>
  <c r="P20" i="28"/>
  <c r="B29" i="10"/>
  <c r="B32" i="10" s="1"/>
  <c r="P23" i="28" s="1"/>
  <c r="P22" i="28"/>
  <c r="P25" i="28"/>
  <c r="P26" i="28"/>
  <c r="B37" i="10"/>
  <c r="P27" i="28" s="1"/>
  <c r="A2" i="28"/>
  <c r="A6" i="27"/>
  <c r="A7" i="27"/>
  <c r="A8" i="27"/>
  <c r="A9" i="27"/>
  <c r="A10" i="27"/>
  <c r="A11" i="27"/>
  <c r="A12" i="27"/>
  <c r="A13" i="27"/>
  <c r="A14" i="27"/>
  <c r="A15" i="27"/>
  <c r="A16" i="27"/>
  <c r="A17" i="27"/>
  <c r="A18" i="27"/>
  <c r="A19" i="27"/>
  <c r="A20" i="27"/>
  <c r="A21" i="27"/>
  <c r="A22" i="27"/>
  <c r="A23" i="27"/>
  <c r="A24" i="27"/>
  <c r="C12" i="9"/>
  <c r="C16" i="9"/>
  <c r="C9" i="9" s="1"/>
  <c r="D12" i="9"/>
  <c r="R5" i="27" s="1"/>
  <c r="D16" i="9"/>
  <c r="R9" i="27" s="1"/>
  <c r="E12" i="9"/>
  <c r="E9" i="9" s="1"/>
  <c r="S2" i="27" s="1"/>
  <c r="E16" i="9"/>
  <c r="F12" i="9"/>
  <c r="T5" i="27" s="1"/>
  <c r="F16" i="9"/>
  <c r="G12" i="9"/>
  <c r="U5" i="27" s="1"/>
  <c r="Q3" i="27"/>
  <c r="R3" i="27"/>
  <c r="S3" i="27"/>
  <c r="T3" i="27"/>
  <c r="Q4" i="27"/>
  <c r="R4" i="27"/>
  <c r="S4" i="27"/>
  <c r="T4" i="27"/>
  <c r="U4" i="27"/>
  <c r="Q5" i="27"/>
  <c r="S5" i="27"/>
  <c r="Q6" i="27"/>
  <c r="R6" i="27"/>
  <c r="S6" i="27"/>
  <c r="T6" i="27"/>
  <c r="U6" i="27"/>
  <c r="Q7" i="27"/>
  <c r="R7" i="27"/>
  <c r="S7" i="27"/>
  <c r="T7" i="27"/>
  <c r="Q8" i="27"/>
  <c r="R8" i="27"/>
  <c r="S8" i="27"/>
  <c r="T8" i="27"/>
  <c r="U8" i="27"/>
  <c r="Q9" i="27"/>
  <c r="S9" i="27"/>
  <c r="T9" i="27"/>
  <c r="Q10" i="27"/>
  <c r="R10" i="27"/>
  <c r="S10" i="27"/>
  <c r="T10" i="27"/>
  <c r="U10" i="27"/>
  <c r="Q11" i="27"/>
  <c r="R11" i="27"/>
  <c r="S11" i="27"/>
  <c r="T11" i="27"/>
  <c r="Q12" i="27"/>
  <c r="R12" i="27"/>
  <c r="S12" i="27"/>
  <c r="T12" i="27"/>
  <c r="U12" i="27"/>
  <c r="C24" i="9"/>
  <c r="Q16" i="27" s="1"/>
  <c r="C28" i="9"/>
  <c r="D24" i="9"/>
  <c r="D28" i="9"/>
  <c r="R20" i="27" s="1"/>
  <c r="E24" i="9"/>
  <c r="E28" i="9"/>
  <c r="S20" i="27" s="1"/>
  <c r="F24" i="9"/>
  <c r="F28" i="9"/>
  <c r="F21" i="9" s="1"/>
  <c r="T13" i="27" s="1"/>
  <c r="G28" i="9"/>
  <c r="Q14" i="27"/>
  <c r="R14" i="27"/>
  <c r="S14" i="27"/>
  <c r="T14" i="27"/>
  <c r="U14" i="27"/>
  <c r="Q15" i="27"/>
  <c r="R15" i="27"/>
  <c r="S15" i="27"/>
  <c r="T15" i="27"/>
  <c r="U15" i="27"/>
  <c r="T16" i="27"/>
  <c r="Q17" i="27"/>
  <c r="R17" i="27"/>
  <c r="S17" i="27"/>
  <c r="T17" i="27"/>
  <c r="Q18" i="27"/>
  <c r="R18" i="27"/>
  <c r="S18" i="27"/>
  <c r="T18" i="27"/>
  <c r="Q19" i="27"/>
  <c r="R19" i="27"/>
  <c r="S19" i="27"/>
  <c r="T19" i="27"/>
  <c r="U19" i="27"/>
  <c r="Q20" i="27"/>
  <c r="T20" i="27"/>
  <c r="U20" i="27"/>
  <c r="Q21" i="27"/>
  <c r="R21" i="27"/>
  <c r="S21" i="27"/>
  <c r="T21" i="27"/>
  <c r="U21" i="27"/>
  <c r="Q22" i="27"/>
  <c r="R22" i="27"/>
  <c r="S22" i="27"/>
  <c r="T22" i="27"/>
  <c r="U22" i="27"/>
  <c r="Q23" i="27"/>
  <c r="R23" i="27"/>
  <c r="S23" i="27"/>
  <c r="T23" i="27"/>
  <c r="U23" i="27"/>
  <c r="P3" i="27"/>
  <c r="P4" i="27"/>
  <c r="B12" i="9"/>
  <c r="P5" i="27" s="1"/>
  <c r="P6" i="27"/>
  <c r="P7" i="27"/>
  <c r="P8" i="27"/>
  <c r="B16" i="9"/>
  <c r="P9" i="27" s="1"/>
  <c r="P10" i="27"/>
  <c r="P11" i="27"/>
  <c r="P12" i="27"/>
  <c r="B24" i="9"/>
  <c r="B28" i="9"/>
  <c r="P20" i="27" s="1"/>
  <c r="P14" i="27"/>
  <c r="P15" i="27"/>
  <c r="P17" i="27"/>
  <c r="P18" i="27"/>
  <c r="P19" i="27"/>
  <c r="P21" i="27"/>
  <c r="P22" i="27"/>
  <c r="P23" i="27"/>
  <c r="A5" i="27"/>
  <c r="A4" i="27"/>
  <c r="A3" i="27"/>
  <c r="A2" i="27"/>
  <c r="C10" i="8"/>
  <c r="C19" i="8"/>
  <c r="Q12" i="26" s="1"/>
  <c r="C27" i="8"/>
  <c r="Q20" i="26" s="1"/>
  <c r="C37" i="8"/>
  <c r="Q30" i="26" s="1"/>
  <c r="D10" i="8"/>
  <c r="R3" i="26" s="1"/>
  <c r="D19" i="8"/>
  <c r="D27" i="8"/>
  <c r="R20" i="26" s="1"/>
  <c r="D37" i="8"/>
  <c r="R30" i="26" s="1"/>
  <c r="E10" i="8"/>
  <c r="E19" i="8"/>
  <c r="E27" i="8"/>
  <c r="S20" i="26" s="1"/>
  <c r="E37" i="8"/>
  <c r="S30" i="26" s="1"/>
  <c r="F10" i="8"/>
  <c r="T3" i="26" s="1"/>
  <c r="F19" i="8"/>
  <c r="T12" i="26" s="1"/>
  <c r="F27" i="8"/>
  <c r="T20" i="26" s="1"/>
  <c r="F37" i="8"/>
  <c r="T30" i="26" s="1"/>
  <c r="Q3" i="26"/>
  <c r="Q4" i="26"/>
  <c r="R4" i="26"/>
  <c r="S4" i="26"/>
  <c r="T4" i="26"/>
  <c r="U4" i="26"/>
  <c r="Q5" i="26"/>
  <c r="R5" i="26"/>
  <c r="S5" i="26"/>
  <c r="T5" i="26"/>
  <c r="U5" i="26"/>
  <c r="Q6" i="26"/>
  <c r="R6" i="26"/>
  <c r="S6" i="26"/>
  <c r="T6" i="26"/>
  <c r="U6" i="26"/>
  <c r="Q7" i="26"/>
  <c r="R7" i="26"/>
  <c r="S7" i="26"/>
  <c r="T7" i="26"/>
  <c r="Q8" i="26"/>
  <c r="R8" i="26"/>
  <c r="S8" i="26"/>
  <c r="T8" i="26"/>
  <c r="U8" i="26"/>
  <c r="Q9" i="26"/>
  <c r="R9" i="26"/>
  <c r="S9" i="26"/>
  <c r="T9" i="26"/>
  <c r="Q10" i="26"/>
  <c r="R10" i="26"/>
  <c r="S10" i="26"/>
  <c r="T10" i="26"/>
  <c r="U10" i="26"/>
  <c r="Q11" i="26"/>
  <c r="R11" i="26"/>
  <c r="S11" i="26"/>
  <c r="T11" i="26"/>
  <c r="S12" i="26"/>
  <c r="Q13" i="26"/>
  <c r="R13" i="26"/>
  <c r="S13" i="26"/>
  <c r="T13" i="26"/>
  <c r="U13" i="26"/>
  <c r="Q14" i="26"/>
  <c r="R14" i="26"/>
  <c r="S14" i="26"/>
  <c r="T14" i="26"/>
  <c r="U14" i="26"/>
  <c r="Q15" i="26"/>
  <c r="R15" i="26"/>
  <c r="S15" i="26"/>
  <c r="T15" i="26"/>
  <c r="U15" i="26"/>
  <c r="Q16" i="26"/>
  <c r="R16" i="26"/>
  <c r="S16" i="26"/>
  <c r="T16" i="26"/>
  <c r="Q17" i="26"/>
  <c r="R17" i="26"/>
  <c r="S17" i="26"/>
  <c r="T17" i="26"/>
  <c r="U17" i="26"/>
  <c r="Q18" i="26"/>
  <c r="R18" i="26"/>
  <c r="S18" i="26"/>
  <c r="T18" i="26"/>
  <c r="Q19" i="26"/>
  <c r="R19" i="26"/>
  <c r="S19" i="26"/>
  <c r="T19" i="26"/>
  <c r="U19" i="26"/>
  <c r="Q21" i="26"/>
  <c r="R21" i="26"/>
  <c r="S21" i="26"/>
  <c r="T21" i="26"/>
  <c r="Q22" i="26"/>
  <c r="R22" i="26"/>
  <c r="S22" i="26"/>
  <c r="T22" i="26"/>
  <c r="U22" i="26"/>
  <c r="Q23" i="26"/>
  <c r="R23" i="26"/>
  <c r="S23" i="26"/>
  <c r="T23" i="26"/>
  <c r="U23" i="26"/>
  <c r="Q24" i="26"/>
  <c r="R24" i="26"/>
  <c r="S24" i="26"/>
  <c r="T24" i="26"/>
  <c r="U24" i="26"/>
  <c r="Q25" i="26"/>
  <c r="R25" i="26"/>
  <c r="S25" i="26"/>
  <c r="T25" i="26"/>
  <c r="U25" i="26"/>
  <c r="Q26" i="26"/>
  <c r="R26" i="26"/>
  <c r="S26" i="26"/>
  <c r="T26" i="26"/>
  <c r="U26" i="26"/>
  <c r="Q27" i="26"/>
  <c r="R27" i="26"/>
  <c r="S27" i="26"/>
  <c r="T27" i="26"/>
  <c r="Q28" i="26"/>
  <c r="R28" i="26"/>
  <c r="S28" i="26"/>
  <c r="T28" i="26"/>
  <c r="U28" i="26"/>
  <c r="Q29" i="26"/>
  <c r="R29" i="26"/>
  <c r="S29" i="26"/>
  <c r="T29" i="26"/>
  <c r="U29" i="26"/>
  <c r="Q31" i="26"/>
  <c r="R31" i="26"/>
  <c r="S31" i="26"/>
  <c r="T31" i="26"/>
  <c r="Q32" i="26"/>
  <c r="R32" i="26"/>
  <c r="S32" i="26"/>
  <c r="T32" i="26"/>
  <c r="U32" i="26"/>
  <c r="Q33" i="26"/>
  <c r="R33" i="26"/>
  <c r="S33" i="26"/>
  <c r="T33" i="26"/>
  <c r="U33" i="26"/>
  <c r="Q34" i="26"/>
  <c r="R34" i="26"/>
  <c r="S34" i="26"/>
  <c r="T34" i="26"/>
  <c r="U34" i="26"/>
  <c r="C44" i="8"/>
  <c r="C53" i="8"/>
  <c r="C61" i="8"/>
  <c r="Q53" i="26" s="1"/>
  <c r="C71" i="8"/>
  <c r="Q63" i="26" s="1"/>
  <c r="D44" i="8"/>
  <c r="D53" i="8"/>
  <c r="R45" i="26" s="1"/>
  <c r="D61" i="8"/>
  <c r="R53" i="26" s="1"/>
  <c r="D71" i="8"/>
  <c r="R63" i="26" s="1"/>
  <c r="E44" i="8"/>
  <c r="E53" i="8"/>
  <c r="E61" i="8"/>
  <c r="S53" i="26" s="1"/>
  <c r="E71" i="8"/>
  <c r="F44" i="8"/>
  <c r="F53" i="8"/>
  <c r="T45" i="26" s="1"/>
  <c r="F61" i="8"/>
  <c r="T53" i="26" s="1"/>
  <c r="F71" i="8"/>
  <c r="T63" i="26" s="1"/>
  <c r="R36" i="26"/>
  <c r="S36" i="26"/>
  <c r="Q37" i="26"/>
  <c r="R37" i="26"/>
  <c r="S37" i="26"/>
  <c r="T37" i="26"/>
  <c r="Q38" i="26"/>
  <c r="R38" i="26"/>
  <c r="S38" i="26"/>
  <c r="T38" i="26"/>
  <c r="U38" i="26"/>
  <c r="Q39" i="26"/>
  <c r="R39" i="26"/>
  <c r="S39" i="26"/>
  <c r="T39" i="26"/>
  <c r="U39" i="26"/>
  <c r="Q40" i="26"/>
  <c r="R40" i="26"/>
  <c r="S40" i="26"/>
  <c r="T40" i="26"/>
  <c r="U40" i="26"/>
  <c r="Q41" i="26"/>
  <c r="R41" i="26"/>
  <c r="S41" i="26"/>
  <c r="T41" i="26"/>
  <c r="U41" i="26"/>
  <c r="Q42" i="26"/>
  <c r="R42" i="26"/>
  <c r="S42" i="26"/>
  <c r="T42" i="26"/>
  <c r="U42" i="26"/>
  <c r="Q43" i="26"/>
  <c r="R43" i="26"/>
  <c r="S43" i="26"/>
  <c r="T43" i="26"/>
  <c r="U43" i="26"/>
  <c r="Q44" i="26"/>
  <c r="R44" i="26"/>
  <c r="S44" i="26"/>
  <c r="T44" i="26"/>
  <c r="U44" i="26"/>
  <c r="Q45" i="26"/>
  <c r="S45" i="26"/>
  <c r="Q46" i="26"/>
  <c r="R46" i="26"/>
  <c r="S46" i="26"/>
  <c r="T46" i="26"/>
  <c r="U46" i="26"/>
  <c r="Q47" i="26"/>
  <c r="R47" i="26"/>
  <c r="S47" i="26"/>
  <c r="T47" i="26"/>
  <c r="Q48" i="26"/>
  <c r="R48" i="26"/>
  <c r="S48" i="26"/>
  <c r="T48" i="26"/>
  <c r="U48" i="26"/>
  <c r="Q49" i="26"/>
  <c r="R49" i="26"/>
  <c r="S49" i="26"/>
  <c r="T49" i="26"/>
  <c r="Q50" i="26"/>
  <c r="R50" i="26"/>
  <c r="S50" i="26"/>
  <c r="T50" i="26"/>
  <c r="U50" i="26"/>
  <c r="Q51" i="26"/>
  <c r="R51" i="26"/>
  <c r="S51" i="26"/>
  <c r="T51" i="26"/>
  <c r="U51" i="26"/>
  <c r="Q52" i="26"/>
  <c r="R52" i="26"/>
  <c r="S52" i="26"/>
  <c r="T52" i="26"/>
  <c r="U52" i="26"/>
  <c r="Q54" i="26"/>
  <c r="R54" i="26"/>
  <c r="S54" i="26"/>
  <c r="T54" i="26"/>
  <c r="U54" i="26"/>
  <c r="Q55" i="26"/>
  <c r="R55" i="26"/>
  <c r="S55" i="26"/>
  <c r="T55" i="26"/>
  <c r="U55" i="26"/>
  <c r="Q56" i="26"/>
  <c r="R56" i="26"/>
  <c r="S56" i="26"/>
  <c r="T56" i="26"/>
  <c r="Q57" i="26"/>
  <c r="R57" i="26"/>
  <c r="S57" i="26"/>
  <c r="T57" i="26"/>
  <c r="U57" i="26"/>
  <c r="Q58" i="26"/>
  <c r="R58" i="26"/>
  <c r="S58" i="26"/>
  <c r="T58" i="26"/>
  <c r="U58" i="26"/>
  <c r="Q59" i="26"/>
  <c r="R59" i="26"/>
  <c r="S59" i="26"/>
  <c r="T59" i="26"/>
  <c r="U59" i="26"/>
  <c r="Q60" i="26"/>
  <c r="R60" i="26"/>
  <c r="S60" i="26"/>
  <c r="T60" i="26"/>
  <c r="U60" i="26"/>
  <c r="Q61" i="26"/>
  <c r="R61" i="26"/>
  <c r="S61" i="26"/>
  <c r="T61" i="26"/>
  <c r="U61" i="26"/>
  <c r="Q62" i="26"/>
  <c r="R62" i="26"/>
  <c r="S62" i="26"/>
  <c r="T62" i="26"/>
  <c r="S63" i="26"/>
  <c r="Q64" i="26"/>
  <c r="R64" i="26"/>
  <c r="S64" i="26"/>
  <c r="T64" i="26"/>
  <c r="Q65" i="26"/>
  <c r="R65" i="26"/>
  <c r="S65" i="26"/>
  <c r="T65" i="26"/>
  <c r="U65" i="26"/>
  <c r="Q66" i="26"/>
  <c r="R66" i="26"/>
  <c r="S66" i="26"/>
  <c r="T66" i="26"/>
  <c r="Q67" i="26"/>
  <c r="R67" i="26"/>
  <c r="S67" i="26"/>
  <c r="T67" i="26"/>
  <c r="U67" i="26"/>
  <c r="B44" i="8"/>
  <c r="B53" i="8"/>
  <c r="P45" i="26" s="1"/>
  <c r="B61" i="8"/>
  <c r="P53" i="26" s="1"/>
  <c r="B71" i="8"/>
  <c r="P63" i="26" s="1"/>
  <c r="B10" i="8"/>
  <c r="P3" i="26" s="1"/>
  <c r="B19" i="8"/>
  <c r="P12" i="26" s="1"/>
  <c r="B27" i="8"/>
  <c r="P20" i="26" s="1"/>
  <c r="B37" i="8"/>
  <c r="P30" i="26" s="1"/>
  <c r="P37" i="26"/>
  <c r="P38" i="26"/>
  <c r="P39" i="26"/>
  <c r="P40" i="26"/>
  <c r="P41" i="26"/>
  <c r="P42" i="26"/>
  <c r="P43" i="26"/>
  <c r="P44" i="26"/>
  <c r="P46" i="26"/>
  <c r="P47" i="26"/>
  <c r="P48" i="26"/>
  <c r="P49" i="26"/>
  <c r="P50" i="26"/>
  <c r="P51" i="26"/>
  <c r="P52" i="26"/>
  <c r="P54" i="26"/>
  <c r="P55" i="26"/>
  <c r="P56" i="26"/>
  <c r="P57" i="26"/>
  <c r="P58" i="26"/>
  <c r="P59" i="26"/>
  <c r="P60" i="26"/>
  <c r="P61" i="26"/>
  <c r="P62" i="26"/>
  <c r="P64" i="26"/>
  <c r="P65" i="26"/>
  <c r="P66" i="26"/>
  <c r="P67" i="26"/>
  <c r="P4" i="26"/>
  <c r="P5" i="26"/>
  <c r="P6" i="26"/>
  <c r="P7" i="26"/>
  <c r="P8" i="26"/>
  <c r="P9" i="26"/>
  <c r="P10" i="26"/>
  <c r="P11" i="26"/>
  <c r="P13" i="26"/>
  <c r="P14" i="26"/>
  <c r="P15" i="26"/>
  <c r="P16" i="26"/>
  <c r="P17" i="26"/>
  <c r="P18" i="26"/>
  <c r="P19" i="26"/>
  <c r="P21" i="26"/>
  <c r="P22" i="26"/>
  <c r="P23" i="26"/>
  <c r="P24" i="26"/>
  <c r="P25" i="26"/>
  <c r="P26" i="26"/>
  <c r="P27" i="26"/>
  <c r="P28" i="26"/>
  <c r="P29" i="26"/>
  <c r="P31" i="26"/>
  <c r="P32" i="26"/>
  <c r="P33" i="26"/>
  <c r="P34" i="26"/>
  <c r="A68" i="26"/>
  <c r="A67" i="26"/>
  <c r="A66" i="26"/>
  <c r="A65" i="26"/>
  <c r="A64" i="26"/>
  <c r="A63" i="26"/>
  <c r="A62" i="26"/>
  <c r="A61" i="26"/>
  <c r="A60" i="26"/>
  <c r="A59" i="26"/>
  <c r="A58" i="26"/>
  <c r="A57" i="26"/>
  <c r="A56" i="26"/>
  <c r="A55" i="26"/>
  <c r="A54" i="26"/>
  <c r="A53" i="26"/>
  <c r="A52" i="26"/>
  <c r="A51" i="26"/>
  <c r="A50" i="26"/>
  <c r="A49" i="26"/>
  <c r="A48" i="26"/>
  <c r="A47" i="26"/>
  <c r="A46" i="26"/>
  <c r="A45" i="26"/>
  <c r="A44" i="26"/>
  <c r="A43" i="26"/>
  <c r="A42" i="26"/>
  <c r="A41" i="26"/>
  <c r="A40" i="26"/>
  <c r="A39" i="26"/>
  <c r="A38" i="26"/>
  <c r="A37" i="26"/>
  <c r="A36" i="26"/>
  <c r="A35" i="26"/>
  <c r="A34" i="26"/>
  <c r="A33" i="26"/>
  <c r="A32" i="26"/>
  <c r="A31" i="26"/>
  <c r="A30" i="26"/>
  <c r="A29" i="26"/>
  <c r="A28" i="26"/>
  <c r="A27" i="26"/>
  <c r="A26" i="26"/>
  <c r="A25" i="26"/>
  <c r="A24" i="26"/>
  <c r="A23" i="26"/>
  <c r="A22" i="26"/>
  <c r="A21" i="26"/>
  <c r="A20" i="26"/>
  <c r="A19" i="26"/>
  <c r="A18" i="26"/>
  <c r="A17" i="26"/>
  <c r="A16" i="26"/>
  <c r="A15" i="26"/>
  <c r="A14" i="26"/>
  <c r="A13" i="26"/>
  <c r="A12" i="26"/>
  <c r="A11" i="26"/>
  <c r="A10" i="26"/>
  <c r="A9" i="26"/>
  <c r="A8" i="26"/>
  <c r="A7" i="26"/>
  <c r="A6" i="26"/>
  <c r="A5" i="26"/>
  <c r="A4" i="26"/>
  <c r="A3" i="26"/>
  <c r="A2" i="26"/>
  <c r="F9" i="7"/>
  <c r="F90" i="7"/>
  <c r="T3" i="25" s="1"/>
  <c r="E9" i="7"/>
  <c r="S2" i="25" s="1"/>
  <c r="E90" i="7"/>
  <c r="S3" i="25" s="1"/>
  <c r="D9" i="7"/>
  <c r="D90" i="7"/>
  <c r="R3" i="25" s="1"/>
  <c r="C9" i="7"/>
  <c r="C90" i="7"/>
  <c r="Q3" i="25" s="1"/>
  <c r="B9" i="7"/>
  <c r="P2" i="25" s="1"/>
  <c r="B90" i="7"/>
  <c r="P3" i="25" s="1"/>
  <c r="A3" i="25"/>
  <c r="A4" i="25"/>
  <c r="A2" i="25"/>
  <c r="A87" i="24"/>
  <c r="C85" i="6"/>
  <c r="Q77" i="24" s="1"/>
  <c r="C93" i="6"/>
  <c r="Q85" i="24" s="1"/>
  <c r="C103" i="6"/>
  <c r="Q95" i="24" s="1"/>
  <c r="C113" i="6"/>
  <c r="C123" i="6"/>
  <c r="C133" i="6"/>
  <c r="C146" i="6"/>
  <c r="Q138" i="24" s="1"/>
  <c r="C150" i="6"/>
  <c r="Q142" i="24" s="1"/>
  <c r="D85" i="6"/>
  <c r="R77" i="24" s="1"/>
  <c r="D93" i="6"/>
  <c r="R85" i="24" s="1"/>
  <c r="D103" i="6"/>
  <c r="R95" i="24" s="1"/>
  <c r="D113" i="6"/>
  <c r="D123" i="6"/>
  <c r="R115" i="24" s="1"/>
  <c r="D133" i="6"/>
  <c r="D146" i="6"/>
  <c r="D150" i="6"/>
  <c r="R142" i="24" s="1"/>
  <c r="E85" i="6"/>
  <c r="E93" i="6"/>
  <c r="E103" i="6"/>
  <c r="S95" i="24" s="1"/>
  <c r="E113" i="6"/>
  <c r="E123" i="6"/>
  <c r="S115" i="24" s="1"/>
  <c r="E133" i="6"/>
  <c r="S125" i="24" s="1"/>
  <c r="E146" i="6"/>
  <c r="S138" i="24" s="1"/>
  <c r="E150" i="6"/>
  <c r="S142" i="24" s="1"/>
  <c r="F85" i="6"/>
  <c r="F93" i="6"/>
  <c r="T85" i="24" s="1"/>
  <c r="F103" i="6"/>
  <c r="T95" i="24" s="1"/>
  <c r="F113" i="6"/>
  <c r="F123" i="6"/>
  <c r="T115" i="24" s="1"/>
  <c r="F133" i="6"/>
  <c r="T125" i="24" s="1"/>
  <c r="F146" i="6"/>
  <c r="T138" i="24" s="1"/>
  <c r="F150" i="6"/>
  <c r="T142" i="24" s="1"/>
  <c r="G85" i="6"/>
  <c r="U77" i="24" s="1"/>
  <c r="G123" i="6"/>
  <c r="U115" i="24" s="1"/>
  <c r="G146" i="6"/>
  <c r="U138" i="24" s="1"/>
  <c r="Q78" i="24"/>
  <c r="R78" i="24"/>
  <c r="S78" i="24"/>
  <c r="T78" i="24"/>
  <c r="U78" i="24"/>
  <c r="Q79" i="24"/>
  <c r="R79" i="24"/>
  <c r="S79" i="24"/>
  <c r="T79" i="24"/>
  <c r="U79" i="24"/>
  <c r="Q80" i="24"/>
  <c r="R80" i="24"/>
  <c r="S80" i="24"/>
  <c r="T80" i="24"/>
  <c r="U80" i="24"/>
  <c r="Q81" i="24"/>
  <c r="R81" i="24"/>
  <c r="S81" i="24"/>
  <c r="T81" i="24"/>
  <c r="U81" i="24"/>
  <c r="Q82" i="24"/>
  <c r="R82" i="24"/>
  <c r="S82" i="24"/>
  <c r="T82" i="24"/>
  <c r="U82" i="24"/>
  <c r="Q83" i="24"/>
  <c r="R83" i="24"/>
  <c r="S83" i="24"/>
  <c r="T83" i="24"/>
  <c r="U83" i="24"/>
  <c r="Q84" i="24"/>
  <c r="R84" i="24"/>
  <c r="S84" i="24"/>
  <c r="T84" i="24"/>
  <c r="U84" i="24"/>
  <c r="S85" i="24"/>
  <c r="Q86" i="24"/>
  <c r="R86" i="24"/>
  <c r="S86" i="24"/>
  <c r="T86" i="24"/>
  <c r="U86" i="24"/>
  <c r="Q87" i="24"/>
  <c r="R87" i="24"/>
  <c r="S87" i="24"/>
  <c r="T87" i="24"/>
  <c r="U87" i="24"/>
  <c r="Q88" i="24"/>
  <c r="R88" i="24"/>
  <c r="S88" i="24"/>
  <c r="T88" i="24"/>
  <c r="U88" i="24"/>
  <c r="Q89" i="24"/>
  <c r="R89" i="24"/>
  <c r="S89" i="24"/>
  <c r="T89" i="24"/>
  <c r="U89" i="24"/>
  <c r="Q90" i="24"/>
  <c r="R90" i="24"/>
  <c r="S90" i="24"/>
  <c r="T90" i="24"/>
  <c r="U90" i="24"/>
  <c r="Q91" i="24"/>
  <c r="R91" i="24"/>
  <c r="S91" i="24"/>
  <c r="T91" i="24"/>
  <c r="Q92" i="24"/>
  <c r="R92" i="24"/>
  <c r="S92" i="24"/>
  <c r="T92" i="24"/>
  <c r="U92" i="24"/>
  <c r="Q93" i="24"/>
  <c r="R93" i="24"/>
  <c r="S93" i="24"/>
  <c r="T93" i="24"/>
  <c r="U93" i="24"/>
  <c r="Q94" i="24"/>
  <c r="R94" i="24"/>
  <c r="S94" i="24"/>
  <c r="T94" i="24"/>
  <c r="Q96" i="24"/>
  <c r="R96" i="24"/>
  <c r="S96" i="24"/>
  <c r="T96" i="24"/>
  <c r="U96" i="24"/>
  <c r="Q97" i="24"/>
  <c r="R97" i="24"/>
  <c r="S97" i="24"/>
  <c r="T97" i="24"/>
  <c r="U97" i="24"/>
  <c r="Q98" i="24"/>
  <c r="R98" i="24"/>
  <c r="S98" i="24"/>
  <c r="T98" i="24"/>
  <c r="U98" i="24"/>
  <c r="Q99" i="24"/>
  <c r="R99" i="24"/>
  <c r="S99" i="24"/>
  <c r="T99" i="24"/>
  <c r="U99" i="24"/>
  <c r="Q100" i="24"/>
  <c r="R100" i="24"/>
  <c r="S100" i="24"/>
  <c r="T100" i="24"/>
  <c r="U100" i="24"/>
  <c r="Q101" i="24"/>
  <c r="R101" i="24"/>
  <c r="S101" i="24"/>
  <c r="T101" i="24"/>
  <c r="Q102" i="24"/>
  <c r="R102" i="24"/>
  <c r="S102" i="24"/>
  <c r="T102" i="24"/>
  <c r="U102" i="24"/>
  <c r="Q103" i="24"/>
  <c r="R103" i="24"/>
  <c r="S103" i="24"/>
  <c r="T103" i="24"/>
  <c r="U103" i="24"/>
  <c r="Q104" i="24"/>
  <c r="R104" i="24"/>
  <c r="S104" i="24"/>
  <c r="T104" i="24"/>
  <c r="U104" i="24"/>
  <c r="Q105" i="24"/>
  <c r="R105" i="24"/>
  <c r="S105" i="24"/>
  <c r="T105" i="24"/>
  <c r="Q106" i="24"/>
  <c r="R106" i="24"/>
  <c r="S106" i="24"/>
  <c r="T106" i="24"/>
  <c r="U106" i="24"/>
  <c r="Q107" i="24"/>
  <c r="R107" i="24"/>
  <c r="S107" i="24"/>
  <c r="T107" i="24"/>
  <c r="U107" i="24"/>
  <c r="Q108" i="24"/>
  <c r="R108" i="24"/>
  <c r="S108" i="24"/>
  <c r="T108" i="24"/>
  <c r="Q109" i="24"/>
  <c r="R109" i="24"/>
  <c r="S109" i="24"/>
  <c r="T109" i="24"/>
  <c r="U109" i="24"/>
  <c r="Q110" i="24"/>
  <c r="R110" i="24"/>
  <c r="S110" i="24"/>
  <c r="T110" i="24"/>
  <c r="U110" i="24"/>
  <c r="Q111" i="24"/>
  <c r="R111" i="24"/>
  <c r="S111" i="24"/>
  <c r="T111" i="24"/>
  <c r="U111" i="24"/>
  <c r="Q112" i="24"/>
  <c r="R112" i="24"/>
  <c r="S112" i="24"/>
  <c r="T112" i="24"/>
  <c r="U112" i="24"/>
  <c r="Q113" i="24"/>
  <c r="R113" i="24"/>
  <c r="S113" i="24"/>
  <c r="T113" i="24"/>
  <c r="U113" i="24"/>
  <c r="Q114" i="24"/>
  <c r="R114" i="24"/>
  <c r="S114" i="24"/>
  <c r="T114" i="24"/>
  <c r="U114" i="24"/>
  <c r="Q115" i="24"/>
  <c r="Q116" i="24"/>
  <c r="R116" i="24"/>
  <c r="S116" i="24"/>
  <c r="T116" i="24"/>
  <c r="U116" i="24"/>
  <c r="Q117" i="24"/>
  <c r="R117" i="24"/>
  <c r="S117" i="24"/>
  <c r="T117" i="24"/>
  <c r="U117" i="24"/>
  <c r="Q118" i="24"/>
  <c r="R118" i="24"/>
  <c r="S118" i="24"/>
  <c r="T118" i="24"/>
  <c r="U118" i="24"/>
  <c r="Q119" i="24"/>
  <c r="R119" i="24"/>
  <c r="S119" i="24"/>
  <c r="T119" i="24"/>
  <c r="U119" i="24"/>
  <c r="Q120" i="24"/>
  <c r="R120" i="24"/>
  <c r="S120" i="24"/>
  <c r="T120" i="24"/>
  <c r="U120" i="24"/>
  <c r="Q121" i="24"/>
  <c r="R121" i="24"/>
  <c r="S121" i="24"/>
  <c r="T121" i="24"/>
  <c r="U121" i="24"/>
  <c r="Q122" i="24"/>
  <c r="R122" i="24"/>
  <c r="S122" i="24"/>
  <c r="T122" i="24"/>
  <c r="U122" i="24"/>
  <c r="Q123" i="24"/>
  <c r="R123" i="24"/>
  <c r="S123" i="24"/>
  <c r="T123" i="24"/>
  <c r="U123" i="24"/>
  <c r="Q124" i="24"/>
  <c r="R124" i="24"/>
  <c r="S124" i="24"/>
  <c r="T124" i="24"/>
  <c r="U124" i="24"/>
  <c r="Q125" i="24"/>
  <c r="R125" i="24"/>
  <c r="Q126" i="24"/>
  <c r="R126" i="24"/>
  <c r="S126" i="24"/>
  <c r="T126" i="24"/>
  <c r="U126" i="24"/>
  <c r="Q127" i="24"/>
  <c r="R127" i="24"/>
  <c r="S127" i="24"/>
  <c r="T127" i="24"/>
  <c r="U127" i="24"/>
  <c r="Q128" i="24"/>
  <c r="R128" i="24"/>
  <c r="S128" i="24"/>
  <c r="T128" i="24"/>
  <c r="Q129" i="24"/>
  <c r="R129" i="24"/>
  <c r="S129" i="24"/>
  <c r="T129" i="24"/>
  <c r="Q130" i="24"/>
  <c r="R130" i="24"/>
  <c r="S130" i="24"/>
  <c r="T130" i="24"/>
  <c r="U130" i="24"/>
  <c r="Q131" i="24"/>
  <c r="R131" i="24"/>
  <c r="S131" i="24"/>
  <c r="T131" i="24"/>
  <c r="U131" i="24"/>
  <c r="Q132" i="24"/>
  <c r="R132" i="24"/>
  <c r="S132" i="24"/>
  <c r="T132" i="24"/>
  <c r="U132" i="24"/>
  <c r="Q133" i="24"/>
  <c r="R133" i="24"/>
  <c r="S133" i="24"/>
  <c r="T133" i="24"/>
  <c r="U133" i="24"/>
  <c r="Q134" i="24"/>
  <c r="R134" i="24"/>
  <c r="S134" i="24"/>
  <c r="T134" i="24"/>
  <c r="U134" i="24"/>
  <c r="Q135" i="24"/>
  <c r="R135" i="24"/>
  <c r="S135" i="24"/>
  <c r="T135" i="24"/>
  <c r="U135" i="24"/>
  <c r="Q136" i="24"/>
  <c r="R136" i="24"/>
  <c r="S136" i="24"/>
  <c r="T136" i="24"/>
  <c r="U136" i="24"/>
  <c r="Q137" i="24"/>
  <c r="R137" i="24"/>
  <c r="S137" i="24"/>
  <c r="T137" i="24"/>
  <c r="U137" i="24"/>
  <c r="R138" i="24"/>
  <c r="Q139" i="24"/>
  <c r="R139" i="24"/>
  <c r="S139" i="24"/>
  <c r="T139" i="24"/>
  <c r="U139" i="24"/>
  <c r="Q140" i="24"/>
  <c r="R140" i="24"/>
  <c r="S140" i="24"/>
  <c r="T140" i="24"/>
  <c r="U140" i="24"/>
  <c r="Q141" i="24"/>
  <c r="R141" i="24"/>
  <c r="S141" i="24"/>
  <c r="T141" i="24"/>
  <c r="U141" i="24"/>
  <c r="Q143" i="24"/>
  <c r="R143" i="24"/>
  <c r="S143" i="24"/>
  <c r="T143" i="24"/>
  <c r="U143" i="24"/>
  <c r="Q144" i="24"/>
  <c r="R144" i="24"/>
  <c r="S144" i="24"/>
  <c r="T144" i="24"/>
  <c r="Q145" i="24"/>
  <c r="R145" i="24"/>
  <c r="S145" i="24"/>
  <c r="T145" i="24"/>
  <c r="U145" i="24"/>
  <c r="Q146" i="24"/>
  <c r="R146" i="24"/>
  <c r="S146" i="24"/>
  <c r="T146" i="24"/>
  <c r="U146" i="24"/>
  <c r="Q147" i="24"/>
  <c r="R147" i="24"/>
  <c r="S147" i="24"/>
  <c r="T147" i="24"/>
  <c r="U147" i="24"/>
  <c r="Q148" i="24"/>
  <c r="R148" i="24"/>
  <c r="S148" i="24"/>
  <c r="T148" i="24"/>
  <c r="U148" i="24"/>
  <c r="Q149" i="24"/>
  <c r="R149" i="24"/>
  <c r="S149" i="24"/>
  <c r="T149" i="24"/>
  <c r="U149" i="24"/>
  <c r="C10" i="6"/>
  <c r="Q3" i="24" s="1"/>
  <c r="C18" i="6"/>
  <c r="Q11" i="24" s="1"/>
  <c r="C28" i="6"/>
  <c r="C38" i="6"/>
  <c r="Q31" i="24" s="1"/>
  <c r="C48" i="6"/>
  <c r="C58" i="6"/>
  <c r="Q51" i="24" s="1"/>
  <c r="C71" i="6"/>
  <c r="C75" i="6"/>
  <c r="D10" i="6"/>
  <c r="R3" i="24" s="1"/>
  <c r="D18" i="6"/>
  <c r="R11" i="24" s="1"/>
  <c r="D28" i="6"/>
  <c r="D38" i="6"/>
  <c r="D48" i="6"/>
  <c r="R41" i="24" s="1"/>
  <c r="D58" i="6"/>
  <c r="D71" i="6"/>
  <c r="R64" i="24" s="1"/>
  <c r="D75" i="6"/>
  <c r="R68" i="24" s="1"/>
  <c r="E10" i="6"/>
  <c r="E18" i="6"/>
  <c r="E9" i="6" s="1"/>
  <c r="E28" i="6"/>
  <c r="E38" i="6"/>
  <c r="E48" i="6"/>
  <c r="E58" i="6"/>
  <c r="E71" i="6"/>
  <c r="S64" i="24" s="1"/>
  <c r="E75" i="6"/>
  <c r="S68" i="24" s="1"/>
  <c r="F10" i="6"/>
  <c r="F18" i="6"/>
  <c r="F9" i="6" s="1"/>
  <c r="F28" i="6"/>
  <c r="T21" i="24" s="1"/>
  <c r="F38" i="6"/>
  <c r="F48" i="6"/>
  <c r="T41" i="24" s="1"/>
  <c r="F58" i="6"/>
  <c r="F71" i="6"/>
  <c r="T64" i="24" s="1"/>
  <c r="F75" i="6"/>
  <c r="G58" i="6"/>
  <c r="U51" i="24" s="1"/>
  <c r="G71" i="6"/>
  <c r="B85" i="6"/>
  <c r="B93" i="6"/>
  <c r="P85" i="24" s="1"/>
  <c r="B103" i="6"/>
  <c r="P95" i="24" s="1"/>
  <c r="B113" i="6"/>
  <c r="P105" i="24" s="1"/>
  <c r="B123" i="6"/>
  <c r="B133" i="6"/>
  <c r="B146" i="6"/>
  <c r="P138" i="24" s="1"/>
  <c r="B150" i="6"/>
  <c r="P78" i="24"/>
  <c r="P79" i="24"/>
  <c r="P80" i="24"/>
  <c r="P81" i="24"/>
  <c r="P82" i="24"/>
  <c r="P83" i="24"/>
  <c r="P84" i="24"/>
  <c r="P86" i="24"/>
  <c r="P87" i="24"/>
  <c r="P88" i="24"/>
  <c r="P89" i="24"/>
  <c r="P90" i="24"/>
  <c r="P91" i="24"/>
  <c r="P92" i="24"/>
  <c r="P93" i="24"/>
  <c r="P94" i="24"/>
  <c r="P96" i="24"/>
  <c r="P97" i="24"/>
  <c r="P98" i="24"/>
  <c r="P99" i="24"/>
  <c r="P100" i="24"/>
  <c r="P101" i="24"/>
  <c r="P102" i="24"/>
  <c r="P103" i="24"/>
  <c r="P104" i="24"/>
  <c r="P106" i="24"/>
  <c r="P107" i="24"/>
  <c r="P108" i="24"/>
  <c r="P109" i="24"/>
  <c r="P110" i="24"/>
  <c r="P111" i="24"/>
  <c r="P112" i="24"/>
  <c r="P113" i="24"/>
  <c r="P114" i="24"/>
  <c r="P115" i="24"/>
  <c r="P116" i="24"/>
  <c r="P117" i="24"/>
  <c r="P118" i="24"/>
  <c r="P119" i="24"/>
  <c r="P120" i="24"/>
  <c r="P121" i="24"/>
  <c r="P122" i="24"/>
  <c r="P123" i="24"/>
  <c r="P124" i="24"/>
  <c r="P125" i="24"/>
  <c r="P126" i="24"/>
  <c r="P127" i="24"/>
  <c r="P128" i="24"/>
  <c r="P129" i="24"/>
  <c r="P130" i="24"/>
  <c r="P131" i="24"/>
  <c r="P132" i="24"/>
  <c r="P133" i="24"/>
  <c r="P134" i="24"/>
  <c r="P135" i="24"/>
  <c r="P136" i="24"/>
  <c r="P137" i="24"/>
  <c r="P139" i="24"/>
  <c r="P140" i="24"/>
  <c r="P141" i="24"/>
  <c r="P142" i="24"/>
  <c r="P143" i="24"/>
  <c r="P144" i="24"/>
  <c r="P145" i="24"/>
  <c r="P146" i="24"/>
  <c r="P147" i="24"/>
  <c r="P148" i="24"/>
  <c r="P149" i="24"/>
  <c r="A150" i="24"/>
  <c r="A77" i="24"/>
  <c r="A78" i="24"/>
  <c r="A79" i="24"/>
  <c r="A80" i="24"/>
  <c r="A81" i="24"/>
  <c r="A82" i="24"/>
  <c r="A83" i="24"/>
  <c r="A84" i="24"/>
  <c r="A85" i="24"/>
  <c r="A86" i="24"/>
  <c r="A88" i="24"/>
  <c r="A89" i="24"/>
  <c r="A90" i="24"/>
  <c r="A91" i="24"/>
  <c r="A92" i="24"/>
  <c r="A93" i="24"/>
  <c r="A94" i="24"/>
  <c r="A95" i="24"/>
  <c r="A96" i="24"/>
  <c r="A97" i="24"/>
  <c r="A98" i="24"/>
  <c r="A99" i="24"/>
  <c r="A100" i="24"/>
  <c r="A101" i="24"/>
  <c r="A102" i="24"/>
  <c r="A103" i="24"/>
  <c r="A104" i="24"/>
  <c r="A105" i="24"/>
  <c r="A106" i="24"/>
  <c r="A107" i="24"/>
  <c r="A108" i="24"/>
  <c r="A109" i="24"/>
  <c r="A110" i="24"/>
  <c r="A111" i="24"/>
  <c r="A112" i="24"/>
  <c r="A113" i="24"/>
  <c r="A114" i="24"/>
  <c r="A115" i="24"/>
  <c r="A116" i="24"/>
  <c r="A117" i="24"/>
  <c r="A118" i="24"/>
  <c r="A119" i="24"/>
  <c r="A120" i="24"/>
  <c r="A121" i="24"/>
  <c r="A122" i="24"/>
  <c r="A123" i="24"/>
  <c r="A124" i="24"/>
  <c r="A125" i="24"/>
  <c r="A126" i="24"/>
  <c r="A127" i="24"/>
  <c r="A128" i="24"/>
  <c r="A129" i="24"/>
  <c r="A130" i="24"/>
  <c r="A131" i="24"/>
  <c r="A132" i="24"/>
  <c r="A133" i="24"/>
  <c r="A134" i="24"/>
  <c r="A135" i="24"/>
  <c r="A136" i="24"/>
  <c r="A137" i="24"/>
  <c r="A138" i="24"/>
  <c r="A139" i="24"/>
  <c r="A140" i="24"/>
  <c r="A141" i="24"/>
  <c r="A142" i="24"/>
  <c r="A143" i="24"/>
  <c r="A144" i="24"/>
  <c r="A145" i="24"/>
  <c r="A146" i="24"/>
  <c r="A147" i="24"/>
  <c r="A148" i="24"/>
  <c r="A149" i="24"/>
  <c r="A76" i="24"/>
  <c r="A75" i="24"/>
  <c r="A74" i="24"/>
  <c r="A73" i="24"/>
  <c r="A72" i="24"/>
  <c r="A71" i="24"/>
  <c r="A70" i="24"/>
  <c r="A69" i="24"/>
  <c r="A68" i="24"/>
  <c r="A67" i="24"/>
  <c r="A66" i="24"/>
  <c r="A65" i="24"/>
  <c r="A64" i="24"/>
  <c r="S3" i="24"/>
  <c r="T3" i="24"/>
  <c r="Q4" i="24"/>
  <c r="R4" i="24"/>
  <c r="S4" i="24"/>
  <c r="T4" i="24"/>
  <c r="U4" i="24"/>
  <c r="Q5" i="24"/>
  <c r="R5" i="24"/>
  <c r="S5" i="24"/>
  <c r="T5" i="24"/>
  <c r="U5" i="24"/>
  <c r="Q6" i="24"/>
  <c r="R6" i="24"/>
  <c r="S6" i="24"/>
  <c r="T6" i="24"/>
  <c r="U6" i="24"/>
  <c r="Q7" i="24"/>
  <c r="R7" i="24"/>
  <c r="S7" i="24"/>
  <c r="T7" i="24"/>
  <c r="U7" i="24"/>
  <c r="Q8" i="24"/>
  <c r="R8" i="24"/>
  <c r="S8" i="24"/>
  <c r="T8" i="24"/>
  <c r="U8" i="24"/>
  <c r="Q9" i="24"/>
  <c r="R9" i="24"/>
  <c r="S9" i="24"/>
  <c r="T9" i="24"/>
  <c r="U9" i="24"/>
  <c r="Q10" i="24"/>
  <c r="R10" i="24"/>
  <c r="S10" i="24"/>
  <c r="T10" i="24"/>
  <c r="U10" i="24"/>
  <c r="Q12" i="24"/>
  <c r="R12" i="24"/>
  <c r="S12" i="24"/>
  <c r="T12" i="24"/>
  <c r="U12" i="24"/>
  <c r="Q13" i="24"/>
  <c r="R13" i="24"/>
  <c r="S13" i="24"/>
  <c r="T13" i="24"/>
  <c r="U13" i="24"/>
  <c r="Q14" i="24"/>
  <c r="R14" i="24"/>
  <c r="S14" i="24"/>
  <c r="T14" i="24"/>
  <c r="U14" i="24"/>
  <c r="Q15" i="24"/>
  <c r="R15" i="24"/>
  <c r="S15" i="24"/>
  <c r="T15" i="24"/>
  <c r="U15" i="24"/>
  <c r="Q16" i="24"/>
  <c r="R16" i="24"/>
  <c r="S16" i="24"/>
  <c r="T16" i="24"/>
  <c r="U16" i="24"/>
  <c r="Q17" i="24"/>
  <c r="R17" i="24"/>
  <c r="S17" i="24"/>
  <c r="T17" i="24"/>
  <c r="U17" i="24"/>
  <c r="Q18" i="24"/>
  <c r="R18" i="24"/>
  <c r="S18" i="24"/>
  <c r="T18" i="24"/>
  <c r="U18" i="24"/>
  <c r="Q19" i="24"/>
  <c r="R19" i="24"/>
  <c r="S19" i="24"/>
  <c r="T19" i="24"/>
  <c r="U19" i="24"/>
  <c r="Q20" i="24"/>
  <c r="R20" i="24"/>
  <c r="S20" i="24"/>
  <c r="T20" i="24"/>
  <c r="U20" i="24"/>
  <c r="Q21" i="24"/>
  <c r="S21" i="24"/>
  <c r="Q22" i="24"/>
  <c r="R22" i="24"/>
  <c r="S22" i="24"/>
  <c r="T22" i="24"/>
  <c r="U22" i="24"/>
  <c r="Q23" i="24"/>
  <c r="R23" i="24"/>
  <c r="S23" i="24"/>
  <c r="T23" i="24"/>
  <c r="U23" i="24"/>
  <c r="Q24" i="24"/>
  <c r="R24" i="24"/>
  <c r="S24" i="24"/>
  <c r="T24" i="24"/>
  <c r="U24" i="24"/>
  <c r="Q25" i="24"/>
  <c r="R25" i="24"/>
  <c r="S25" i="24"/>
  <c r="T25" i="24"/>
  <c r="U25" i="24"/>
  <c r="Q26" i="24"/>
  <c r="R26" i="24"/>
  <c r="S26" i="24"/>
  <c r="T26" i="24"/>
  <c r="U26" i="24"/>
  <c r="Q27" i="24"/>
  <c r="R27" i="24"/>
  <c r="S27" i="24"/>
  <c r="T27" i="24"/>
  <c r="Q28" i="24"/>
  <c r="R28" i="24"/>
  <c r="S28" i="24"/>
  <c r="T28" i="24"/>
  <c r="U28" i="24"/>
  <c r="Q29" i="24"/>
  <c r="R29" i="24"/>
  <c r="S29" i="24"/>
  <c r="T29" i="24"/>
  <c r="U29" i="24"/>
  <c r="Q30" i="24"/>
  <c r="R30" i="24"/>
  <c r="S30" i="24"/>
  <c r="T30" i="24"/>
  <c r="R31" i="24"/>
  <c r="S31" i="24"/>
  <c r="T31" i="24"/>
  <c r="Q32" i="24"/>
  <c r="R32" i="24"/>
  <c r="S32" i="24"/>
  <c r="T32" i="24"/>
  <c r="U32" i="24"/>
  <c r="Q33" i="24"/>
  <c r="R33" i="24"/>
  <c r="S33" i="24"/>
  <c r="T33" i="24"/>
  <c r="U33" i="24"/>
  <c r="Q34" i="24"/>
  <c r="R34" i="24"/>
  <c r="S34" i="24"/>
  <c r="T34" i="24"/>
  <c r="U34" i="24"/>
  <c r="Q35" i="24"/>
  <c r="R35" i="24"/>
  <c r="S35" i="24"/>
  <c r="T35" i="24"/>
  <c r="U35" i="24"/>
  <c r="Q36" i="24"/>
  <c r="R36" i="24"/>
  <c r="S36" i="24"/>
  <c r="T36" i="24"/>
  <c r="U36" i="24"/>
  <c r="Q37" i="24"/>
  <c r="R37" i="24"/>
  <c r="S37" i="24"/>
  <c r="T37" i="24"/>
  <c r="Q38" i="24"/>
  <c r="R38" i="24"/>
  <c r="S38" i="24"/>
  <c r="T38" i="24"/>
  <c r="U38" i="24"/>
  <c r="Q39" i="24"/>
  <c r="R39" i="24"/>
  <c r="S39" i="24"/>
  <c r="T39" i="24"/>
  <c r="U39" i="24"/>
  <c r="Q40" i="24"/>
  <c r="R40" i="24"/>
  <c r="S40" i="24"/>
  <c r="T40" i="24"/>
  <c r="U40" i="24"/>
  <c r="Q41" i="24"/>
  <c r="S41" i="24"/>
  <c r="Q42" i="24"/>
  <c r="R42" i="24"/>
  <c r="S42" i="24"/>
  <c r="T42" i="24"/>
  <c r="U42" i="24"/>
  <c r="Q43" i="24"/>
  <c r="R43" i="24"/>
  <c r="S43" i="24"/>
  <c r="T43" i="24"/>
  <c r="U43" i="24"/>
  <c r="Q44" i="24"/>
  <c r="R44" i="24"/>
  <c r="S44" i="24"/>
  <c r="T44" i="24"/>
  <c r="Q45" i="24"/>
  <c r="R45" i="24"/>
  <c r="S45" i="24"/>
  <c r="T45" i="24"/>
  <c r="U45" i="24"/>
  <c r="Q46" i="24"/>
  <c r="R46" i="24"/>
  <c r="S46" i="24"/>
  <c r="T46" i="24"/>
  <c r="U46" i="24"/>
  <c r="Q47" i="24"/>
  <c r="R47" i="24"/>
  <c r="S47" i="24"/>
  <c r="T47" i="24"/>
  <c r="U47" i="24"/>
  <c r="Q48" i="24"/>
  <c r="R48" i="24"/>
  <c r="S48" i="24"/>
  <c r="T48" i="24"/>
  <c r="U48" i="24"/>
  <c r="Q49" i="24"/>
  <c r="R49" i="24"/>
  <c r="S49" i="24"/>
  <c r="T49" i="24"/>
  <c r="U49" i="24"/>
  <c r="Q50" i="24"/>
  <c r="R50" i="24"/>
  <c r="S50" i="24"/>
  <c r="T50" i="24"/>
  <c r="U50" i="24"/>
  <c r="R51" i="24"/>
  <c r="S51" i="24"/>
  <c r="T51" i="24"/>
  <c r="Q52" i="24"/>
  <c r="R52" i="24"/>
  <c r="S52" i="24"/>
  <c r="T52" i="24"/>
  <c r="U52" i="24"/>
  <c r="Q53" i="24"/>
  <c r="R53" i="24"/>
  <c r="S53" i="24"/>
  <c r="T53" i="24"/>
  <c r="U53" i="24"/>
  <c r="Q54" i="24"/>
  <c r="R54" i="24"/>
  <c r="S54" i="24"/>
  <c r="T54" i="24"/>
  <c r="U54" i="24"/>
  <c r="Q55" i="24"/>
  <c r="R55" i="24"/>
  <c r="S55" i="24"/>
  <c r="T55" i="24"/>
  <c r="Q56" i="24"/>
  <c r="R56" i="24"/>
  <c r="S56" i="24"/>
  <c r="T56" i="24"/>
  <c r="U56" i="24"/>
  <c r="Q57" i="24"/>
  <c r="R57" i="24"/>
  <c r="S57" i="24"/>
  <c r="T57" i="24"/>
  <c r="U57" i="24"/>
  <c r="Q58" i="24"/>
  <c r="R58" i="24"/>
  <c r="S58" i="24"/>
  <c r="T58" i="24"/>
  <c r="Q59" i="24"/>
  <c r="R59" i="24"/>
  <c r="S59" i="24"/>
  <c r="T59" i="24"/>
  <c r="U59" i="24"/>
  <c r="Q60" i="24"/>
  <c r="R60" i="24"/>
  <c r="S60" i="24"/>
  <c r="T60" i="24"/>
  <c r="U60" i="24"/>
  <c r="Q61" i="24"/>
  <c r="R61" i="24"/>
  <c r="S61" i="24"/>
  <c r="T61" i="24"/>
  <c r="U61" i="24"/>
  <c r="Q62" i="24"/>
  <c r="R62" i="24"/>
  <c r="S62" i="24"/>
  <c r="T62" i="24"/>
  <c r="U62" i="24"/>
  <c r="Q63" i="24"/>
  <c r="R63" i="24"/>
  <c r="S63" i="24"/>
  <c r="T63" i="24"/>
  <c r="U63" i="24"/>
  <c r="Q64" i="24"/>
  <c r="U64" i="24"/>
  <c r="Q65" i="24"/>
  <c r="R65" i="24"/>
  <c r="S65" i="24"/>
  <c r="T65" i="24"/>
  <c r="U65" i="24"/>
  <c r="Q66" i="24"/>
  <c r="R66" i="24"/>
  <c r="S66" i="24"/>
  <c r="T66" i="24"/>
  <c r="U66" i="24"/>
  <c r="Q67" i="24"/>
  <c r="R67" i="24"/>
  <c r="S67" i="24"/>
  <c r="T67" i="24"/>
  <c r="U67" i="24"/>
  <c r="Q68" i="24"/>
  <c r="T68" i="24"/>
  <c r="Q69" i="24"/>
  <c r="R69" i="24"/>
  <c r="S69" i="24"/>
  <c r="T69" i="24"/>
  <c r="U69" i="24"/>
  <c r="Q70" i="24"/>
  <c r="R70" i="24"/>
  <c r="S70" i="24"/>
  <c r="T70" i="24"/>
  <c r="Q71" i="24"/>
  <c r="R71" i="24"/>
  <c r="S71" i="24"/>
  <c r="T71" i="24"/>
  <c r="U71" i="24"/>
  <c r="Q72" i="24"/>
  <c r="R72" i="24"/>
  <c r="S72" i="24"/>
  <c r="T72" i="24"/>
  <c r="U72" i="24"/>
  <c r="Q73" i="24"/>
  <c r="R73" i="24"/>
  <c r="S73" i="24"/>
  <c r="T73" i="24"/>
  <c r="Q74" i="24"/>
  <c r="R74" i="24"/>
  <c r="S74" i="24"/>
  <c r="T74" i="24"/>
  <c r="U74" i="24"/>
  <c r="Q75" i="24"/>
  <c r="R75" i="24"/>
  <c r="S75" i="24"/>
  <c r="T75" i="24"/>
  <c r="U75" i="24"/>
  <c r="P3" i="24"/>
  <c r="P4" i="24"/>
  <c r="P5" i="24"/>
  <c r="P6" i="24"/>
  <c r="P7" i="24"/>
  <c r="P8" i="24"/>
  <c r="P9" i="24"/>
  <c r="P10" i="24"/>
  <c r="P11" i="24"/>
  <c r="P12" i="24"/>
  <c r="P13" i="24"/>
  <c r="P14" i="24"/>
  <c r="P15" i="24"/>
  <c r="P16" i="24"/>
  <c r="P17" i="24"/>
  <c r="P18" i="24"/>
  <c r="P19" i="24"/>
  <c r="P20" i="24"/>
  <c r="P21" i="24"/>
  <c r="P22" i="24"/>
  <c r="P23" i="24"/>
  <c r="P24" i="24"/>
  <c r="P25" i="24"/>
  <c r="P26" i="24"/>
  <c r="P27" i="24"/>
  <c r="P28" i="24"/>
  <c r="P29" i="24"/>
  <c r="P30" i="24"/>
  <c r="P31" i="24"/>
  <c r="P32" i="24"/>
  <c r="P33" i="24"/>
  <c r="P34" i="24"/>
  <c r="P35" i="24"/>
  <c r="P36" i="24"/>
  <c r="P37" i="24"/>
  <c r="P38" i="24"/>
  <c r="P39" i="24"/>
  <c r="P40" i="24"/>
  <c r="P41" i="24"/>
  <c r="P42" i="24"/>
  <c r="P43" i="24"/>
  <c r="P44" i="24"/>
  <c r="P45" i="24"/>
  <c r="P46" i="24"/>
  <c r="P47" i="24"/>
  <c r="P48" i="24"/>
  <c r="P49" i="24"/>
  <c r="P50" i="24"/>
  <c r="P51" i="24"/>
  <c r="P52" i="24"/>
  <c r="P53" i="24"/>
  <c r="P54" i="24"/>
  <c r="P55" i="24"/>
  <c r="P56" i="24"/>
  <c r="P57" i="24"/>
  <c r="P58" i="24"/>
  <c r="P59" i="24"/>
  <c r="P60" i="24"/>
  <c r="P61" i="24"/>
  <c r="P62" i="24"/>
  <c r="P63" i="24"/>
  <c r="P64" i="24"/>
  <c r="P65" i="24"/>
  <c r="P66" i="24"/>
  <c r="P67" i="24"/>
  <c r="P68" i="24"/>
  <c r="P69" i="24"/>
  <c r="P70" i="24"/>
  <c r="P71" i="24"/>
  <c r="P72" i="24"/>
  <c r="P73" i="24"/>
  <c r="P74" i="24"/>
  <c r="P75" i="24"/>
  <c r="A16" i="24"/>
  <c r="A8" i="24"/>
  <c r="A2" i="18"/>
  <c r="A9" i="18"/>
  <c r="A39" i="18"/>
  <c r="A63" i="24"/>
  <c r="A62" i="24"/>
  <c r="A61" i="24"/>
  <c r="A60" i="24"/>
  <c r="A59" i="24"/>
  <c r="A58" i="24"/>
  <c r="A57" i="24"/>
  <c r="A56" i="24"/>
  <c r="A55" i="24"/>
  <c r="A54" i="24"/>
  <c r="A53" i="24"/>
  <c r="A52" i="24"/>
  <c r="A51" i="24"/>
  <c r="A50" i="24"/>
  <c r="A49" i="24"/>
  <c r="A48" i="24"/>
  <c r="A47" i="24"/>
  <c r="A46" i="24"/>
  <c r="A45" i="24"/>
  <c r="A44" i="24"/>
  <c r="A43" i="24"/>
  <c r="A42" i="24"/>
  <c r="A41" i="24"/>
  <c r="A40" i="24"/>
  <c r="A39" i="24"/>
  <c r="A38" i="24"/>
  <c r="A37" i="24"/>
  <c r="A36" i="24"/>
  <c r="A35" i="24"/>
  <c r="A34" i="24"/>
  <c r="A33" i="24"/>
  <c r="A32" i="24"/>
  <c r="A31" i="24"/>
  <c r="A30" i="24"/>
  <c r="A29" i="24"/>
  <c r="A28" i="24"/>
  <c r="A27" i="24"/>
  <c r="A26" i="24"/>
  <c r="A25" i="24"/>
  <c r="A24" i="24"/>
  <c r="A23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9" i="24"/>
  <c r="A7" i="24"/>
  <c r="A6" i="24"/>
  <c r="A5" i="24"/>
  <c r="A4" i="24"/>
  <c r="A3" i="24"/>
  <c r="A2" i="24"/>
  <c r="U3" i="20"/>
  <c r="U4" i="20"/>
  <c r="U5" i="20"/>
  <c r="U6" i="20"/>
  <c r="U7" i="20"/>
  <c r="U8" i="20"/>
  <c r="U9" i="20"/>
  <c r="U11" i="20"/>
  <c r="U12" i="20"/>
  <c r="U13" i="20"/>
  <c r="U14" i="20"/>
  <c r="U15" i="20"/>
  <c r="U16" i="20"/>
  <c r="U17" i="20"/>
  <c r="U18" i="20"/>
  <c r="U20" i="20"/>
  <c r="U21" i="20"/>
  <c r="U23" i="20"/>
  <c r="U24" i="20"/>
  <c r="U25" i="20"/>
  <c r="U26" i="20"/>
  <c r="U27" i="20"/>
  <c r="U28" i="20"/>
  <c r="U30" i="20"/>
  <c r="U32" i="20"/>
  <c r="U33" i="20"/>
  <c r="G46" i="5"/>
  <c r="U38" i="20" s="1"/>
  <c r="G47" i="5"/>
  <c r="G48" i="5"/>
  <c r="U40" i="20" s="1"/>
  <c r="G49" i="5"/>
  <c r="U41" i="20" s="1"/>
  <c r="G50" i="5"/>
  <c r="U42" i="20" s="1"/>
  <c r="G51" i="5"/>
  <c r="G52" i="5"/>
  <c r="U44" i="20" s="1"/>
  <c r="G53" i="5"/>
  <c r="U45" i="20" s="1"/>
  <c r="U43" i="20"/>
  <c r="G55" i="5"/>
  <c r="G54" i="5" s="1"/>
  <c r="U46" i="20" s="1"/>
  <c r="G56" i="5"/>
  <c r="U48" i="20" s="1"/>
  <c r="G57" i="5"/>
  <c r="U49" i="20" s="1"/>
  <c r="G58" i="5"/>
  <c r="U50" i="20"/>
  <c r="G60" i="5"/>
  <c r="G61" i="5"/>
  <c r="U53" i="20" s="1"/>
  <c r="U52" i="20"/>
  <c r="G62" i="5"/>
  <c r="U54" i="20" s="1"/>
  <c r="G63" i="5"/>
  <c r="U55" i="20" s="1"/>
  <c r="G68" i="5"/>
  <c r="G67" i="5"/>
  <c r="U57" i="20" s="1"/>
  <c r="U58" i="20"/>
  <c r="G73" i="5"/>
  <c r="G75" i="5" s="1"/>
  <c r="U62" i="20" s="1"/>
  <c r="U60" i="20"/>
  <c r="G74" i="5"/>
  <c r="U61" i="20" s="1"/>
  <c r="Q3" i="20"/>
  <c r="R3" i="20"/>
  <c r="S3" i="20"/>
  <c r="T3" i="20"/>
  <c r="Q4" i="20"/>
  <c r="R4" i="20"/>
  <c r="S4" i="20"/>
  <c r="T4" i="20"/>
  <c r="Q5" i="20"/>
  <c r="R5" i="20"/>
  <c r="S5" i="20"/>
  <c r="T5" i="20"/>
  <c r="Q6" i="20"/>
  <c r="R6" i="20"/>
  <c r="S6" i="20"/>
  <c r="T6" i="20"/>
  <c r="Q7" i="20"/>
  <c r="R7" i="20"/>
  <c r="S7" i="20"/>
  <c r="T7" i="20"/>
  <c r="Q8" i="20"/>
  <c r="R8" i="20"/>
  <c r="S8" i="20"/>
  <c r="T8" i="20"/>
  <c r="Q9" i="20"/>
  <c r="R9" i="20"/>
  <c r="S9" i="20"/>
  <c r="T9" i="20"/>
  <c r="C16" i="5"/>
  <c r="Q10" i="20" s="1"/>
  <c r="D16" i="5"/>
  <c r="R10" i="20" s="1"/>
  <c r="E16" i="5"/>
  <c r="S10" i="20" s="1"/>
  <c r="F16" i="5"/>
  <c r="T10" i="20" s="1"/>
  <c r="Q11" i="20"/>
  <c r="R11" i="20"/>
  <c r="S11" i="20"/>
  <c r="T11" i="20"/>
  <c r="Q12" i="20"/>
  <c r="R12" i="20"/>
  <c r="S12" i="20"/>
  <c r="T12" i="20"/>
  <c r="Q13" i="20"/>
  <c r="R13" i="20"/>
  <c r="S13" i="20"/>
  <c r="T13" i="20"/>
  <c r="Q14" i="20"/>
  <c r="R14" i="20"/>
  <c r="S14" i="20"/>
  <c r="T14" i="20"/>
  <c r="Q15" i="20"/>
  <c r="R15" i="20"/>
  <c r="S15" i="20"/>
  <c r="T15" i="20"/>
  <c r="Q16" i="20"/>
  <c r="R16" i="20"/>
  <c r="S16" i="20"/>
  <c r="T16" i="20"/>
  <c r="Q17" i="20"/>
  <c r="R17" i="20"/>
  <c r="S17" i="20"/>
  <c r="T17" i="20"/>
  <c r="Q18" i="20"/>
  <c r="R18" i="20"/>
  <c r="S18" i="20"/>
  <c r="T18" i="20"/>
  <c r="Q19" i="20"/>
  <c r="R19" i="20"/>
  <c r="S19" i="20"/>
  <c r="T19" i="20"/>
  <c r="Q20" i="20"/>
  <c r="R20" i="20"/>
  <c r="S20" i="20"/>
  <c r="T20" i="20"/>
  <c r="Q21" i="20"/>
  <c r="R21" i="20"/>
  <c r="S21" i="20"/>
  <c r="T21" i="20"/>
  <c r="C28" i="5"/>
  <c r="Q22" i="20" s="1"/>
  <c r="D28" i="5"/>
  <c r="R22" i="20"/>
  <c r="E28" i="5"/>
  <c r="S22" i="20"/>
  <c r="F28" i="5"/>
  <c r="T22" i="20" s="1"/>
  <c r="Q23" i="20"/>
  <c r="R23" i="20"/>
  <c r="S23" i="20"/>
  <c r="T23" i="20"/>
  <c r="Q24" i="20"/>
  <c r="R24" i="20"/>
  <c r="S24" i="20"/>
  <c r="T24" i="20"/>
  <c r="Q25" i="20"/>
  <c r="R25" i="20"/>
  <c r="S25" i="20"/>
  <c r="T25" i="20"/>
  <c r="Q26" i="20"/>
  <c r="R26" i="20"/>
  <c r="S26" i="20"/>
  <c r="T26" i="20"/>
  <c r="Q27" i="20"/>
  <c r="R27" i="20"/>
  <c r="S27" i="20"/>
  <c r="T27" i="20"/>
  <c r="Q28" i="20"/>
  <c r="R28" i="20"/>
  <c r="S28" i="20"/>
  <c r="T28" i="20"/>
  <c r="Q29" i="20"/>
  <c r="D35" i="5"/>
  <c r="R29" i="20" s="1"/>
  <c r="E35" i="5"/>
  <c r="S29" i="20" s="1"/>
  <c r="F35" i="5"/>
  <c r="T29" i="20" s="1"/>
  <c r="Q30" i="20"/>
  <c r="R30" i="20"/>
  <c r="S30" i="20"/>
  <c r="T30" i="20"/>
  <c r="C37" i="5"/>
  <c r="D37" i="5"/>
  <c r="R31" i="20" s="1"/>
  <c r="E37" i="5"/>
  <c r="S31" i="20" s="1"/>
  <c r="F37" i="5"/>
  <c r="T31" i="20"/>
  <c r="Q32" i="20"/>
  <c r="R32" i="20"/>
  <c r="S32" i="20"/>
  <c r="T32" i="20"/>
  <c r="Q33" i="20"/>
  <c r="R33" i="20"/>
  <c r="S33" i="20"/>
  <c r="T33" i="20"/>
  <c r="E41" i="5"/>
  <c r="S34" i="20" s="1"/>
  <c r="C45" i="5"/>
  <c r="Q37" i="20" s="1"/>
  <c r="D45" i="5"/>
  <c r="R37" i="20" s="1"/>
  <c r="E45" i="5"/>
  <c r="S37" i="20" s="1"/>
  <c r="F45" i="5"/>
  <c r="T37" i="20" s="1"/>
  <c r="Q38" i="20"/>
  <c r="R38" i="20"/>
  <c r="S38" i="20"/>
  <c r="T38" i="20"/>
  <c r="Q39" i="20"/>
  <c r="R39" i="20"/>
  <c r="S39" i="20"/>
  <c r="T39" i="20"/>
  <c r="Q40" i="20"/>
  <c r="R40" i="20"/>
  <c r="S40" i="20"/>
  <c r="T40" i="20"/>
  <c r="Q41" i="20"/>
  <c r="R41" i="20"/>
  <c r="S41" i="20"/>
  <c r="T41" i="20"/>
  <c r="Q42" i="20"/>
  <c r="R42" i="20"/>
  <c r="S42" i="20"/>
  <c r="T42" i="20"/>
  <c r="Q43" i="20"/>
  <c r="R43" i="20"/>
  <c r="S43" i="20"/>
  <c r="T43" i="20"/>
  <c r="Q44" i="20"/>
  <c r="R44" i="20"/>
  <c r="S44" i="20"/>
  <c r="T44" i="20"/>
  <c r="Q45" i="20"/>
  <c r="R45" i="20"/>
  <c r="S45" i="20"/>
  <c r="T45" i="20"/>
  <c r="C54" i="5"/>
  <c r="Q46" i="20" s="1"/>
  <c r="D54" i="5"/>
  <c r="R46" i="20" s="1"/>
  <c r="E54" i="5"/>
  <c r="S46" i="20" s="1"/>
  <c r="F54" i="5"/>
  <c r="T46" i="20" s="1"/>
  <c r="Q47" i="20"/>
  <c r="R47" i="20"/>
  <c r="S47" i="20"/>
  <c r="T47" i="20"/>
  <c r="Q48" i="20"/>
  <c r="R48" i="20"/>
  <c r="S48" i="20"/>
  <c r="T48" i="20"/>
  <c r="Q49" i="20"/>
  <c r="R49" i="20"/>
  <c r="S49" i="20"/>
  <c r="T49" i="20"/>
  <c r="Q50" i="20"/>
  <c r="R50" i="20"/>
  <c r="S50" i="20"/>
  <c r="T50" i="20"/>
  <c r="C59" i="5"/>
  <c r="Q51" i="20" s="1"/>
  <c r="D59" i="5"/>
  <c r="R51" i="20" s="1"/>
  <c r="E59" i="5"/>
  <c r="S51" i="20" s="1"/>
  <c r="F59" i="5"/>
  <c r="T51" i="20" s="1"/>
  <c r="Q52" i="20"/>
  <c r="R52" i="20"/>
  <c r="S52" i="20"/>
  <c r="T52" i="20"/>
  <c r="Q53" i="20"/>
  <c r="R53" i="20"/>
  <c r="S53" i="20"/>
  <c r="T53" i="20"/>
  <c r="Q54" i="20"/>
  <c r="R54" i="20"/>
  <c r="S54" i="20"/>
  <c r="T54" i="20"/>
  <c r="Q55" i="20"/>
  <c r="R55" i="20"/>
  <c r="S55" i="20"/>
  <c r="T55" i="20"/>
  <c r="F65" i="5"/>
  <c r="T56" i="20" s="1"/>
  <c r="C67" i="5"/>
  <c r="Q57" i="20" s="1"/>
  <c r="D67" i="5"/>
  <c r="R57" i="20" s="1"/>
  <c r="E67" i="5"/>
  <c r="S57" i="20" s="1"/>
  <c r="F67" i="5"/>
  <c r="T57" i="20" s="1"/>
  <c r="Q58" i="20"/>
  <c r="R58" i="20"/>
  <c r="S58" i="20"/>
  <c r="T58" i="20"/>
  <c r="Q60" i="20"/>
  <c r="R60" i="20"/>
  <c r="S60" i="20"/>
  <c r="T60" i="20"/>
  <c r="Q61" i="20"/>
  <c r="R61" i="20"/>
  <c r="S61" i="20"/>
  <c r="T61" i="20"/>
  <c r="C75" i="5"/>
  <c r="Q62" i="20" s="1"/>
  <c r="D75" i="5"/>
  <c r="R62" i="20" s="1"/>
  <c r="E75" i="5"/>
  <c r="S62" i="20" s="1"/>
  <c r="F75" i="5"/>
  <c r="T62" i="20" s="1"/>
  <c r="P61" i="20"/>
  <c r="B75" i="5"/>
  <c r="P62" i="20" s="1"/>
  <c r="P60" i="20"/>
  <c r="P58" i="20"/>
  <c r="B67" i="5"/>
  <c r="P57" i="20"/>
  <c r="B45" i="5"/>
  <c r="B65" i="5" s="1"/>
  <c r="P56" i="20" s="1"/>
  <c r="B54" i="5"/>
  <c r="B59" i="5"/>
  <c r="P51" i="20" s="1"/>
  <c r="P38" i="20"/>
  <c r="P39" i="20"/>
  <c r="P40" i="20"/>
  <c r="P41" i="20"/>
  <c r="P42" i="20"/>
  <c r="P43" i="20"/>
  <c r="P44" i="20"/>
  <c r="P45" i="20"/>
  <c r="P46" i="20"/>
  <c r="P47" i="20"/>
  <c r="P48" i="20"/>
  <c r="P49" i="20"/>
  <c r="P50" i="20"/>
  <c r="P52" i="20"/>
  <c r="P53" i="20"/>
  <c r="P54" i="20"/>
  <c r="P55" i="20"/>
  <c r="P37" i="20"/>
  <c r="B16" i="5"/>
  <c r="B28" i="5"/>
  <c r="B41" i="5" s="1"/>
  <c r="P34" i="20" s="1"/>
  <c r="B37" i="5"/>
  <c r="P31" i="20" s="1"/>
  <c r="P32" i="20"/>
  <c r="P33" i="20"/>
  <c r="P4" i="20"/>
  <c r="P5" i="20"/>
  <c r="P6" i="20"/>
  <c r="P7" i="20"/>
  <c r="P8" i="20"/>
  <c r="P9" i="20"/>
  <c r="P10" i="20"/>
  <c r="P11" i="20"/>
  <c r="P12" i="20"/>
  <c r="P13" i="20"/>
  <c r="P14" i="20"/>
  <c r="P15" i="20"/>
  <c r="P16" i="20"/>
  <c r="P17" i="20"/>
  <c r="P18" i="20"/>
  <c r="P19" i="20"/>
  <c r="P20" i="20"/>
  <c r="P21" i="20"/>
  <c r="P23" i="20"/>
  <c r="P24" i="20"/>
  <c r="P25" i="20"/>
  <c r="P26" i="20"/>
  <c r="P27" i="20"/>
  <c r="P28" i="20"/>
  <c r="P29" i="20"/>
  <c r="P30" i="20"/>
  <c r="P3" i="20"/>
  <c r="A44" i="20"/>
  <c r="A45" i="20"/>
  <c r="A46" i="20"/>
  <c r="A47" i="20"/>
  <c r="A48" i="20"/>
  <c r="A49" i="20"/>
  <c r="A50" i="20"/>
  <c r="A51" i="20"/>
  <c r="A52" i="20"/>
  <c r="A53" i="20"/>
  <c r="A54" i="20"/>
  <c r="A55" i="20"/>
  <c r="A56" i="20"/>
  <c r="A57" i="20"/>
  <c r="A58" i="20"/>
  <c r="A59" i="20"/>
  <c r="A60" i="20"/>
  <c r="A61" i="20"/>
  <c r="A62" i="20"/>
  <c r="F19" i="1"/>
  <c r="D20" i="23"/>
  <c r="E6" i="1" s="1"/>
  <c r="F18" i="23"/>
  <c r="K6" i="3" s="1"/>
  <c r="E18" i="23"/>
  <c r="J6" i="3" s="1"/>
  <c r="D18" i="23"/>
  <c r="I6" i="3" s="1"/>
  <c r="F6" i="1"/>
  <c r="F5" i="13"/>
  <c r="E5" i="13"/>
  <c r="D5" i="13"/>
  <c r="C5" i="13"/>
  <c r="B5" i="13"/>
  <c r="E5" i="12"/>
  <c r="C5" i="12"/>
  <c r="B5" i="12"/>
  <c r="F5" i="12"/>
  <c r="I25" i="23"/>
  <c r="D23" i="23"/>
  <c r="B6" i="10" s="1"/>
  <c r="I23" i="23"/>
  <c r="G6" i="10" s="1"/>
  <c r="G6" i="11"/>
  <c r="H23" i="23"/>
  <c r="F6" i="11"/>
  <c r="G23" i="23"/>
  <c r="E6" i="11" s="1"/>
  <c r="F23" i="23"/>
  <c r="D6" i="10" s="1"/>
  <c r="D6" i="11"/>
  <c r="E23" i="23"/>
  <c r="C6" i="11"/>
  <c r="F6" i="10"/>
  <c r="C6" i="10"/>
  <c r="G5" i="13"/>
  <c r="G5" i="12"/>
  <c r="C11" i="23"/>
  <c r="A2" i="12" s="1"/>
  <c r="A2" i="13"/>
  <c r="A2" i="11"/>
  <c r="A2" i="14"/>
  <c r="A5" i="9"/>
  <c r="A5" i="8"/>
  <c r="A5" i="7"/>
  <c r="A5" i="6"/>
  <c r="A4" i="5"/>
  <c r="A4" i="4"/>
  <c r="A4" i="3"/>
  <c r="A4" i="2"/>
  <c r="A4" i="1"/>
  <c r="K15" i="3"/>
  <c r="K16" i="3"/>
  <c r="K17" i="3"/>
  <c r="K18" i="3"/>
  <c r="J14" i="3"/>
  <c r="X4" i="17" s="1"/>
  <c r="I14" i="3"/>
  <c r="W4" i="17" s="1"/>
  <c r="I8" i="3"/>
  <c r="H14" i="3"/>
  <c r="V4" i="17" s="1"/>
  <c r="G14" i="3"/>
  <c r="U4" i="17" s="1"/>
  <c r="E14" i="3"/>
  <c r="S4" i="17" s="1"/>
  <c r="K9" i="3"/>
  <c r="K10" i="3"/>
  <c r="K11" i="3"/>
  <c r="K12" i="3"/>
  <c r="J8" i="3"/>
  <c r="H8" i="3"/>
  <c r="G8" i="3"/>
  <c r="G20" i="3" s="1"/>
  <c r="U5" i="17" s="1"/>
  <c r="E8" i="3"/>
  <c r="S3" i="17" s="1"/>
  <c r="F41" i="2"/>
  <c r="T17" i="16" s="1"/>
  <c r="E41" i="2"/>
  <c r="S17" i="16" s="1"/>
  <c r="D41" i="2"/>
  <c r="R17" i="16" s="1"/>
  <c r="C41" i="2"/>
  <c r="H27" i="2"/>
  <c r="V15" i="16" s="1"/>
  <c r="G27" i="2"/>
  <c r="U15" i="16" s="1"/>
  <c r="F27" i="2"/>
  <c r="E27" i="2"/>
  <c r="S15" i="16" s="1"/>
  <c r="D27" i="2"/>
  <c r="R15" i="16" s="1"/>
  <c r="C27" i="2"/>
  <c r="Q15" i="16" s="1"/>
  <c r="B41" i="2"/>
  <c r="P17" i="16" s="1"/>
  <c r="B27" i="2"/>
  <c r="H22" i="2"/>
  <c r="V14" i="16" s="1"/>
  <c r="G22" i="2"/>
  <c r="U14" i="16" s="1"/>
  <c r="F22" i="2"/>
  <c r="E22" i="2"/>
  <c r="T14" i="16" s="1"/>
  <c r="D22" i="2"/>
  <c r="R14" i="16" s="1"/>
  <c r="C22" i="2"/>
  <c r="B22" i="2"/>
  <c r="P14" i="16" s="1"/>
  <c r="A9" i="20"/>
  <c r="A10" i="20"/>
  <c r="A11" i="20"/>
  <c r="A10" i="18"/>
  <c r="A11" i="18"/>
  <c r="A43" i="20"/>
  <c r="A42" i="20"/>
  <c r="B70" i="4"/>
  <c r="A41" i="20"/>
  <c r="A40" i="20"/>
  <c r="A39" i="20"/>
  <c r="A38" i="20"/>
  <c r="A37" i="20"/>
  <c r="A36" i="20"/>
  <c r="A35" i="20"/>
  <c r="A34" i="20"/>
  <c r="A33" i="20"/>
  <c r="A32" i="20"/>
  <c r="A31" i="20"/>
  <c r="A30" i="20"/>
  <c r="A29" i="20"/>
  <c r="A28" i="20"/>
  <c r="A27" i="20"/>
  <c r="A26" i="20"/>
  <c r="A25" i="20"/>
  <c r="A24" i="20"/>
  <c r="A23" i="20"/>
  <c r="A22" i="20"/>
  <c r="A21" i="20"/>
  <c r="A20" i="20"/>
  <c r="A19" i="20"/>
  <c r="A18" i="20"/>
  <c r="A17" i="20"/>
  <c r="A16" i="20"/>
  <c r="A15" i="20"/>
  <c r="A14" i="20"/>
  <c r="A13" i="20"/>
  <c r="A12" i="20"/>
  <c r="A8" i="20"/>
  <c r="A7" i="20"/>
  <c r="A6" i="20"/>
  <c r="A5" i="20"/>
  <c r="A4" i="20"/>
  <c r="A3" i="20"/>
  <c r="A2" i="20"/>
  <c r="D17" i="4"/>
  <c r="R9" i="18" s="1"/>
  <c r="B68" i="4"/>
  <c r="P36" i="18" s="1"/>
  <c r="B64" i="4"/>
  <c r="P33" i="18" s="1"/>
  <c r="B63" i="4"/>
  <c r="B55" i="4"/>
  <c r="B53" i="4"/>
  <c r="B49" i="4"/>
  <c r="P27" i="18" s="1"/>
  <c r="B48" i="4"/>
  <c r="P26" i="18" s="1"/>
  <c r="B37" i="4"/>
  <c r="B44" i="4" s="1"/>
  <c r="B29" i="4"/>
  <c r="P15" i="18" s="1"/>
  <c r="B17" i="4"/>
  <c r="B13" i="4"/>
  <c r="P6" i="18" s="1"/>
  <c r="Q3" i="18"/>
  <c r="R3" i="18"/>
  <c r="Q4" i="18"/>
  <c r="R4" i="18"/>
  <c r="Q7" i="18"/>
  <c r="R7" i="18"/>
  <c r="Q8" i="18"/>
  <c r="R8" i="18"/>
  <c r="Q10" i="18"/>
  <c r="R10" i="18"/>
  <c r="Q11" i="18"/>
  <c r="R11" i="18"/>
  <c r="Q16" i="18"/>
  <c r="R16" i="18"/>
  <c r="Q17" i="18"/>
  <c r="R17" i="18"/>
  <c r="Q20" i="18"/>
  <c r="R20" i="18"/>
  <c r="Q21" i="18"/>
  <c r="R21" i="18"/>
  <c r="Q23" i="18"/>
  <c r="R23" i="18"/>
  <c r="Q24" i="18"/>
  <c r="R24" i="18"/>
  <c r="Q28" i="18"/>
  <c r="R28" i="18"/>
  <c r="Q29" i="18"/>
  <c r="R29" i="18"/>
  <c r="Q34" i="18"/>
  <c r="R34" i="18"/>
  <c r="Q35" i="18"/>
  <c r="R35" i="18"/>
  <c r="A38" i="18"/>
  <c r="P34" i="18"/>
  <c r="P35" i="18"/>
  <c r="P32" i="18"/>
  <c r="P30" i="18"/>
  <c r="P28" i="18"/>
  <c r="P29" i="18"/>
  <c r="P20" i="18"/>
  <c r="P21" i="18"/>
  <c r="P22" i="18"/>
  <c r="P23" i="18"/>
  <c r="P24" i="18"/>
  <c r="P16" i="18"/>
  <c r="P17" i="18"/>
  <c r="P7" i="18"/>
  <c r="P8" i="18"/>
  <c r="P3" i="18"/>
  <c r="P4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8" i="18"/>
  <c r="A7" i="18"/>
  <c r="A6" i="18"/>
  <c r="A5" i="18"/>
  <c r="A4" i="18"/>
  <c r="A3" i="18"/>
  <c r="A5" i="17"/>
  <c r="A4" i="17"/>
  <c r="A3" i="17"/>
  <c r="A2" i="17"/>
  <c r="V5" i="16"/>
  <c r="V6" i="16"/>
  <c r="V7" i="16"/>
  <c r="V9" i="16"/>
  <c r="V10" i="16"/>
  <c r="V11" i="16"/>
  <c r="Q5" i="16"/>
  <c r="R5" i="16"/>
  <c r="S5" i="16"/>
  <c r="T5" i="16"/>
  <c r="U5" i="16"/>
  <c r="Q6" i="16"/>
  <c r="R6" i="16"/>
  <c r="S6" i="16"/>
  <c r="T6" i="16"/>
  <c r="U6" i="16"/>
  <c r="Q7" i="16"/>
  <c r="R7" i="16"/>
  <c r="S7" i="16"/>
  <c r="T7" i="16"/>
  <c r="U7" i="16"/>
  <c r="Q9" i="16"/>
  <c r="R9" i="16"/>
  <c r="S9" i="16"/>
  <c r="T9" i="16"/>
  <c r="U9" i="16"/>
  <c r="Q10" i="16"/>
  <c r="R10" i="16"/>
  <c r="S10" i="16"/>
  <c r="T10" i="16"/>
  <c r="U10" i="16"/>
  <c r="Q11" i="16"/>
  <c r="R11" i="16"/>
  <c r="S11" i="16"/>
  <c r="T11" i="16"/>
  <c r="U11" i="16"/>
  <c r="T12" i="16"/>
  <c r="P12" i="16"/>
  <c r="P5" i="16"/>
  <c r="P6" i="16"/>
  <c r="P7" i="16"/>
  <c r="P9" i="16"/>
  <c r="P10" i="16"/>
  <c r="P11" i="16"/>
  <c r="A17" i="16"/>
  <c r="A16" i="16"/>
  <c r="A15" i="16"/>
  <c r="A14" i="16"/>
  <c r="A13" i="16"/>
  <c r="A12" i="16"/>
  <c r="A8" i="16"/>
  <c r="A9" i="16"/>
  <c r="A10" i="16"/>
  <c r="A11" i="16"/>
  <c r="A7" i="16"/>
  <c r="A6" i="16"/>
  <c r="A5" i="16"/>
  <c r="A4" i="16"/>
  <c r="A3" i="16"/>
  <c r="A2" i="16"/>
  <c r="A56" i="15"/>
  <c r="A57" i="15"/>
  <c r="A58" i="15"/>
  <c r="A59" i="15"/>
  <c r="A60" i="15"/>
  <c r="A61" i="15"/>
  <c r="A62" i="15"/>
  <c r="A63" i="15"/>
  <c r="A64" i="15"/>
  <c r="A65" i="15"/>
  <c r="A66" i="15"/>
  <c r="A67" i="15"/>
  <c r="A68" i="15"/>
  <c r="A69" i="15"/>
  <c r="A70" i="15"/>
  <c r="A71" i="15"/>
  <c r="A72" i="15"/>
  <c r="A73" i="15"/>
  <c r="A74" i="15"/>
  <c r="A75" i="15"/>
  <c r="A76" i="15"/>
  <c r="A77" i="15"/>
  <c r="A78" i="15"/>
  <c r="A79" i="15"/>
  <c r="A80" i="15"/>
  <c r="A81" i="15"/>
  <c r="A82" i="15"/>
  <c r="A83" i="15"/>
  <c r="A84" i="15"/>
  <c r="A85" i="15"/>
  <c r="A86" i="15"/>
  <c r="A87" i="15"/>
  <c r="A88" i="15"/>
  <c r="A89" i="15"/>
  <c r="A90" i="15"/>
  <c r="A91" i="15"/>
  <c r="A92" i="15"/>
  <c r="A93" i="15"/>
  <c r="A94" i="15"/>
  <c r="A95" i="15"/>
  <c r="A96" i="15"/>
  <c r="A97" i="15"/>
  <c r="A98" i="15"/>
  <c r="A99" i="15"/>
  <c r="A100" i="15"/>
  <c r="A101" i="15"/>
  <c r="A102" i="15"/>
  <c r="A103" i="15"/>
  <c r="A104" i="15"/>
  <c r="A105" i="15"/>
  <c r="A106" i="15"/>
  <c r="A107" i="15"/>
  <c r="A108" i="15"/>
  <c r="A109" i="15"/>
  <c r="A110" i="15"/>
  <c r="A111" i="15"/>
  <c r="A112" i="15"/>
  <c r="A113" i="15"/>
  <c r="A114" i="15"/>
  <c r="A115" i="15"/>
  <c r="A116" i="15"/>
  <c r="A117" i="15"/>
  <c r="A118" i="15"/>
  <c r="A119" i="15"/>
  <c r="A120" i="15"/>
  <c r="Q97" i="15"/>
  <c r="Q98" i="15"/>
  <c r="Q99" i="15"/>
  <c r="Q100" i="15"/>
  <c r="Q101" i="15"/>
  <c r="Q102" i="15"/>
  <c r="F57" i="1"/>
  <c r="Q103" i="15" s="1"/>
  <c r="F9" i="1"/>
  <c r="Q57" i="15" s="1"/>
  <c r="F23" i="1"/>
  <c r="Q71" i="15" s="1"/>
  <c r="F31" i="1"/>
  <c r="Q80" i="15" s="1"/>
  <c r="F38" i="1"/>
  <c r="Q87" i="15" s="1"/>
  <c r="F42" i="1"/>
  <c r="F63" i="1"/>
  <c r="Q106" i="15" s="1"/>
  <c r="Q107" i="15"/>
  <c r="Q108" i="15"/>
  <c r="Q109" i="15"/>
  <c r="F68" i="1"/>
  <c r="Q110" i="15" s="1"/>
  <c r="Q111" i="15"/>
  <c r="Q112" i="15"/>
  <c r="Q113" i="15"/>
  <c r="Q114" i="15"/>
  <c r="Q115" i="15"/>
  <c r="F75" i="1"/>
  <c r="Q116" i="15" s="1"/>
  <c r="Q117" i="15"/>
  <c r="Q118" i="15"/>
  <c r="E9" i="1"/>
  <c r="E19" i="1"/>
  <c r="E23" i="1"/>
  <c r="E27" i="1"/>
  <c r="P76" i="15" s="1"/>
  <c r="E31" i="1"/>
  <c r="P80" i="15" s="1"/>
  <c r="E38" i="1"/>
  <c r="P87" i="15" s="1"/>
  <c r="E42" i="1"/>
  <c r="P91" i="15" s="1"/>
  <c r="E57" i="1"/>
  <c r="P103" i="15" s="1"/>
  <c r="E63" i="1"/>
  <c r="P106" i="15" s="1"/>
  <c r="E68" i="1"/>
  <c r="P110" i="15" s="1"/>
  <c r="E75" i="1"/>
  <c r="P116" i="15" s="1"/>
  <c r="P117" i="15"/>
  <c r="P118" i="15"/>
  <c r="P111" i="15"/>
  <c r="P112" i="15"/>
  <c r="P113" i="15"/>
  <c r="P114" i="15"/>
  <c r="P115" i="15"/>
  <c r="P107" i="15"/>
  <c r="P108" i="15"/>
  <c r="P109" i="15"/>
  <c r="P98" i="15"/>
  <c r="P99" i="15"/>
  <c r="P100" i="15"/>
  <c r="P101" i="15"/>
  <c r="P102" i="15"/>
  <c r="P97" i="15"/>
  <c r="P77" i="15"/>
  <c r="Q77" i="15"/>
  <c r="P78" i="15"/>
  <c r="Q78" i="15"/>
  <c r="P79" i="15"/>
  <c r="Q79" i="15"/>
  <c r="P81" i="15"/>
  <c r="Q81" i="15"/>
  <c r="P82" i="15"/>
  <c r="Q82" i="15"/>
  <c r="P83" i="15"/>
  <c r="Q83" i="15"/>
  <c r="P84" i="15"/>
  <c r="Q84" i="15"/>
  <c r="P85" i="15"/>
  <c r="Q85" i="15"/>
  <c r="P86" i="15"/>
  <c r="Q86" i="15"/>
  <c r="P88" i="15"/>
  <c r="Q88" i="15"/>
  <c r="P89" i="15"/>
  <c r="Q89" i="15"/>
  <c r="P90" i="15"/>
  <c r="Q90" i="15"/>
  <c r="Q91" i="15"/>
  <c r="P92" i="15"/>
  <c r="Q92" i="15"/>
  <c r="P93" i="15"/>
  <c r="Q93" i="15"/>
  <c r="P94" i="15"/>
  <c r="Q94" i="15"/>
  <c r="Q75" i="15"/>
  <c r="P75" i="15"/>
  <c r="Q76" i="15"/>
  <c r="P58" i="15"/>
  <c r="Q58" i="15"/>
  <c r="P59" i="15"/>
  <c r="Q59" i="15"/>
  <c r="P60" i="15"/>
  <c r="Q60" i="15"/>
  <c r="P61" i="15"/>
  <c r="Q61" i="15"/>
  <c r="P62" i="15"/>
  <c r="Q62" i="15"/>
  <c r="P63" i="15"/>
  <c r="Q63" i="15"/>
  <c r="P64" i="15"/>
  <c r="Q64" i="15"/>
  <c r="P65" i="15"/>
  <c r="Q65" i="15"/>
  <c r="P66" i="15"/>
  <c r="Q66" i="15"/>
  <c r="P67" i="15"/>
  <c r="P68" i="15"/>
  <c r="Q68" i="15"/>
  <c r="P69" i="15"/>
  <c r="Q69" i="15"/>
  <c r="P70" i="15"/>
  <c r="Q70" i="15"/>
  <c r="P71" i="15"/>
  <c r="P72" i="15"/>
  <c r="Q72" i="15"/>
  <c r="P73" i="15"/>
  <c r="Q73" i="15"/>
  <c r="P74" i="15"/>
  <c r="Q74" i="15"/>
  <c r="Q33" i="15"/>
  <c r="P33" i="15"/>
  <c r="A33" i="15"/>
  <c r="A55" i="15"/>
  <c r="C9" i="1"/>
  <c r="C17" i="1"/>
  <c r="Q12" i="15" s="1"/>
  <c r="C25" i="1"/>
  <c r="C31" i="1"/>
  <c r="Q26" i="15" s="1"/>
  <c r="C38" i="1"/>
  <c r="Q34" i="15" s="1"/>
  <c r="C41" i="1"/>
  <c r="Q37" i="15" s="1"/>
  <c r="C60" i="1"/>
  <c r="Q53" i="15" s="1"/>
  <c r="B60" i="1"/>
  <c r="P53" i="15" s="1"/>
  <c r="P45" i="15"/>
  <c r="Q45" i="15"/>
  <c r="P46" i="15"/>
  <c r="Q46" i="15"/>
  <c r="P47" i="15"/>
  <c r="Q47" i="15"/>
  <c r="P48" i="15"/>
  <c r="Q48" i="15"/>
  <c r="P49" i="15"/>
  <c r="Q49" i="15"/>
  <c r="P50" i="15"/>
  <c r="Q50" i="15"/>
  <c r="P51" i="15"/>
  <c r="Q51" i="15"/>
  <c r="P52" i="15"/>
  <c r="Q52" i="15"/>
  <c r="Q44" i="15"/>
  <c r="P44" i="15"/>
  <c r="Q5" i="15"/>
  <c r="Q6" i="15"/>
  <c r="Q7" i="15"/>
  <c r="Q8" i="15"/>
  <c r="Q9" i="15"/>
  <c r="Q10" i="15"/>
  <c r="Q11" i="15"/>
  <c r="Q13" i="15"/>
  <c r="Q14" i="15"/>
  <c r="Q15" i="15"/>
  <c r="Q16" i="15"/>
  <c r="Q17" i="15"/>
  <c r="Q18" i="15"/>
  <c r="Q19" i="15"/>
  <c r="Q20" i="15"/>
  <c r="Q21" i="15"/>
  <c r="Q22" i="15"/>
  <c r="Q23" i="15"/>
  <c r="Q24" i="15"/>
  <c r="Q25" i="15"/>
  <c r="Q27" i="15"/>
  <c r="Q28" i="15"/>
  <c r="Q29" i="15"/>
  <c r="Q30" i="15"/>
  <c r="Q31" i="15"/>
  <c r="Q32" i="15"/>
  <c r="Q35" i="15"/>
  <c r="Q36" i="15"/>
  <c r="Q38" i="15"/>
  <c r="Q39" i="15"/>
  <c r="Q40" i="15"/>
  <c r="Q41" i="15"/>
  <c r="B17" i="1"/>
  <c r="P12" i="15" s="1"/>
  <c r="P13" i="15"/>
  <c r="P14" i="15"/>
  <c r="P15" i="15"/>
  <c r="P16" i="15"/>
  <c r="P17" i="15"/>
  <c r="P18" i="15"/>
  <c r="P19" i="15"/>
  <c r="B25" i="1"/>
  <c r="P20" i="15" s="1"/>
  <c r="P21" i="15"/>
  <c r="P22" i="15"/>
  <c r="P23" i="15"/>
  <c r="P24" i="15"/>
  <c r="P25" i="15"/>
  <c r="B31" i="1"/>
  <c r="P26" i="15" s="1"/>
  <c r="P27" i="15"/>
  <c r="P28" i="15"/>
  <c r="P29" i="15"/>
  <c r="P30" i="15"/>
  <c r="P31" i="15"/>
  <c r="P32" i="15"/>
  <c r="B38" i="1"/>
  <c r="P34" i="15" s="1"/>
  <c r="P35" i="15"/>
  <c r="P36" i="15"/>
  <c r="B41" i="1"/>
  <c r="P37" i="15" s="1"/>
  <c r="P38" i="15"/>
  <c r="P39" i="15"/>
  <c r="P40" i="15"/>
  <c r="P41" i="15"/>
  <c r="P5" i="15"/>
  <c r="P6" i="15"/>
  <c r="P7" i="15"/>
  <c r="P8" i="15"/>
  <c r="P9" i="15"/>
  <c r="P10" i="15"/>
  <c r="P11" i="15"/>
  <c r="A11" i="15"/>
  <c r="A12" i="15"/>
  <c r="A13" i="15"/>
  <c r="A14" i="15"/>
  <c r="A15" i="15"/>
  <c r="A16" i="15"/>
  <c r="A17" i="15"/>
  <c r="A18" i="15"/>
  <c r="A19" i="15"/>
  <c r="A20" i="15"/>
  <c r="A21" i="15"/>
  <c r="A22" i="15"/>
  <c r="A23" i="15"/>
  <c r="A24" i="15"/>
  <c r="A25" i="15"/>
  <c r="A26" i="15"/>
  <c r="A27" i="15"/>
  <c r="A28" i="15"/>
  <c r="A29" i="15"/>
  <c r="A30" i="15"/>
  <c r="A31" i="15"/>
  <c r="A32" i="15"/>
  <c r="A34" i="15"/>
  <c r="A35" i="15"/>
  <c r="A36" i="15"/>
  <c r="A37" i="15"/>
  <c r="A38" i="15"/>
  <c r="A39" i="15"/>
  <c r="A40" i="15"/>
  <c r="A41" i="15"/>
  <c r="A42" i="15"/>
  <c r="A43" i="15"/>
  <c r="A44" i="15"/>
  <c r="A45" i="15"/>
  <c r="A46" i="15"/>
  <c r="A47" i="15"/>
  <c r="A48" i="15"/>
  <c r="A49" i="15"/>
  <c r="A50" i="15"/>
  <c r="A51" i="15"/>
  <c r="A52" i="15"/>
  <c r="A53" i="15"/>
  <c r="A54" i="15"/>
  <c r="A3" i="15"/>
  <c r="A4" i="15"/>
  <c r="A5" i="15"/>
  <c r="A6" i="15"/>
  <c r="A7" i="15"/>
  <c r="A8" i="15"/>
  <c r="A9" i="15"/>
  <c r="A10" i="15"/>
  <c r="A2" i="15"/>
  <c r="C70" i="4"/>
  <c r="Q37" i="18" s="1"/>
  <c r="D70" i="4"/>
  <c r="R37" i="18" s="1"/>
  <c r="C68" i="4"/>
  <c r="Q36" i="18" s="1"/>
  <c r="D68" i="4"/>
  <c r="C64" i="4"/>
  <c r="D64" i="4"/>
  <c r="R33" i="18" s="1"/>
  <c r="C63" i="4"/>
  <c r="Q32" i="18" s="1"/>
  <c r="D63" i="4"/>
  <c r="C48" i="4"/>
  <c r="C55" i="4"/>
  <c r="Q31" i="18" s="1"/>
  <c r="D55" i="4"/>
  <c r="R31" i="18" s="1"/>
  <c r="C53" i="4"/>
  <c r="Q30" i="18" s="1"/>
  <c r="D53" i="4"/>
  <c r="D48" i="4"/>
  <c r="C49" i="4"/>
  <c r="Q27" i="18" s="1"/>
  <c r="D49" i="4"/>
  <c r="C29" i="4"/>
  <c r="Q15" i="18" s="1"/>
  <c r="D29" i="4"/>
  <c r="R15" i="18" s="1"/>
  <c r="C40" i="4"/>
  <c r="C44" i="4" s="1"/>
  <c r="D40" i="4"/>
  <c r="C37" i="4"/>
  <c r="D37" i="4"/>
  <c r="C13" i="4"/>
  <c r="Q6" i="18" s="1"/>
  <c r="D13" i="4"/>
  <c r="R6" i="18" s="1"/>
  <c r="W3" i="17"/>
  <c r="Q17" i="16"/>
  <c r="T15" i="16"/>
  <c r="P15" i="16"/>
  <c r="Q14" i="16"/>
  <c r="C13" i="2"/>
  <c r="D13" i="2"/>
  <c r="R8" i="16" s="1"/>
  <c r="E13" i="2"/>
  <c r="S8" i="16" s="1"/>
  <c r="F13" i="2"/>
  <c r="F8" i="2" s="1"/>
  <c r="F20" i="2" s="1"/>
  <c r="T13" i="16" s="1"/>
  <c r="G13" i="2"/>
  <c r="H13" i="2"/>
  <c r="V8" i="16" s="1"/>
  <c r="B13" i="2"/>
  <c r="P8" i="16" s="1"/>
  <c r="C9" i="2"/>
  <c r="Q4" i="16" s="1"/>
  <c r="D9" i="2"/>
  <c r="R4" i="16" s="1"/>
  <c r="E9" i="2"/>
  <c r="S4" i="16" s="1"/>
  <c r="F9" i="2"/>
  <c r="T4" i="16"/>
  <c r="G9" i="2"/>
  <c r="U4" i="16" s="1"/>
  <c r="H9" i="2"/>
  <c r="V4" i="16" s="1"/>
  <c r="B9" i="2"/>
  <c r="P4" i="16" s="1"/>
  <c r="P4" i="15"/>
  <c r="R22" i="18"/>
  <c r="R27" i="18"/>
  <c r="R32" i="18"/>
  <c r="R36" i="18"/>
  <c r="Q9" i="18"/>
  <c r="Q22" i="18"/>
  <c r="R19" i="18"/>
  <c r="R26" i="18"/>
  <c r="D72" i="4"/>
  <c r="R38" i="18" s="1"/>
  <c r="Q19" i="18"/>
  <c r="Q26" i="18"/>
  <c r="Q33" i="18"/>
  <c r="U8" i="16"/>
  <c r="H8" i="2"/>
  <c r="V3" i="16" s="1"/>
  <c r="Q67" i="15"/>
  <c r="V3" i="17"/>
  <c r="E47" i="1" l="1"/>
  <c r="P95" i="15" s="1"/>
  <c r="T8" i="16"/>
  <c r="U3" i="17"/>
  <c r="H20" i="3"/>
  <c r="V5" i="17" s="1"/>
  <c r="K14" i="3"/>
  <c r="Y4" i="17" s="1"/>
  <c r="E79" i="1"/>
  <c r="P119" i="15" s="1"/>
  <c r="C41" i="5"/>
  <c r="E43" i="8"/>
  <c r="D43" i="8"/>
  <c r="R35" i="26" s="1"/>
  <c r="D9" i="8"/>
  <c r="R2" i="26" s="1"/>
  <c r="F32" i="10"/>
  <c r="T23" i="28" s="1"/>
  <c r="G16" i="5"/>
  <c r="U10" i="20" s="1"/>
  <c r="G103" i="6"/>
  <c r="U95" i="24" s="1"/>
  <c r="B84" i="6"/>
  <c r="P76" i="24" s="1"/>
  <c r="C32" i="10"/>
  <c r="Q23" i="28" s="1"/>
  <c r="C30" i="11"/>
  <c r="Q22" i="29" s="1"/>
  <c r="E29" i="13"/>
  <c r="S22" i="31" s="1"/>
  <c r="G37" i="8"/>
  <c r="U30" i="26" s="1"/>
  <c r="D8" i="2"/>
  <c r="D20" i="2" s="1"/>
  <c r="R13" i="16" s="1"/>
  <c r="Q42" i="15"/>
  <c r="S14" i="16"/>
  <c r="C8" i="2"/>
  <c r="C20" i="2" s="1"/>
  <c r="Q13" i="16" s="1"/>
  <c r="K8" i="3"/>
  <c r="B6" i="11"/>
  <c r="P22" i="20"/>
  <c r="F41" i="5"/>
  <c r="U56" i="26"/>
  <c r="R12" i="26"/>
  <c r="B21" i="9"/>
  <c r="D21" i="9"/>
  <c r="D31" i="12"/>
  <c r="R23" i="30" s="1"/>
  <c r="C29" i="13"/>
  <c r="Q22" i="31" s="1"/>
  <c r="F79" i="1"/>
  <c r="Q119" i="15" s="1"/>
  <c r="E65" i="5"/>
  <c r="S56" i="20" s="1"/>
  <c r="G45" i="5"/>
  <c r="U37" i="20" s="1"/>
  <c r="T11" i="24"/>
  <c r="C43" i="8"/>
  <c r="C77" i="8" s="1"/>
  <c r="Q68" i="26" s="1"/>
  <c r="G24" i="9"/>
  <c r="U16" i="27" s="1"/>
  <c r="C21" i="9"/>
  <c r="Q13" i="27" s="1"/>
  <c r="P21" i="28"/>
  <c r="E32" i="10"/>
  <c r="S23" i="28" s="1"/>
  <c r="G18" i="6"/>
  <c r="G137" i="6"/>
  <c r="U129" i="24" s="1"/>
  <c r="G8" i="2"/>
  <c r="D44" i="4"/>
  <c r="D57" i="4"/>
  <c r="D59" i="4" s="1"/>
  <c r="C65" i="5"/>
  <c r="Q56" i="20" s="1"/>
  <c r="S11" i="24"/>
  <c r="F84" i="6"/>
  <c r="T76" i="24" s="1"/>
  <c r="E84" i="6"/>
  <c r="S76" i="24" s="1"/>
  <c r="C171" i="7"/>
  <c r="Q4" i="25" s="1"/>
  <c r="C9" i="8"/>
  <c r="Q2" i="26" s="1"/>
  <c r="R21" i="28"/>
  <c r="G30" i="11"/>
  <c r="U22" i="29" s="1"/>
  <c r="G28" i="5"/>
  <c r="U22" i="20" s="1"/>
  <c r="P57" i="15"/>
  <c r="G32" i="10"/>
  <c r="U23" i="28" s="1"/>
  <c r="G31" i="12"/>
  <c r="U23" i="30" s="1"/>
  <c r="B31" i="12"/>
  <c r="P23" i="30" s="1"/>
  <c r="G37" i="5"/>
  <c r="U31" i="20" s="1"/>
  <c r="G10" i="6"/>
  <c r="U3" i="24" s="1"/>
  <c r="G29" i="13"/>
  <c r="U22" i="31" s="1"/>
  <c r="T2" i="29"/>
  <c r="U2" i="29"/>
  <c r="D30" i="11"/>
  <c r="R22" i="29" s="1"/>
  <c r="E30" i="11"/>
  <c r="S22" i="29" s="1"/>
  <c r="Q2" i="29"/>
  <c r="P2" i="29"/>
  <c r="J20" i="3"/>
  <c r="X5" i="17" s="1"/>
  <c r="I20" i="3"/>
  <c r="W5" i="17" s="1"/>
  <c r="D74" i="4"/>
  <c r="R39" i="18" s="1"/>
  <c r="R30" i="18"/>
  <c r="X3" i="17"/>
  <c r="E21" i="9"/>
  <c r="S16" i="27"/>
  <c r="F9" i="9"/>
  <c r="B9" i="9"/>
  <c r="P2" i="27" s="1"/>
  <c r="D9" i="9"/>
  <c r="R2" i="27" s="1"/>
  <c r="F43" i="8"/>
  <c r="T35" i="26" s="1"/>
  <c r="G71" i="8"/>
  <c r="U63" i="26" s="1"/>
  <c r="G53" i="8"/>
  <c r="U45" i="26" s="1"/>
  <c r="B43" i="8"/>
  <c r="P35" i="26" s="1"/>
  <c r="T36" i="26"/>
  <c r="Q36" i="26"/>
  <c r="G44" i="8"/>
  <c r="U36" i="26" s="1"/>
  <c r="P36" i="26"/>
  <c r="G27" i="8"/>
  <c r="U20" i="26" s="1"/>
  <c r="E9" i="8"/>
  <c r="S2" i="26" s="1"/>
  <c r="F9" i="8"/>
  <c r="T2" i="26" s="1"/>
  <c r="G19" i="8"/>
  <c r="U12" i="26" s="1"/>
  <c r="G10" i="8"/>
  <c r="U3" i="26" s="1"/>
  <c r="B9" i="8"/>
  <c r="P2" i="26" s="1"/>
  <c r="Q2" i="25"/>
  <c r="D171" i="7"/>
  <c r="R4" i="25" s="1"/>
  <c r="F171" i="7"/>
  <c r="T4" i="25" s="1"/>
  <c r="T2" i="25"/>
  <c r="B171" i="7"/>
  <c r="P4" i="25" s="1"/>
  <c r="G9" i="7"/>
  <c r="G90" i="7"/>
  <c r="U3" i="25" s="1"/>
  <c r="G93" i="6"/>
  <c r="G62" i="6"/>
  <c r="U55" i="24" s="1"/>
  <c r="B9" i="6"/>
  <c r="P2" i="24" s="1"/>
  <c r="C9" i="6"/>
  <c r="Q2" i="24" s="1"/>
  <c r="D9" i="6"/>
  <c r="R2" i="24" s="1"/>
  <c r="G28" i="6"/>
  <c r="U21" i="24" s="1"/>
  <c r="B72" i="4"/>
  <c r="B74" i="4" s="1"/>
  <c r="P39" i="18" s="1"/>
  <c r="B57" i="4"/>
  <c r="B59" i="4" s="1"/>
  <c r="C72" i="4"/>
  <c r="C74" i="4" s="1"/>
  <c r="Q39" i="18" s="1"/>
  <c r="R13" i="27"/>
  <c r="U11" i="24"/>
  <c r="P25" i="18"/>
  <c r="B11" i="4"/>
  <c r="P13" i="27"/>
  <c r="A2" i="8"/>
  <c r="A2" i="7"/>
  <c r="A2" i="5"/>
  <c r="A2" i="4"/>
  <c r="A2" i="9"/>
  <c r="A2" i="3"/>
  <c r="A2" i="6"/>
  <c r="A2" i="2"/>
  <c r="A2" i="1"/>
  <c r="D11" i="4"/>
  <c r="R25" i="18"/>
  <c r="C11" i="4"/>
  <c r="Q25" i="18"/>
  <c r="Q34" i="20"/>
  <c r="C70" i="5"/>
  <c r="E159" i="6"/>
  <c r="S150" i="24" s="1"/>
  <c r="S2" i="24"/>
  <c r="U85" i="24"/>
  <c r="D77" i="8"/>
  <c r="R68" i="26" s="1"/>
  <c r="S13" i="27"/>
  <c r="E33" i="9"/>
  <c r="S24" i="27" s="1"/>
  <c r="F47" i="1"/>
  <c r="B8" i="2"/>
  <c r="E6" i="10"/>
  <c r="Q31" i="20"/>
  <c r="G59" i="5"/>
  <c r="U51" i="20" s="1"/>
  <c r="P77" i="24"/>
  <c r="G150" i="6"/>
  <c r="U142" i="24" s="1"/>
  <c r="R16" i="27"/>
  <c r="G16" i="9"/>
  <c r="B70" i="5"/>
  <c r="E171" i="7"/>
  <c r="S4" i="25" s="1"/>
  <c r="U21" i="26"/>
  <c r="G21" i="9"/>
  <c r="Q8" i="16"/>
  <c r="P19" i="18"/>
  <c r="A2" i="10"/>
  <c r="B6" i="1"/>
  <c r="U128" i="24"/>
  <c r="S35" i="26"/>
  <c r="Q35" i="26"/>
  <c r="Q2" i="27"/>
  <c r="U2" i="30"/>
  <c r="C31" i="12"/>
  <c r="Q23" i="30" s="1"/>
  <c r="F29" i="13"/>
  <c r="T22" i="31" s="1"/>
  <c r="B29" i="13"/>
  <c r="P22" i="31" s="1"/>
  <c r="E20" i="3"/>
  <c r="S5" i="17" s="1"/>
  <c r="R3" i="16"/>
  <c r="Q4" i="15"/>
  <c r="G75" i="6"/>
  <c r="U68" i="24" s="1"/>
  <c r="C84" i="6"/>
  <c r="Q76" i="24" s="1"/>
  <c r="U47" i="26"/>
  <c r="U94" i="24"/>
  <c r="G113" i="6"/>
  <c r="U105" i="24" s="1"/>
  <c r="R2" i="25"/>
  <c r="S2" i="30"/>
  <c r="C57" i="4"/>
  <c r="C59" i="4" s="1"/>
  <c r="T2" i="24"/>
  <c r="U101" i="24"/>
  <c r="D84" i="6"/>
  <c r="R76" i="24" s="1"/>
  <c r="P16" i="27"/>
  <c r="U47" i="20"/>
  <c r="G48" i="6"/>
  <c r="U41" i="24" s="1"/>
  <c r="T77" i="24"/>
  <c r="E8" i="2"/>
  <c r="H20" i="2"/>
  <c r="V13" i="16" s="1"/>
  <c r="D65" i="5"/>
  <c r="R56" i="20" s="1"/>
  <c r="D41" i="5"/>
  <c r="U39" i="20"/>
  <c r="G38" i="6"/>
  <c r="U31" i="24" s="1"/>
  <c r="S77" i="24"/>
  <c r="R2" i="31"/>
  <c r="T3" i="16"/>
  <c r="U30" i="24"/>
  <c r="R21" i="24"/>
  <c r="S3" i="26"/>
  <c r="E59" i="1" l="1"/>
  <c r="P104" i="15" s="1"/>
  <c r="C62" i="1"/>
  <c r="Q54" i="15" s="1"/>
  <c r="Q3" i="16"/>
  <c r="K20" i="3"/>
  <c r="Y5" i="17" s="1"/>
  <c r="Y3" i="17"/>
  <c r="T34" i="20"/>
  <c r="F70" i="5"/>
  <c r="E70" i="5"/>
  <c r="G41" i="5"/>
  <c r="C33" i="9"/>
  <c r="Q24" i="27" s="1"/>
  <c r="G20" i="2"/>
  <c r="U13" i="16" s="1"/>
  <c r="U3" i="16"/>
  <c r="F159" i="6"/>
  <c r="T150" i="24" s="1"/>
  <c r="P38" i="18"/>
  <c r="T2" i="27"/>
  <c r="F33" i="9"/>
  <c r="T24" i="27" s="1"/>
  <c r="B33" i="9"/>
  <c r="P24" i="27" s="1"/>
  <c r="D33" i="9"/>
  <c r="R24" i="27" s="1"/>
  <c r="G9" i="8"/>
  <c r="U2" i="26" s="1"/>
  <c r="G43" i="8"/>
  <c r="U35" i="26" s="1"/>
  <c r="F77" i="8"/>
  <c r="T68" i="26" s="1"/>
  <c r="E77" i="8"/>
  <c r="S68" i="26" s="1"/>
  <c r="B77" i="8"/>
  <c r="P68" i="26" s="1"/>
  <c r="G171" i="7"/>
  <c r="U4" i="25" s="1"/>
  <c r="U2" i="25"/>
  <c r="B159" i="6"/>
  <c r="P150" i="24" s="1"/>
  <c r="Q38" i="18"/>
  <c r="R34" i="20"/>
  <c r="D70" i="5"/>
  <c r="B62" i="1"/>
  <c r="P54" i="15" s="1"/>
  <c r="P42" i="15"/>
  <c r="D159" i="6"/>
  <c r="R150" i="24" s="1"/>
  <c r="C159" i="6"/>
  <c r="Q150" i="24" s="1"/>
  <c r="E20" i="2"/>
  <c r="S13" i="16" s="1"/>
  <c r="S3" i="16"/>
  <c r="G9" i="9"/>
  <c r="U2" i="27" s="1"/>
  <c r="U9" i="27"/>
  <c r="P5" i="18"/>
  <c r="B8" i="4"/>
  <c r="G65" i="5"/>
  <c r="U56" i="20" s="1"/>
  <c r="C8" i="4"/>
  <c r="Q5" i="18"/>
  <c r="G9" i="6"/>
  <c r="G84" i="6"/>
  <c r="U76" i="24" s="1"/>
  <c r="R5" i="18"/>
  <c r="D8" i="4"/>
  <c r="U34" i="20"/>
  <c r="G42" i="5"/>
  <c r="U35" i="20" s="1"/>
  <c r="G70" i="5"/>
  <c r="B20" i="2"/>
  <c r="P13" i="16" s="1"/>
  <c r="P3" i="16"/>
  <c r="U13" i="27"/>
  <c r="Q95" i="15"/>
  <c r="F59" i="1"/>
  <c r="E81" i="1" l="1"/>
  <c r="P120" i="15" s="1"/>
  <c r="G77" i="8"/>
  <c r="U68" i="26" s="1"/>
  <c r="R2" i="18"/>
  <c r="D21" i="4"/>
  <c r="B21" i="4"/>
  <c r="P2" i="18"/>
  <c r="Q104" i="15"/>
  <c r="F81" i="1"/>
  <c r="Q120" i="15" s="1"/>
  <c r="U2" i="24"/>
  <c r="G159" i="6"/>
  <c r="U150" i="24" s="1"/>
  <c r="C21" i="4"/>
  <c r="Q2" i="18"/>
  <c r="G33" i="9"/>
  <c r="U24" i="27" s="1"/>
  <c r="Q12" i="18" l="1"/>
  <c r="C23" i="4"/>
  <c r="B23" i="4"/>
  <c r="P12" i="18"/>
  <c r="R12" i="18"/>
  <c r="D23" i="4"/>
  <c r="D25" i="4" l="1"/>
  <c r="R13" i="18"/>
  <c r="P13" i="18"/>
  <c r="B25" i="4"/>
  <c r="C25" i="4"/>
  <c r="Q13" i="18"/>
  <c r="C33" i="4" l="1"/>
  <c r="Q18" i="18" s="1"/>
  <c r="Q14" i="18"/>
  <c r="B33" i="4"/>
  <c r="P18" i="18" s="1"/>
  <c r="P14" i="18"/>
  <c r="R14" i="18"/>
  <c r="D33" i="4"/>
  <c r="R18" i="18" s="1"/>
</calcChain>
</file>

<file path=xl/sharedStrings.xml><?xml version="1.0" encoding="utf-8"?>
<sst xmlns="http://schemas.openxmlformats.org/spreadsheetml/2006/main" count="4385" uniqueCount="3359">
  <si>
    <t>Concepto (c)</t>
  </si>
  <si>
    <t>ACTIVO</t>
  </si>
  <si>
    <t>Activo Circulante</t>
  </si>
  <si>
    <t>a. Efectivo y Equivalentes (a=a1+a2+a3+a4+a5+a6+a7)</t>
  </si>
  <si>
    <t>a1) Efectivo</t>
  </si>
  <si>
    <t>a2) Bancos/Tesorería</t>
  </si>
  <si>
    <t>a3) Bancos/Dependencias y Otros</t>
  </si>
  <si>
    <t>a4) Inversiones Temporales (Hasta 3 meses)</t>
  </si>
  <si>
    <t>a5) Fondos con Afectación Específica</t>
  </si>
  <si>
    <t>a6) Depósitos de Fondos de Terceros en Garantía y/o Administración</t>
  </si>
  <si>
    <t>a7) Otros Efectivos y Equivalentes</t>
  </si>
  <si>
    <t>b. Derechos a Recibir Efectivo o Equivalentes (b=b1+b2+b3+b4+b5+b6+b7)</t>
  </si>
  <si>
    <t>b1) Inversiones Financieras de Corto Plazo</t>
  </si>
  <si>
    <t>b2) Cuentas por Cobrar a Corto Plazo</t>
  </si>
  <si>
    <t>b3) Deudores Diversos por Cobrar a Corto Plazo</t>
  </si>
  <si>
    <t>b4) Ingresos por Recuperar a Corto Plazo</t>
  </si>
  <si>
    <t>b5) Deudores por Anticipos de la Tesorería a Corto Plazo</t>
  </si>
  <si>
    <t>b6) Préstamos Otorgados a Corto Plazo</t>
  </si>
  <si>
    <t>b7) Otros Derechos a Recibir Efectivo o Equivalentes a Corto Plazo</t>
  </si>
  <si>
    <t>c. Derechos a Recibir Bienes o Servicios (c=c1+c2+c3+c4+c5)</t>
  </si>
  <si>
    <t>c1) Anticipo a Proveedores por Adquisición de Bienes y Prestación de Servicios a Corto Plazo</t>
  </si>
  <si>
    <t>c2) Anticipo a Proveedores por Adquisición de Bienes Inmuebles y Muebles a Corto Plazo</t>
  </si>
  <si>
    <t>c3) Anticipo a Proveedores por Adquisición de Bienes Intangibles a Corto Plazo</t>
  </si>
  <si>
    <t>c4) Anticipo a Contratistas por Obras Públicas a Corto Plazo</t>
  </si>
  <si>
    <t>c5) Otros Derechos a Recibir Bienes o Servicios a Corto Plazo</t>
  </si>
  <si>
    <t>d. Inventarios (d=d1+d2+d3+d4+d5)</t>
  </si>
  <si>
    <t>d1) Inventario de Mercancías para Venta</t>
  </si>
  <si>
    <t>d2) Inventario de Mercancías Terminadas</t>
  </si>
  <si>
    <t>d3) Inventario de Mercancías en Proceso de Elaboración</t>
  </si>
  <si>
    <t>d4) Inventario de Materias Primas, Materiales y Suministros para Producción</t>
  </si>
  <si>
    <t>d5) Bienes en Tránsito</t>
  </si>
  <si>
    <t>e. Almacenes</t>
  </si>
  <si>
    <t>f1) Estimaciones para Cuentas Incobrables por Derechos a Recibir Efectivo o Equivalentes</t>
  </si>
  <si>
    <t>f2) Estimación por Deterioro de Inventarios</t>
  </si>
  <si>
    <t>g. Otros Activos Circulantes (g=g1+g2+g3+g4)</t>
  </si>
  <si>
    <t>g1) Valores en Garantía</t>
  </si>
  <si>
    <t>g2) Bienes en Garantía (excluye depósitos de fondos)</t>
  </si>
  <si>
    <t>g3) Bienes Derivados de Embargos, Decomisos, Aseguramientos y Dación en Pago</t>
  </si>
  <si>
    <t>g4) Adquisición con Fondos de Terceros</t>
  </si>
  <si>
    <t>IA. Total de Activos Circulantes (IA = a + b + c + d + e + f + g)</t>
  </si>
  <si>
    <t>Activo No Circulante</t>
  </si>
  <si>
    <t>a. Inversiones Financieras a Largo Plazo</t>
  </si>
  <si>
    <t xml:space="preserve">b. Derechos a Recibir Efectivo o Equivalentes a Largo Plazo </t>
  </si>
  <si>
    <t xml:space="preserve">c. Bienes Inmuebles, Infraestructura y Construcciones en Proceso </t>
  </si>
  <si>
    <t xml:space="preserve">d. Bienes Muebles </t>
  </si>
  <si>
    <t xml:space="preserve">e. Activos Intangibles </t>
  </si>
  <si>
    <t xml:space="preserve">f. Depreciación, Deterioro y Amortización Acumulada de Bienes </t>
  </si>
  <si>
    <t>g. Activos Diferidos</t>
  </si>
  <si>
    <t>h. Estimación por Pérdida o Deterioro de Activos no Circulantes</t>
  </si>
  <si>
    <t>i. Otros Activos no Circulantes</t>
  </si>
  <si>
    <t>IB. Total de Activos No Circulantes (IB = a + b + c + d + e + f + g + h + i)</t>
  </si>
  <si>
    <t>I. Total del Activo (I = IA + IB)</t>
  </si>
  <si>
    <t>PASIVO</t>
  </si>
  <si>
    <t>Pasivo Circulante</t>
  </si>
  <si>
    <t>a. Cuentas por Pagar a Corto Plazo (a=a1+a2+a3+a4+a5+a6+a7+a8+a9)</t>
  </si>
  <si>
    <t>a1) Servicios Personales por Pagar a Corto Plazo</t>
  </si>
  <si>
    <t>a2) Proveedores por Pagar a Corto Plazo</t>
  </si>
  <si>
    <t>a3) Contratistas por Obras Públicas por Pagar a Corto Plazo</t>
  </si>
  <si>
    <t>a4) Participaciones y Aportaciones por Pagar a Corto Plazo</t>
  </si>
  <si>
    <t>a5) Transferencias Otorgadas por Pagar a Corto Plazo</t>
  </si>
  <si>
    <t>a6) Intereses, Comisiones y Otros Gastos de la Deuda Pública por Pagar a Corto Plazo</t>
  </si>
  <si>
    <t>a7) Retenciones y Contribuciones por Pagar a Corto Plazo</t>
  </si>
  <si>
    <t>a8) Devoluciones de la Ley de Ingresos por Pagar a Corto Plazo</t>
  </si>
  <si>
    <t>a9) Otras Cuentas por Pagar a Corto Plazo</t>
  </si>
  <si>
    <t>b. Documentos por Pagar a Corto Plazo (b=b1+b2+b3)</t>
  </si>
  <si>
    <t>b1) Documentos Comerciales por Pagar a Corto Plazo</t>
  </si>
  <si>
    <t>b2) Documentos con Contratistas por Obras Públicas por Pagar a Corto Plazo</t>
  </si>
  <si>
    <t>b3) Otros Documentos por Pagar a Corto Plazo</t>
  </si>
  <si>
    <t>c. Porción a Corto Plazo de la Deuda Pública a Largo Plazo (c=c1+c2)</t>
  </si>
  <si>
    <t>c1) Porción a Corto Plazo de la Deuda Pública</t>
  </si>
  <si>
    <t>c2) Porción a Corto Plazo de Arrendamiento Financiero</t>
  </si>
  <si>
    <t>d. Títulos y Valores a Corto Plazo</t>
  </si>
  <si>
    <t>e. Pasivos Diferidos a Corto Plazo (e=e1+e2+e3)</t>
  </si>
  <si>
    <t>e1) Ingresos Cobrados por Adelantado a Corto Plazo</t>
  </si>
  <si>
    <t>e2) Intereses Cobrados por Adelantado a Corto Plazo</t>
  </si>
  <si>
    <t>e3) Otros Pasivos Diferidos a Corto Plazo</t>
  </si>
  <si>
    <t>f. Fondos y Bienes de Terceros en Garantía y/o Administración a Corto Plazo (f=f1+f2+f3+f4+f5+f6)</t>
  </si>
  <si>
    <t>f1) Fondos en Garantía a Corto Plazo</t>
  </si>
  <si>
    <t>f2) Fondos en Administración a Corto Plazo</t>
  </si>
  <si>
    <t>f3) Fondos Contingentes a Corto Plazo</t>
  </si>
  <si>
    <t>f4) Fondos de Fideicomisos, Mandatos y Contratos Análogos a Corto Plazo</t>
  </si>
  <si>
    <t>f5) Otros Fondos de Terceros en Garantía y/o Administración a Corto Plazo</t>
  </si>
  <si>
    <t>f6) Valores y Bienes en Garantía a Corto Plazo</t>
  </si>
  <si>
    <t>g. Provisiones a Corto Plazo (g=g1+g2+g3)</t>
  </si>
  <si>
    <t>g1) Provisión para Demandas y Juicios a Corto Plazo</t>
  </si>
  <si>
    <t>g2) Provisión para Contingencias a Corto Plazo</t>
  </si>
  <si>
    <t>g3) Otras Provisiones a Corto Plazo</t>
  </si>
  <si>
    <t>h. Otros Pasivos a Corto Plazo (h=h1+h2+h3)</t>
  </si>
  <si>
    <t>h1) Ingresos por Clasificar</t>
  </si>
  <si>
    <t>h2) Recaudación por Participar</t>
  </si>
  <si>
    <t>h3) Otros Pasivos Circulantes</t>
  </si>
  <si>
    <t>IIA. Total de Pasivos Circulantes (IIA = a + b + c + d + e + f + g + h)</t>
  </si>
  <si>
    <t>Pasivo No Circulante</t>
  </si>
  <si>
    <t>a. Cuentas por Pagar a Largo Plazo</t>
  </si>
  <si>
    <t>b. Documentos por Pagar a Largo Plazo</t>
  </si>
  <si>
    <t>c. Deuda Pública a Largo Plazo</t>
  </si>
  <si>
    <t>d. Pasivos Diferidos a Largo Plazo</t>
  </si>
  <si>
    <t>e. Fondos y Bienes de Terceros en Garantía y/o en Administración a Largo Plazo</t>
  </si>
  <si>
    <t>f. Provisiones a Largo Plazo</t>
  </si>
  <si>
    <t>IIB. Total de Pasivos No Circulantes (IIB = a + b + c + d + e + f)</t>
  </si>
  <si>
    <t>II. Total del Pasivo (II = IIA + IIB)</t>
  </si>
  <si>
    <t>HACIENDA PÚBLICA/PATRIMONIO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</si>
  <si>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</si>
  <si>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</si>
  <si>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</si>
  <si>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</si>
  <si>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</si>
  <si>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</si>
  <si>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</si>
  <si>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</si>
  <si>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</si>
  <si>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</si>
  <si>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</si>
  <si>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</si>
  <si>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</si>
  <si>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</si>
  <si>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</si>
  <si>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Estado de Situación Financiera Detallado - LDF</t>
  </si>
  <si>
    <t>(PESOS)</t>
  </si>
  <si>
    <t>f.  Estimación por Pérdida o Deterioro de Activos Circulantes (f=f1+f2)</t>
  </si>
  <si>
    <t>Informe Analítico de la Deuda Pública y Otros Pasivos - LDF</t>
  </si>
  <si>
    <t>Denominación de la Deuda Pública y Otros Pasivos (c)</t>
  </si>
  <si>
    <t>Disposiciones del Periodo (e)</t>
  </si>
  <si>
    <t>Amortizaciones del Periodo (f)</t>
  </si>
  <si>
    <t>Revaluaciones, Reclasificaciones y Otros Ajustes (g)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</si>
  <si>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</si>
  <si>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</si>
  <si>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</si>
  <si>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</si>
  <si>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</si>
  <si>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</si>
  <si>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</si>
  <si>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</si>
  <si>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</si>
  <si>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</si>
  <si>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</si>
  <si>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</si>
  <si>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</si>
  <si>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t>Saldo Final del Periodo (h)
h=d+e-f+g</t>
  </si>
  <si>
    <t>Obligaciones a Corto Plazo (k)</t>
  </si>
  <si>
    <t>Comisiones y Costos Relacionados (o)</t>
  </si>
  <si>
    <t>6. Obligaciones a Corto Plazo (Informativo)</t>
  </si>
  <si>
    <t>Monto Contratado (l)</t>
  </si>
  <si>
    <t>Plazo Pactado (m)</t>
  </si>
  <si>
    <t>Tasa de Interés (n)</t>
  </si>
  <si>
    <t>Tasa Efectiva (p)</t>
  </si>
  <si>
    <t>Informe Analítico de Obligaciones Diferentes de Financiamientos – LDF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</si>
  <si>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</si>
  <si>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</si>
  <si>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</si>
  <si>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</si>
  <si>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</si>
  <si>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</si>
  <si>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</si>
  <si>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</si>
  <si>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</si>
  <si>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</si>
  <si>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</si>
  <si>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</si>
  <si>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</si>
  <si>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</si>
  <si>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</si>
  <si>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</si>
  <si>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</si>
  <si>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</si>
  <si>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</si>
  <si>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Balance Presupuestario - LDF</t>
  </si>
  <si>
    <t>Devengado</t>
  </si>
  <si>
    <t>A. Ingresos Totales (A = A1+A2+A3)</t>
  </si>
  <si>
    <t>A1. Ingresos de Libre Disposición</t>
  </si>
  <si>
    <t>A2. Transferencias Federales Etiquetadas</t>
  </si>
  <si>
    <t>A3. Financiamiento Neto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</si>
  <si>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</si>
  <si>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</si>
  <si>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</si>
  <si>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</si>
  <si>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</si>
  <si>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</si>
  <si>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</si>
  <si>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</si>
  <si>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B. Egresos Presupuestarios1 (B = B1+B2)</t>
  </si>
  <si>
    <t>Estimado/
Aprobado (d)</t>
  </si>
  <si>
    <t>Recaudado/
Pagado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</si>
  <si>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</si>
  <si>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</si>
  <si>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</si>
  <si>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</si>
  <si>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</si>
  <si>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</si>
  <si>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</si>
  <si>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</si>
  <si>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</si>
  <si>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</si>
  <si>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</si>
  <si>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</si>
  <si>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</si>
  <si>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</si>
  <si>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</si>
  <si>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</si>
  <si>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</si>
  <si>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VI. Balance Presupuestario de Recursos Disponibles sin Financiamiento Neto (VI = V – A3.1)</t>
  </si>
  <si>
    <t>V. Balance Presupuestario de Recursos Disponibles 
(V = A1 + A3.1 – B 1 + C1)</t>
  </si>
  <si>
    <t>A3.2 Financiamiento Neto con Fuente de Pago de Transferencias Federales Etiquetadas (A3.2 = F2 – G2)</t>
  </si>
  <si>
    <t>B2. Gasto Etiquetado (sin incluir Amortización de la Deuda Pública)</t>
  </si>
  <si>
    <t>VIII. Balance Presupuestario de Recursos Etiquetados sin Financiamiento Neto (VIII = VII – A3.2)</t>
  </si>
  <si>
    <t>VII. Balance Presupuestario de Recursos Etiquetados 
(VII = A2 + A3.2 – B2 + C2)</t>
  </si>
  <si>
    <t>Formato 5 Estado Analítico de Ingresos Detallado - LDF</t>
  </si>
  <si>
    <t>Estado Analítico de Ingresos Detallado - LDF</t>
  </si>
  <si>
    <t>Ingreso</t>
  </si>
  <si>
    <t>Diferencia (e)</t>
  </si>
  <si>
    <t>Estimado (d)</t>
  </si>
  <si>
    <t>Ampliaciones/ (Reducciones)</t>
  </si>
  <si>
    <t>Modificado</t>
  </si>
  <si>
    <t>Recaudado</t>
  </si>
  <si>
    <t xml:space="preserve">Concepto (c) 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</si>
  <si>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</si>
  <si>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</si>
  <si>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</si>
  <si>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</si>
  <si>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</si>
  <si>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</si>
  <si>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</si>
  <si>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</si>
  <si>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</si>
  <si>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</si>
  <si>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</si>
  <si>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</si>
  <si>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</si>
  <si>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</si>
  <si>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</si>
  <si>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</si>
  <si>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</si>
  <si>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</si>
  <si>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</si>
  <si>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</si>
  <si>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</si>
  <si>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</si>
  <si>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</si>
  <si>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</si>
  <si>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</si>
  <si>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</si>
  <si>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</si>
  <si>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</si>
  <si>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</si>
  <si>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</si>
  <si>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</si>
  <si>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</si>
  <si>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</si>
  <si>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</si>
  <si>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</si>
  <si>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</si>
  <si>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</si>
  <si>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</si>
  <si>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</si>
  <si>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</si>
  <si>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</si>
  <si>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</si>
  <si>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</si>
  <si>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</si>
  <si>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</si>
  <si>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</si>
  <si>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</si>
  <si>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</si>
  <si>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</si>
  <si>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</si>
  <si>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</si>
  <si>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</si>
  <si>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</si>
  <si>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</si>
  <si>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</si>
  <si>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</si>
  <si>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</si>
  <si>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</si>
  <si>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</si>
  <si>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</si>
  <si>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H. Participaciones (H=h1+h2+h3+h4+h5+h6+h7+h8+h9+h10+h11)</t>
  </si>
  <si>
    <t>I. Total de Ingresos de Libre Disposición (I=A+B+C+D+E+F+G+H+I+J+K+L)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</si>
  <si>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</si>
  <si>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</si>
  <si>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</si>
  <si>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</si>
  <si>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</si>
  <si>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</si>
  <si>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</si>
  <si>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</si>
  <si>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</si>
  <si>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</si>
  <si>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</si>
  <si>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</si>
  <si>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</si>
  <si>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</si>
  <si>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</si>
  <si>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</si>
  <si>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</si>
  <si>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</si>
  <si>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</si>
  <si>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</si>
  <si>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</si>
  <si>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</si>
  <si>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</si>
  <si>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</si>
  <si>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</si>
  <si>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</si>
  <si>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</si>
  <si>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</si>
  <si>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</si>
  <si>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</si>
  <si>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</si>
  <si>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</si>
  <si>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</si>
  <si>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</si>
  <si>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</si>
  <si>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</si>
  <si>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</si>
  <si>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</si>
  <si>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</si>
  <si>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</si>
  <si>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</si>
  <si>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</si>
  <si>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</si>
  <si>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</si>
  <si>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</si>
  <si>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</si>
  <si>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</si>
  <si>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</si>
  <si>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</si>
  <si>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</si>
  <si>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</si>
  <si>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</si>
  <si>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</si>
  <si>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</si>
  <si>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</si>
  <si>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</si>
  <si>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</si>
  <si>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</si>
  <si>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</si>
  <si>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</si>
  <si>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</si>
  <si>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</si>
  <si>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</si>
  <si>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</si>
  <si>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</si>
  <si>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</si>
  <si>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</si>
  <si>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</si>
  <si>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</si>
  <si>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</si>
  <si>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</si>
  <si>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</si>
  <si>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</si>
  <si>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</si>
  <si>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</si>
  <si>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</si>
  <si>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</si>
  <si>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</si>
  <si>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</si>
  <si>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</si>
  <si>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</si>
  <si>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</si>
  <si>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</si>
  <si>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</si>
  <si>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Concepto ( c 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</si>
  <si>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</si>
  <si>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</si>
  <si>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</si>
  <si>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</si>
  <si>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</si>
  <si>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</si>
  <si>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</si>
  <si>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</si>
  <si>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</si>
  <si>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</si>
  <si>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</si>
  <si>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</si>
  <si>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 xml:space="preserve">b1) Protección Ambiental </t>
  </si>
  <si>
    <t>b2) Vivienda y Servicios a la Comunidad</t>
  </si>
  <si>
    <t>b3) Salud</t>
  </si>
  <si>
    <t>b4) Recreación, Cultura y Otras Manifestaciones Sociales</t>
  </si>
  <si>
    <t xml:space="preserve">b5) Educación 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</si>
  <si>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</si>
  <si>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</si>
  <si>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</si>
  <si>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</si>
  <si>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</si>
  <si>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 xml:space="preserve">c3) Combustibles y Energía 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</si>
  <si>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</si>
  <si>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</si>
  <si>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</si>
  <si>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</si>
  <si>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</si>
  <si>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</si>
  <si>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</si>
  <si>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</si>
  <si>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</si>
  <si>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</si>
  <si>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II: Gasto Etiquetado (II=A+B+C+D)</t>
  </si>
  <si>
    <t>Estado Analítico del Ejercicio del Presupueso de Egresos Detallado - LDF</t>
  </si>
  <si>
    <t>Clasificación Funcional (Finalidad y Función)</t>
  </si>
  <si>
    <t>D. Otras No Clasificadas en Funciones Anteriores
(D=d1+d2+d3+d4)</t>
  </si>
  <si>
    <t>Clasificación de Servicios Personales por Categoría</t>
  </si>
  <si>
    <t>I. Gasto No Etiquetado (I=A+B+C+D+E+F)</t>
  </si>
  <si>
    <t>A. Personal Administrativo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</si>
  <si>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</si>
  <si>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</si>
  <si>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</si>
  <si>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</si>
  <si>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</si>
  <si>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</si>
  <si>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</si>
  <si>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</si>
  <si>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</si>
  <si>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 Etiquetado (I=A+B+C+D+E+F)</t>
  </si>
  <si>
    <t>III. Total de Gasto en Servicios Personales (III = I + II)</t>
  </si>
  <si>
    <t>Formato 7 a) Proyecciones de Ingresos - LDF</t>
  </si>
  <si>
    <t>Proyecciones de Ingresos - LDF</t>
  </si>
  <si>
    <t>(CIFRAS NOMINALES)</t>
  </si>
  <si>
    <t xml:space="preserve">D. Derechos </t>
  </si>
  <si>
    <t>G. Ingresos por ventas de Bienes y Servicios</t>
  </si>
  <si>
    <t>H. Participaciones</t>
  </si>
  <si>
    <t>I. Incentivos Derivados de la Colaboración Fiscal</t>
  </si>
  <si>
    <t>L. Otros Ingresos de Libre Disposición</t>
  </si>
  <si>
    <t>1. Ingresos de Libre Disposición (1=A+B+C+D+E+F+G+H+I+J+K+L)</t>
  </si>
  <si>
    <t>2. Transferencias Federales Etiquetadas (2=A+B+C+D+E)</t>
  </si>
  <si>
    <t>A. Aportaciones</t>
  </si>
  <si>
    <t>B. Convenios</t>
  </si>
  <si>
    <t>C. Fondos Distintos de Aportaciones</t>
  </si>
  <si>
    <t>3. Ingresos Derivados de Financiamientos (3=A)</t>
  </si>
  <si>
    <t>4. Total de Ingresos Proyectados (4=1+2+3)</t>
  </si>
  <si>
    <t>1. Ingresos Derivados de Financiamientos con Fuente de Pago de Recursos de Libre Disposición</t>
  </si>
  <si>
    <t>3. Ingresos Derivados de Financiamientos (3= 1 + 2)</t>
  </si>
  <si>
    <t>A. Gobierno (A=a1+a2+a3+a4+a5+a6+a7a+a8)</t>
  </si>
  <si>
    <t>Clasificación Administrativa</t>
  </si>
  <si>
    <t>I. Gasto No Etiquetado (I=A+B+C+D+E+F+G+H)</t>
  </si>
  <si>
    <t>II. Gasto Etiquetado (II=A+B+C+D+E+F+G+H)</t>
  </si>
  <si>
    <t>A. Deuda Contingente 1</t>
  </si>
  <si>
    <t>B. Deuda Contingente 2</t>
  </si>
  <si>
    <t>C. Deuda Contingente XX</t>
  </si>
  <si>
    <t>A. Instrumento Bono Cupón Cero 1</t>
  </si>
  <si>
    <t>B. Instrumento Bono Cupón Cero 2</t>
  </si>
  <si>
    <t>C. Instrumento Bono Cupón Cero XX</t>
  </si>
  <si>
    <t>A. Crédito 1</t>
  </si>
  <si>
    <t>B. Crédito 2</t>
  </si>
  <si>
    <t>C. Crédito XX</t>
  </si>
  <si>
    <t>Formato 7 b) Proyecciones de Egresos - LDF</t>
  </si>
  <si>
    <t>Proyecciones de Egresos - LDF</t>
  </si>
  <si>
    <t>1.  Gasto No Etiquetado (1=A+B+C+D+E+F+G+H+I)</t>
  </si>
  <si>
    <t>A.     Servicios Personales</t>
  </si>
  <si>
    <t>B.     Materiales y Suministros</t>
  </si>
  <si>
    <t>C.    Servicios Generales</t>
  </si>
  <si>
    <t>D.    Transferencias, Asignaciones, Subsidios y Otras Ayudas</t>
  </si>
  <si>
    <t>E. 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</si>
  <si>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</si>
  <si>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</si>
  <si>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</si>
  <si>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</si>
  <si>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1.  Gasto Etiquetado (2=A+B+C+D+E+F+G+H+I)</t>
  </si>
  <si>
    <t>H.    Participaciones y Aportaciones</t>
  </si>
  <si>
    <t>2.  Total de Egresos Proyectados (3 = 1 + 2)</t>
  </si>
  <si>
    <t>Formato 7 c) Resultados de Ingresos - LDF</t>
  </si>
  <si>
    <t>Resultados de Ingresos - LDF</t>
  </si>
  <si>
    <t>1.  Ingresos de Libre Disposición (1=A+B+C+D+E+F+G+H+I+J+K+L)</t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</si>
  <si>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</si>
  <si>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</si>
  <si>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</si>
  <si>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</si>
  <si>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</si>
  <si>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F.    Aprovechamientos</t>
  </si>
  <si>
    <t>G.    Ingresos por Ventas de Bienes y Servicios</t>
  </si>
  <si>
    <t>H.    Participaciones</t>
  </si>
  <si>
    <t>I.     Incentivos Derivados de la Colaboración Fiscal</t>
  </si>
  <si>
    <t>K.    Convenios</t>
  </si>
  <si>
    <t>L.     Otros Ingresos de Libre Disposición</t>
  </si>
  <si>
    <t>A.    Aportaciones</t>
  </si>
  <si>
    <t>B.    Convenios</t>
  </si>
  <si>
    <t>C.    Fondos Distintos de Aportaciones</t>
  </si>
  <si>
    <t>D.    Transferencias, Subsidios y Subvenciones, y Pensiones y Jubilaciones</t>
  </si>
  <si>
    <t>E.    Otras Transferencias Federales Etiquetadas</t>
  </si>
  <si>
    <t>2.  Transferencias Federales Etiquetadas (2=A+B+C+D+E)</t>
  </si>
  <si>
    <t>3.  Ingresos Derivados de Financiamientos (3=A)</t>
  </si>
  <si>
    <t>4.  Total de Resultados de Ingresos (4=1+2+3)</t>
  </si>
  <si>
    <t>2. Ingresos derivados de Financiamientos con Fuente de Pago de Transferencias Federales Etiquetadas</t>
  </si>
  <si>
    <t>3. Ingresos Derivados de Financiamiento (3 = 1 + 2)</t>
  </si>
  <si>
    <t>Formato 7 d) Resultados de Egresos - LDF</t>
  </si>
  <si>
    <t>Resultados de Egresos - LDF</t>
  </si>
  <si>
    <t>1.  Gasto No Etiquetado (1=A+B+C+D+E+F+G+H+I)</t>
  </si>
  <si>
    <t>2.  Gasto Etiquetado (2=A+B+C+D+E+F+G+H+I)</t>
  </si>
  <si>
    <t>3.  Total del Resultado de Egresos (3=1+2)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</si>
  <si>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</si>
  <si>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</si>
  <si>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</si>
  <si>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</si>
  <si>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</si>
  <si>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</si>
  <si>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</si>
  <si>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</si>
  <si>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</si>
  <si>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</si>
  <si>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</si>
  <si>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</si>
  <si>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</si>
  <si>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</si>
  <si>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</si>
  <si>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</si>
  <si>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</si>
  <si>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</si>
  <si>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</si>
  <si>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</si>
  <si>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</si>
  <si>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</si>
  <si>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</si>
  <si>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</si>
  <si>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</si>
  <si>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</si>
  <si>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</si>
  <si>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</si>
  <si>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</si>
  <si>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</si>
  <si>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</si>
  <si>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</si>
  <si>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</si>
  <si>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</si>
  <si>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</si>
  <si>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</si>
  <si>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</si>
  <si>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</si>
  <si>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</si>
  <si>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</si>
  <si>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</si>
  <si>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</si>
  <si>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</si>
  <si>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</si>
  <si>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</si>
  <si>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</si>
  <si>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</si>
  <si>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Formato 4 Balance Presupuestario - LDF</t>
  </si>
  <si>
    <t>Formato 3 Informe Analítico de Obligaciones Diferentes de Financiamientos - LDF</t>
  </si>
  <si>
    <t>Formato 2 Informe Analítico de la Deuda Pública y Otros Pasivos - LDF</t>
  </si>
  <si>
    <t>Formato 1 Estado de Situación Financiera Detallado - LDF</t>
  </si>
  <si>
    <t>CLAVE</t>
  </si>
  <si>
    <t>N1</t>
  </si>
  <si>
    <t>N2</t>
  </si>
  <si>
    <t>N3</t>
  </si>
  <si>
    <t>N4</t>
  </si>
  <si>
    <t>N5</t>
  </si>
  <si>
    <t>N6</t>
  </si>
  <si>
    <t>N7</t>
  </si>
  <si>
    <t>C  O  N  C  E  P  T  O  S</t>
  </si>
  <si>
    <t>EDO_ACT</t>
  </si>
  <si>
    <t>EDO_ANT</t>
  </si>
  <si>
    <t xml:space="preserve"> </t>
  </si>
  <si>
    <t>Efectivo y Equivalentes</t>
  </si>
  <si>
    <t>Efectivo</t>
  </si>
  <si>
    <t>Bancos/Tesorería</t>
  </si>
  <si>
    <t>Bancos/Dependencias y Otros</t>
  </si>
  <si>
    <t>Inversiones Temporales (Hasta 3 meses)</t>
  </si>
  <si>
    <t>Fondos con Afectación Específica</t>
  </si>
  <si>
    <t>Depósitos de Fondos de Terceros en Garantía y/o Administración</t>
  </si>
  <si>
    <t>Otros Efectivos y Equivalentes</t>
  </si>
  <si>
    <t>Derechos a Recibir Efectivo o Equivalentes</t>
  </si>
  <si>
    <t>Inversiones Financieras de Corto Plazo</t>
  </si>
  <si>
    <t>Cuentas por Cobrar a Corto Plazo</t>
  </si>
  <si>
    <t>Deudores Diversos por Cobrar a Corto Plazo</t>
  </si>
  <si>
    <t>Ingresos por Recuperar a Corto Plazo</t>
  </si>
  <si>
    <t>Deudores por Anticipos de la Tesorería a Corto Plazo</t>
  </si>
  <si>
    <t>Préstamos Otorgados a Corto Plazo</t>
  </si>
  <si>
    <t>Otros Derechos a Recibir Efectivo o Equivalentes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</si>
  <si>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</si>
  <si>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</si>
  <si>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</si>
  <si>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</si>
  <si>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</si>
  <si>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Derechos a Recibir Bienes o Servicios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</si>
  <si>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</si>
  <si>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</si>
  <si>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</si>
  <si>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</si>
  <si>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</si>
  <si>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</si>
  <si>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Almacenes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</si>
  <si>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</si>
  <si>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</si>
  <si>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</si>
  <si>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Circulantes</t>
  </si>
  <si>
    <t>Valores en Garantía</t>
  </si>
  <si>
    <t>Bienes en Garantía (excluye depósitos de fondos)</t>
  </si>
  <si>
    <t>Bienes Derivados de Embargos, Decomisos, Aseguramientos y Dación en Pago</t>
  </si>
  <si>
    <t>Adquisición con Fondos de Terceros</t>
  </si>
  <si>
    <t>Total de Activos Circulantes</t>
  </si>
  <si>
    <t>Inversiones Financieras a Largo Plazo</t>
  </si>
  <si>
    <t xml:space="preserve">Derechos a Recibir Efectivo o Equivalentes a Largo Plazo </t>
  </si>
  <si>
    <t xml:space="preserve">Bienes Inmuebles, Infraestructura y Construcciones en Proceso </t>
  </si>
  <si>
    <t xml:space="preserve">Bienes Muebles </t>
  </si>
  <si>
    <t xml:space="preserve">Activos Intangibles </t>
  </si>
  <si>
    <t xml:space="preserve">Depreciación, Deterioro y Amortización Acumulada de Bienes </t>
  </si>
  <si>
    <t>Activos Diferidos</t>
  </si>
  <si>
    <t>Estimación por Pérdida o Deterioro de Activos no Circulantes</t>
  </si>
  <si>
    <t>Otros Activos no Circulantes</t>
  </si>
  <si>
    <t>Total de Activos No Circulantes</t>
  </si>
  <si>
    <t>Total del Activo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</si>
  <si>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</si>
  <si>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</si>
  <si>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</si>
  <si>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</si>
  <si>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</si>
  <si>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</si>
  <si>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</si>
  <si>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</si>
  <si>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</si>
  <si>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</si>
  <si>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</si>
  <si>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</si>
  <si>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</si>
  <si>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</si>
  <si>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Porción a Corto Plazo de la Deuda Pública a Largo Plazo</t>
  </si>
  <si>
    <t>Porción a Corto Plazo de la Deuda Pública</t>
  </si>
  <si>
    <t>Porción a Corto Plazo de Arrendamiento Financiero</t>
  </si>
  <si>
    <t>Títulos y Valores a Corto Plazo</t>
  </si>
  <si>
    <t>Pasivos Diferidos a Corto Plazo</t>
  </si>
  <si>
    <t>Ingresos Cobrados por Adelantado a Corto Plazo</t>
  </si>
  <si>
    <t>Intereses Cobrados por Adelantado a Corto Plazo</t>
  </si>
  <si>
    <t>Otros Pasivos Diferidos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</si>
  <si>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</si>
  <si>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</si>
  <si>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</si>
  <si>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</si>
  <si>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</si>
  <si>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</si>
  <si>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</si>
  <si>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</si>
  <si>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</si>
  <si>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</si>
  <si>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</si>
  <si>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Otros Pasivos a Corto Plazo</t>
  </si>
  <si>
    <t>Ingresos por Clasificar</t>
  </si>
  <si>
    <t>Recaudación por Participar</t>
  </si>
  <si>
    <t>Otros Pasivos Circulantes</t>
  </si>
  <si>
    <t>Total de Pasivos Circulantes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</si>
  <si>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</si>
  <si>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</si>
  <si>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</si>
  <si>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</si>
  <si>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en Administración a Largo Plazo</t>
  </si>
  <si>
    <t>Provisiones a Largo Plazo</t>
  </si>
  <si>
    <t>Total de Pasivos No Circulantes</t>
  </si>
  <si>
    <t>Total del Pasivo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</si>
  <si>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</si>
  <si>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</si>
  <si>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</si>
  <si>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</si>
  <si>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</si>
  <si>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</si>
  <si>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</si>
  <si>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</si>
  <si>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</si>
  <si>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</si>
  <si>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</si>
  <si>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</si>
  <si>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</si>
  <si>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</si>
  <si>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</si>
  <si>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Denominación de la Deuda Pública y Otros Pasivos</t>
  </si>
  <si>
    <t>Deuda Pública</t>
  </si>
  <si>
    <t>Corto Plazo</t>
  </si>
  <si>
    <t>Instituciones de Crédito</t>
  </si>
  <si>
    <t>Títulos y Valores</t>
  </si>
  <si>
    <t>Arrendamientos Financieros</t>
  </si>
  <si>
    <t>Largo Plazo</t>
  </si>
  <si>
    <t>Otros Pasivos</t>
  </si>
  <si>
    <t>Total de la Deuda Pública y Otros Pasivos</t>
  </si>
  <si>
    <t>Deuda Contingente</t>
  </si>
  <si>
    <t>Valor de Instrumentos Bono Cupón Cero</t>
  </si>
  <si>
    <t>Obligaciones a Corto Plazo</t>
  </si>
  <si>
    <t>SALDO_ANT</t>
  </si>
  <si>
    <t>DISP</t>
  </si>
  <si>
    <t>AMORT</t>
  </si>
  <si>
    <t>REVAL</t>
  </si>
  <si>
    <t>SALDO_FIN</t>
  </si>
  <si>
    <t>PAGO_INT</t>
  </si>
  <si>
    <t>*</t>
  </si>
  <si>
    <t>PAGO_COM</t>
  </si>
  <si>
    <t>MONTO</t>
  </si>
  <si>
    <t>PLAZO</t>
  </si>
  <si>
    <t>COMISIONES</t>
  </si>
  <si>
    <t>TASA_INTERES</t>
  </si>
  <si>
    <t>TASA_EFECTIVA</t>
  </si>
  <si>
    <t>Denominación de las Obligaciones Diferentes de Financiamiento</t>
  </si>
  <si>
    <t>Asociaciones Público Privadas</t>
  </si>
  <si>
    <t>Otros Instrumentos</t>
  </si>
  <si>
    <t>Total de Obligaciones Diferentes de Financiamiento</t>
  </si>
  <si>
    <t>FECHA_CONTRATO</t>
  </si>
  <si>
    <t>FECHA_INICIO</t>
  </si>
  <si>
    <t>FECHA_VENCIMIENTO</t>
  </si>
  <si>
    <t>MONTO_INVERSION</t>
  </si>
  <si>
    <t>MONTO_PROMEDIO</t>
  </si>
  <si>
    <t>MONTO_PROMEDIO_INV</t>
  </si>
  <si>
    <t>MONTO_PAGADO</t>
  </si>
  <si>
    <t>MONTO_PAGADO_ACTUALIZADO</t>
  </si>
  <si>
    <t>SALDO_PENDIENTE</t>
  </si>
  <si>
    <t>EST_APROB</t>
  </si>
  <si>
    <t>Ingresos Totales</t>
  </si>
  <si>
    <t>Transferencias Federales Etiquetadas</t>
  </si>
  <si>
    <t>Financiamiento Neto</t>
  </si>
  <si>
    <t>Egresos Presupuestarios</t>
  </si>
  <si>
    <t>Gasto No Etiquetado</t>
  </si>
  <si>
    <t>Gasto Etiquetado</t>
  </si>
  <si>
    <t>Balance Presupuestario</t>
  </si>
  <si>
    <t>Balance Presupuestario sin Financiamiento Neto</t>
  </si>
  <si>
    <t>Balance Presupuestario sin Financiamiento Neto y sin Remanentes del Ejercicio Anterior</t>
  </si>
  <si>
    <t>Intereses, Comisiones y Gastos de la Deuda</t>
  </si>
  <si>
    <t>Intereses, Comisiones y Gastos de la Deuda con Gasto No Etiquetado</t>
  </si>
  <si>
    <t>Intereses, Comisiones y Gastos de la Deuda con Gasto Etiquetado</t>
  </si>
  <si>
    <t>Balance Primario</t>
  </si>
  <si>
    <t>Financiamiento</t>
  </si>
  <si>
    <t>Financiamiento con Fuente de Pago de Ingresos de Libre Disposición</t>
  </si>
  <si>
    <t>Financiamiento con Fuente de Pago de Transferencias Federales Etiquetadas</t>
  </si>
  <si>
    <t>Amortización de la Deuda</t>
  </si>
  <si>
    <t>Financiamiento Neto con Fuente de Pago de Ingresos de Libre</t>
  </si>
  <si>
    <t>Amortización de la Deuda Pública con Gasto No Etiquetado</t>
  </si>
  <si>
    <t>Remanentes de Ingresos de Libre Disposición aplicados en el periodo</t>
  </si>
  <si>
    <t>Financiamiento Neto con Fuente de Pago de Transferencias Federales Etiquetadas</t>
  </si>
  <si>
    <t>Financiamiento con Fuente de Pago de Transferencias Federales</t>
  </si>
  <si>
    <t>Amortización de la Deuda Pública con Gasto Etiquetado</t>
  </si>
  <si>
    <t>Remanentes de Transferencias Federales Etiquetadas aplicados en el periodo</t>
  </si>
  <si>
    <t>DEVENGADO</t>
  </si>
  <si>
    <t>RECAUDADO_PAGADO</t>
  </si>
  <si>
    <t>Remanentes del Ejercicio Anterior</t>
  </si>
  <si>
    <t>Balance Presupuestario de Recursos Etiquetados</t>
  </si>
  <si>
    <t>Balance Presupuestario de Recursos Etiquetados sin Financiamiento</t>
  </si>
  <si>
    <t>ESTIMADO</t>
  </si>
  <si>
    <t>MODIFICADO</t>
  </si>
  <si>
    <t>RECAUDADO</t>
  </si>
  <si>
    <t>DIFERENCIA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</si>
  <si>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</si>
  <si>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</si>
  <si>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</si>
  <si>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</si>
  <si>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</si>
  <si>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</si>
  <si>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</si>
  <si>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 xml:space="preserve">Fondo General de Participaciones </t>
  </si>
  <si>
    <t>Fondo de Fomento Municipal</t>
  </si>
  <si>
    <t>Fondo de Fiscalización y Recaudación</t>
  </si>
  <si>
    <t>Fondo de Compensación</t>
  </si>
  <si>
    <t>Fondo de Extracción de Hidrocarburos</t>
  </si>
  <si>
    <t>Impuesto Especial Sobre Producción y Servicios</t>
  </si>
  <si>
    <t>0.136% de la Recaudación Federal Participable</t>
  </si>
  <si>
    <t>3.17% Sobre Extracción de Petróleo</t>
  </si>
  <si>
    <t>Gasolinas y Diésel</t>
  </si>
  <si>
    <t>Fondo del Impuesto Sobre la Renta</t>
  </si>
  <si>
    <t>Fondo de Estabilización de los Ingresos de las Entidades Federativas</t>
  </si>
  <si>
    <t>Incentivos Derivados de la Colaboración Fiscal</t>
  </si>
  <si>
    <t>Participaciones</t>
  </si>
  <si>
    <t>Tenencia o Uso de Vehículos</t>
  </si>
  <si>
    <t>Fondo de Compensación ISAN</t>
  </si>
  <si>
    <t>Impuesto Sobre Automóviles Nuevos</t>
  </si>
  <si>
    <t>Fondo de Compensación de Repecos-Intermedios</t>
  </si>
  <si>
    <t>Otros Incentivos Económicos</t>
  </si>
  <si>
    <t>Transferencias</t>
  </si>
  <si>
    <t>Convenios</t>
  </si>
  <si>
    <t>Otros Convenios y Subsidios</t>
  </si>
  <si>
    <t>Otros Ingresos de Libre Disposición (L=l1+l2)</t>
  </si>
  <si>
    <t xml:space="preserve">Participaciones en Ingresos Locales </t>
  </si>
  <si>
    <t>Otros Ingresos de Libre Disposición</t>
  </si>
  <si>
    <t>Total de Ingresos de Libre Disposición</t>
  </si>
  <si>
    <t>Fondo de Aportaciones para la Nómina Educativa y Gasto Operativo</t>
  </si>
  <si>
    <t>Fondo de Aportaciones para los Servicios de Salud</t>
  </si>
  <si>
    <t>Fondo de Aportaciones para la Infraestructura Social</t>
  </si>
  <si>
    <t>Fondo de Aportaciones para el Fortalecimiento de los Municipios y de las Demarcaciones Territoriales del Distrito Federal</t>
  </si>
  <si>
    <t>Fondo de Aportaciones Múltiples</t>
  </si>
  <si>
    <t>Fondo de Aportaciones para la Educación Tecnológica y de Adultos</t>
  </si>
  <si>
    <t>Fondo de Aportaciones para la Seguridad Pública de los Estados y del Distrito Federal</t>
  </si>
  <si>
    <t>Fondo de Aportaciones para el Fortalecimiento de las Entidades Federativas</t>
  </si>
  <si>
    <t>Convenios de Protección Social en Salud</t>
  </si>
  <si>
    <t>Convenios de Descentralización</t>
  </si>
  <si>
    <t>Convenios de Reasignación</t>
  </si>
  <si>
    <t>Fondos Distintos de Aportaciones</t>
  </si>
  <si>
    <t>Fondo para Entidades Federativas y Municipios Productores de Hidrocarburos</t>
  </si>
  <si>
    <t>Fondo Minero</t>
  </si>
  <si>
    <t>Transferencias, Subsidios y Subvenciones, y Pensiones y Jubilaciones</t>
  </si>
  <si>
    <t>Otras Transferencias Federales Etiquetadas</t>
  </si>
  <si>
    <t>Total de Transferencias Federales Etiquetadas</t>
  </si>
  <si>
    <t>Ingresos Derivados de Financiamientos</t>
  </si>
  <si>
    <t>Ingresos Derivados de Financiamientos con Fuente de Pago de Ingresos de Libre Disposición</t>
  </si>
  <si>
    <t>Ingresos Derivados de Financiamientos con Fuente de Pago de Transferencias Federales Etiquetadas</t>
  </si>
  <si>
    <t>NOMBRE DEL ENTE PÚBLICO</t>
  </si>
  <si>
    <t>PERIODO DE INFORME</t>
  </si>
  <si>
    <t>AÑO DEL INFORME</t>
  </si>
  <si>
    <t>ENTIDAD FEDERATIVA</t>
  </si>
  <si>
    <t>MUNICIPIO</t>
  </si>
  <si>
    <t>Aguascalientes</t>
  </si>
  <si>
    <t>Baja California</t>
  </si>
  <si>
    <t>Baja California Sur</t>
  </si>
  <si>
    <t>Campeche</t>
  </si>
  <si>
    <t>Coahuila de Zaragoza</t>
  </si>
  <si>
    <t>Colima</t>
  </si>
  <si>
    <t>Chiapas</t>
  </si>
  <si>
    <t>Chihuahua</t>
  </si>
  <si>
    <t>Ciudad de México</t>
  </si>
  <si>
    <t>Durango</t>
  </si>
  <si>
    <t>Guanajuato</t>
  </si>
  <si>
    <t>Guerrero</t>
  </si>
  <si>
    <t>Hidalgo</t>
  </si>
  <si>
    <t>Jalisco</t>
  </si>
  <si>
    <t>México</t>
  </si>
  <si>
    <t>Michoacán de Ocampo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</si>
  <si>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</si>
  <si>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</si>
  <si>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</si>
  <si>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</si>
  <si>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</si>
  <si>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</si>
  <si>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</si>
  <si>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</si>
  <si>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</si>
  <si>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</si>
  <si>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</si>
  <si>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</si>
  <si>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</si>
  <si>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 de Ignacio de la Llave</t>
  </si>
  <si>
    <t>Yucatán</t>
  </si>
  <si>
    <t>Zacatecas</t>
  </si>
  <si>
    <t>ESTADOS FINANCIEROS - DATOS GENERALES</t>
  </si>
  <si>
    <t>Asientos</t>
  </si>
  <si>
    <t>Calvillo</t>
  </si>
  <si>
    <t>Cosío</t>
  </si>
  <si>
    <t>El Llano</t>
  </si>
  <si>
    <t>Jesús María</t>
  </si>
  <si>
    <t>Pabellón de Arteaga</t>
  </si>
  <si>
    <t>Rincón de Romos</t>
  </si>
  <si>
    <t>San Francisco de los Romo</t>
  </si>
  <si>
    <t>San José de Gracia</t>
  </si>
  <si>
    <t>Tepezalá</t>
  </si>
  <si>
    <t>Ensenada</t>
  </si>
  <si>
    <t>Mexicali</t>
  </si>
  <si>
    <t>Playas de Rosarito</t>
  </si>
  <si>
    <t>Tecate</t>
  </si>
  <si>
    <t>Tijuana</t>
  </si>
  <si>
    <t>Comondú</t>
  </si>
  <si>
    <t>La Paz</t>
  </si>
  <si>
    <t>Loreto</t>
  </si>
  <si>
    <t>Los Cabos</t>
  </si>
  <si>
    <t>Mulegé</t>
  </si>
  <si>
    <t>Calakmul</t>
  </si>
  <si>
    <t>Calkiní</t>
  </si>
  <si>
    <t>Candelaria</t>
  </si>
  <si>
    <t>Carmen</t>
  </si>
  <si>
    <t>Champotón</t>
  </si>
  <si>
    <t>Escárcega</t>
  </si>
  <si>
    <t>Hecelchakán</t>
  </si>
  <si>
    <t>Hopelchén</t>
  </si>
  <si>
    <t>Palizada</t>
  </si>
  <si>
    <t>Tenabo</t>
  </si>
  <si>
    <t>Abasolo</t>
  </si>
  <si>
    <t>Acuña</t>
  </si>
  <si>
    <t>Allende</t>
  </si>
  <si>
    <t>Arteaga</t>
  </si>
  <si>
    <t>Candela</t>
  </si>
  <si>
    <t>Castaños</t>
  </si>
  <si>
    <t>Cuatro Ciénegas</t>
  </si>
  <si>
    <t>Escobedo</t>
  </si>
  <si>
    <t>Francisco I. Madero</t>
  </si>
  <si>
    <t>Frontera</t>
  </si>
  <si>
    <t>General Cepeda</t>
  </si>
  <si>
    <t>Jiménez</t>
  </si>
  <si>
    <t>Juárez</t>
  </si>
  <si>
    <t>Lamadrid</t>
  </si>
  <si>
    <t>Matamoros</t>
  </si>
  <si>
    <t>Monclova</t>
  </si>
  <si>
    <t>Múzquiz</t>
  </si>
  <si>
    <t>Nadadores</t>
  </si>
  <si>
    <t>Nava</t>
  </si>
  <si>
    <t>Ocampo</t>
  </si>
  <si>
    <t>Parras</t>
  </si>
  <si>
    <t>Piedras Negras</t>
  </si>
  <si>
    <t>Progreso</t>
  </si>
  <si>
    <t>Ramos Arizpe</t>
  </si>
  <si>
    <t>Sabinas</t>
  </si>
  <si>
    <t>Sacramento</t>
  </si>
  <si>
    <t>Saltillo</t>
  </si>
  <si>
    <t>San Buenaventura</t>
  </si>
  <si>
    <t>San Juan de Sabinas</t>
  </si>
  <si>
    <t>San Pedro</t>
  </si>
  <si>
    <t>Sierra Mojada</t>
  </si>
  <si>
    <t>Torreón</t>
  </si>
  <si>
    <t>Viesca</t>
  </si>
  <si>
    <t>Villa Unión</t>
  </si>
  <si>
    <t>Zaragoza</t>
  </si>
  <si>
    <t>Armería</t>
  </si>
  <si>
    <t>Comala</t>
  </si>
  <si>
    <t>Coquimatlán</t>
  </si>
  <si>
    <t>Cuauhtémoc</t>
  </si>
  <si>
    <t>Ixtlahuacán</t>
  </si>
  <si>
    <t>Manzanillo</t>
  </si>
  <si>
    <t>Minatitlán</t>
  </si>
  <si>
    <t>Tecomán</t>
  </si>
  <si>
    <t>Villa de Álvarez</t>
  </si>
  <si>
    <t>Acacoyagua</t>
  </si>
  <si>
    <t>Acala</t>
  </si>
  <si>
    <t>Acapetahua</t>
  </si>
  <si>
    <t>Aldama</t>
  </si>
  <si>
    <t>Altamirano</t>
  </si>
  <si>
    <t>Amatán</t>
  </si>
  <si>
    <t>Amatenango de la Frontera</t>
  </si>
  <si>
    <t>Amatenango del Valle</t>
  </si>
  <si>
    <t>Angel Albino Corzo</t>
  </si>
  <si>
    <t>Arriaga</t>
  </si>
  <si>
    <t>Bejucal de Ocampo</t>
  </si>
  <si>
    <t>Belizario Domínguez</t>
  </si>
  <si>
    <t>Bella Vista</t>
  </si>
  <si>
    <t>Benemérito de las Américas</t>
  </si>
  <si>
    <t>Berriozábal</t>
  </si>
  <si>
    <t>Bochil</t>
  </si>
  <si>
    <t>Cacahoatán</t>
  </si>
  <si>
    <t>Catazajá</t>
  </si>
  <si>
    <t>Chalchihuitán</t>
  </si>
  <si>
    <t>Chamula</t>
  </si>
  <si>
    <t>Chanal</t>
  </si>
  <si>
    <t>Chapultenango</t>
  </si>
  <si>
    <t>Chenalhó</t>
  </si>
  <si>
    <t>Chiapa de Corzo</t>
  </si>
  <si>
    <t>Chiapilla</t>
  </si>
  <si>
    <t>Chicoasén</t>
  </si>
  <si>
    <t>Chicomuselo</t>
  </si>
  <si>
    <t>Chilón</t>
  </si>
  <si>
    <t>Cintalapa</t>
  </si>
  <si>
    <t>Coapilla</t>
  </si>
  <si>
    <t>Comitán de Domínguez</t>
  </si>
  <si>
    <t>Copainalá</t>
  </si>
  <si>
    <t>El Bosque</t>
  </si>
  <si>
    <t>El Parral</t>
  </si>
  <si>
    <t>El Porvenir</t>
  </si>
  <si>
    <t>Emiliano Zapata</t>
  </si>
  <si>
    <t>Escuintla</t>
  </si>
  <si>
    <t>Francisco León</t>
  </si>
  <si>
    <t>Frontera Comalapa</t>
  </si>
  <si>
    <t>Frontera Hidalgo</t>
  </si>
  <si>
    <t>Huehuetán</t>
  </si>
  <si>
    <t>Huitiupán</t>
  </si>
  <si>
    <t>Huixtán</t>
  </si>
  <si>
    <t>Huixtla</t>
  </si>
  <si>
    <t>Ixhuatán</t>
  </si>
  <si>
    <t>Ixtacomitán</t>
  </si>
  <si>
    <t>Ixtapa</t>
  </si>
  <si>
    <t>Ixtapangajoya</t>
  </si>
  <si>
    <t>Jiquipilas</t>
  </si>
  <si>
    <t>Jitotol</t>
  </si>
  <si>
    <t>La Concordia</t>
  </si>
  <si>
    <t>La Grandeza</t>
  </si>
  <si>
    <t>La Independencia</t>
  </si>
  <si>
    <t>La Libertad</t>
  </si>
  <si>
    <t>La Trinitaria</t>
  </si>
  <si>
    <t>Larráinzar</t>
  </si>
  <si>
    <t>Las Margaritas</t>
  </si>
  <si>
    <t>Las Rosas</t>
  </si>
  <si>
    <t>Mapastepec</t>
  </si>
  <si>
    <t>Maravilla Tenejapa</t>
  </si>
  <si>
    <t>Marqués de Comillas</t>
  </si>
  <si>
    <t>Mazapa de Madero</t>
  </si>
  <si>
    <t>Mazatán</t>
  </si>
  <si>
    <t>Metapa</t>
  </si>
  <si>
    <t>Mezcalapa</t>
  </si>
  <si>
    <t>Mitontic</t>
  </si>
  <si>
    <t>Montecristo de Guerrero</t>
  </si>
  <si>
    <t>Motozintla</t>
  </si>
  <si>
    <t>Nicolás Ruíz</t>
  </si>
  <si>
    <t>Ocosingo</t>
  </si>
  <si>
    <t>Ocotepec</t>
  </si>
  <si>
    <t>Ocozocoautla de Espinosa</t>
  </si>
  <si>
    <t>Ostuacán</t>
  </si>
  <si>
    <t>Osumacinta</t>
  </si>
  <si>
    <t>Oxchuc</t>
  </si>
  <si>
    <t>Palenque</t>
  </si>
  <si>
    <t>Pantelhó</t>
  </si>
  <si>
    <t>Pantepec</t>
  </si>
  <si>
    <t>Pichucalco</t>
  </si>
  <si>
    <t>Pijijiapan</t>
  </si>
  <si>
    <t>Pueblo Nuevo Solistahuacán</t>
  </si>
  <si>
    <t>Rayón</t>
  </si>
  <si>
    <t>Reforma</t>
  </si>
  <si>
    <t>Sabanilla</t>
  </si>
  <si>
    <t>Salto de Agua</t>
  </si>
  <si>
    <t>San Andrés Duraznal</t>
  </si>
  <si>
    <t>San Cristóbal de las Casas</t>
  </si>
  <si>
    <t>San Fernando</t>
  </si>
  <si>
    <t>San Juan Cancuc</t>
  </si>
  <si>
    <t>San Lucas</t>
  </si>
  <si>
    <t>Santiago el Pinar</t>
  </si>
  <si>
    <t>Siltepec</t>
  </si>
  <si>
    <t>Simojovel</t>
  </si>
  <si>
    <t>Sitalá</t>
  </si>
  <si>
    <t>Socoltenango</t>
  </si>
  <si>
    <t>Solosuchiapa</t>
  </si>
  <si>
    <t>Soyaló</t>
  </si>
  <si>
    <t>Suchiapa</t>
  </si>
  <si>
    <t>Suchiate</t>
  </si>
  <si>
    <t>Sunuapa</t>
  </si>
  <si>
    <t>Tapachula</t>
  </si>
  <si>
    <t>Tapalapa</t>
  </si>
  <si>
    <t>Tapilula</t>
  </si>
  <si>
    <t>Tecpatán</t>
  </si>
  <si>
    <t>Tenejapa</t>
  </si>
  <si>
    <t>Teopisca</t>
  </si>
  <si>
    <t>Tila</t>
  </si>
  <si>
    <t>Tonalá</t>
  </si>
  <si>
    <t>Totolapa</t>
  </si>
  <si>
    <t>Tumbalá</t>
  </si>
  <si>
    <t>Tuxtla Chico</t>
  </si>
  <si>
    <t>Tuxtla Gutiérrez</t>
  </si>
  <si>
    <t>Tuzantán</t>
  </si>
  <si>
    <t>Tzimol</t>
  </si>
  <si>
    <t>Unión Juárez</t>
  </si>
  <si>
    <t>Venustiano Carranza</t>
  </si>
  <si>
    <t>Villa Comaltitlán</t>
  </si>
  <si>
    <t>Villa Corzo</t>
  </si>
  <si>
    <t>Villaflores</t>
  </si>
  <si>
    <t>Yajalón</t>
  </si>
  <si>
    <t>Zinacantán</t>
  </si>
  <si>
    <t>Ahumada</t>
  </si>
  <si>
    <t>Aquiles Serdán</t>
  </si>
  <si>
    <t>Ascensión</t>
  </si>
  <si>
    <t>Bachíniva</t>
  </si>
  <si>
    <t>Balleza</t>
  </si>
  <si>
    <t>Batopilas</t>
  </si>
  <si>
    <t>Bocoyna</t>
  </si>
  <si>
    <t>Buenaventura</t>
  </si>
  <si>
    <t>Camargo</t>
  </si>
  <si>
    <t>Carichí</t>
  </si>
  <si>
    <t>Casas Grandes</t>
  </si>
  <si>
    <t>Chínipas</t>
  </si>
  <si>
    <t>Coronado</t>
  </si>
  <si>
    <t>Coyame del Sotol</t>
  </si>
  <si>
    <t>Cusihuiriachi</t>
  </si>
  <si>
    <t>Delicias</t>
  </si>
  <si>
    <t>Dr. Belisario Domínguez</t>
  </si>
  <si>
    <t>El Tule</t>
  </si>
  <si>
    <t>Galeana</t>
  </si>
  <si>
    <t>Gómez Farías</t>
  </si>
  <si>
    <t>Gran Morelos</t>
  </si>
  <si>
    <t>Guachochi</t>
  </si>
  <si>
    <t>Guadalupe</t>
  </si>
  <si>
    <t>Guadalupe y Calvo</t>
  </si>
  <si>
    <t>Guazapares</t>
  </si>
  <si>
    <t>Hidalgo del Parral</t>
  </si>
  <si>
    <t>Huejotitán</t>
  </si>
  <si>
    <t>Ignacio Zaragoza</t>
  </si>
  <si>
    <t>Janos</t>
  </si>
  <si>
    <t>Julimes</t>
  </si>
  <si>
    <t>La Cruz</t>
  </si>
  <si>
    <t>López</t>
  </si>
  <si>
    <t>Madera</t>
  </si>
  <si>
    <t>Maguarichi</t>
  </si>
  <si>
    <t>Manuel Benavides</t>
  </si>
  <si>
    <t>Matachí</t>
  </si>
  <si>
    <t>Meoqui</t>
  </si>
  <si>
    <t>Moris</t>
  </si>
  <si>
    <t>Namiquipa</t>
  </si>
  <si>
    <t>Nonoava</t>
  </si>
  <si>
    <t>Nuevo Casas Grandes</t>
  </si>
  <si>
    <t>Ojinaga</t>
  </si>
  <si>
    <t>Praxedis G. Guerrero</t>
  </si>
  <si>
    <t>Riva Palacio</t>
  </si>
  <si>
    <t>Rosales</t>
  </si>
  <si>
    <t>Rosario</t>
  </si>
  <si>
    <t>San Francisco de Borja</t>
  </si>
  <si>
    <t>San Francisco de Conchos</t>
  </si>
  <si>
    <t>San Francisco del Oro</t>
  </si>
  <si>
    <t>Santa Bárbara</t>
  </si>
  <si>
    <t>Santa Isabel</t>
  </si>
  <si>
    <t>Satevó</t>
  </si>
  <si>
    <t>Saucillo</t>
  </si>
  <si>
    <t>Temósachic</t>
  </si>
  <si>
    <t>Urique</t>
  </si>
  <si>
    <t>Uruachi</t>
  </si>
  <si>
    <t>Valle de Zaragoza</t>
  </si>
  <si>
    <t>Álvaro Obregón</t>
  </si>
  <si>
    <t>Azcapotzalco</t>
  </si>
  <si>
    <t>Benito Juárez</t>
  </si>
  <si>
    <t>Coyoacán</t>
  </si>
  <si>
    <t>Cuajimalpa de Morelos</t>
  </si>
  <si>
    <t>Gustavo A. Madero</t>
  </si>
  <si>
    <t>Iztacalco</t>
  </si>
  <si>
    <t>Iztapalapa</t>
  </si>
  <si>
    <t>La Magdalena Contreras</t>
  </si>
  <si>
    <t>Miguel Hidalgo</t>
  </si>
  <si>
    <t>Milpa Alta</t>
  </si>
  <si>
    <t>Tláhuac</t>
  </si>
  <si>
    <t>Tlalpan</t>
  </si>
  <si>
    <t>Xochimilco</t>
  </si>
  <si>
    <t>Canatlán</t>
  </si>
  <si>
    <t>Canelas</t>
  </si>
  <si>
    <t>Coneto de Comonfort</t>
  </si>
  <si>
    <t>Cuencamé</t>
  </si>
  <si>
    <t>El Oro</t>
  </si>
  <si>
    <t>General Simón Bolívar</t>
  </si>
  <si>
    <t>Gómez Palacio</t>
  </si>
  <si>
    <t>Guadalupe Victoria</t>
  </si>
  <si>
    <t>Guanaceví</t>
  </si>
  <si>
    <t>Indé</t>
  </si>
  <si>
    <t>Lerdo</t>
  </si>
  <si>
    <t>Mapimí</t>
  </si>
  <si>
    <t>Mezquital</t>
  </si>
  <si>
    <t>Nazas</t>
  </si>
  <si>
    <t>Nombre de Dios</t>
  </si>
  <si>
    <t>Nuevo Ideal</t>
  </si>
  <si>
    <t>Otáez</t>
  </si>
  <si>
    <t>Pánuco de Coronado</t>
  </si>
  <si>
    <t>Peñón Blanco</t>
  </si>
  <si>
    <t>Poanas</t>
  </si>
  <si>
    <t>Pueblo Nuevo</t>
  </si>
  <si>
    <t>Rodeo</t>
  </si>
  <si>
    <t>San Bernardo</t>
  </si>
  <si>
    <t>San Dimas</t>
  </si>
  <si>
    <t>San Juan de Guadalupe</t>
  </si>
  <si>
    <t>San Juan del Río</t>
  </si>
  <si>
    <t>San Luis del Cordero</t>
  </si>
  <si>
    <t>San Pedro del Gallo</t>
  </si>
  <si>
    <t>Santa Clara</t>
  </si>
  <si>
    <t>Santiago Papasquiaro</t>
  </si>
  <si>
    <t>Súchil</t>
  </si>
  <si>
    <t>Tamazula</t>
  </si>
  <si>
    <t>Tepehuanes</t>
  </si>
  <si>
    <t>Tlahualilo</t>
  </si>
  <si>
    <t>Topia</t>
  </si>
  <si>
    <t>Vicente Guerrero</t>
  </si>
  <si>
    <t>Acámbaro</t>
  </si>
  <si>
    <t>Apaseo el Alto</t>
  </si>
  <si>
    <t>Apaseo el Grande</t>
  </si>
  <si>
    <t>Atarjea</t>
  </si>
  <si>
    <t>Celaya</t>
  </si>
  <si>
    <t>Comonfort</t>
  </si>
  <si>
    <t>Coroneo</t>
  </si>
  <si>
    <t>Cortazar</t>
  </si>
  <si>
    <t>Cuerámaro</t>
  </si>
  <si>
    <t>Doctor Mora</t>
  </si>
  <si>
    <t>Dolores Hidalgo Cuna de la Independencia Nacional</t>
  </si>
  <si>
    <t>Huanímaro</t>
  </si>
  <si>
    <t>Irapuato</t>
  </si>
  <si>
    <t>Jaral del Progreso</t>
  </si>
  <si>
    <t>Jerécuaro</t>
  </si>
  <si>
    <t>León</t>
  </si>
  <si>
    <t>Manuel Doblado</t>
  </si>
  <si>
    <t>Moroleón</t>
  </si>
  <si>
    <t>Pénjamo</t>
  </si>
  <si>
    <t>Purísima del Rincón</t>
  </si>
  <si>
    <t>Romita</t>
  </si>
  <si>
    <t>Salamanca</t>
  </si>
  <si>
    <t>Salvatierra</t>
  </si>
  <si>
    <t>San Diego de la Unión</t>
  </si>
  <si>
    <t>San Felipe</t>
  </si>
  <si>
    <t>San Francisco del Rincón</t>
  </si>
  <si>
    <t>San José Iturbide</t>
  </si>
  <si>
    <t>San Luis de la Paz</t>
  </si>
  <si>
    <t>San Miguel de Allende</t>
  </si>
  <si>
    <t>Santa Catarina</t>
  </si>
  <si>
    <t>Santa Cruz de Juventino Rosas</t>
  </si>
  <si>
    <t>Santiago Maravatío</t>
  </si>
  <si>
    <t>Silao</t>
  </si>
  <si>
    <t>Tarandacuao</t>
  </si>
  <si>
    <t>Tarimoro</t>
  </si>
  <si>
    <t>Tierra Blanca</t>
  </si>
  <si>
    <t>Uriangato</t>
  </si>
  <si>
    <t>Valle de Santiago</t>
  </si>
  <si>
    <t>Victoria</t>
  </si>
  <si>
    <t>Villagrán</t>
  </si>
  <si>
    <t>Xichú</t>
  </si>
  <si>
    <t>Yuriria</t>
  </si>
  <si>
    <t>Acapulco de Juárez</t>
  </si>
  <si>
    <t>Acatepec</t>
  </si>
  <si>
    <t>Ahuacuotzingo</t>
  </si>
  <si>
    <t>Ajuchitlán del Progreso</t>
  </si>
  <si>
    <t>Alcozauca de Guerrero</t>
  </si>
  <si>
    <t>Alpoyeca</t>
  </si>
  <si>
    <t>Apaxtla</t>
  </si>
  <si>
    <t>Arcelia</t>
  </si>
  <si>
    <t>Atenango del Río</t>
  </si>
  <si>
    <t>Atlamajalcingo del Monte</t>
  </si>
  <si>
    <t>Atlixtac</t>
  </si>
  <si>
    <t>Atoyac de Álvarez</t>
  </si>
  <si>
    <t>Ayutla de los Libres</t>
  </si>
  <si>
    <t>Azoyú</t>
  </si>
  <si>
    <t>Buenavista de Cuéllar</t>
  </si>
  <si>
    <t>Chilapa de Álvarez</t>
  </si>
  <si>
    <t>Chilpancingo de los Bravo</t>
  </si>
  <si>
    <t>Coahuayutla de José María Izazaga</t>
  </si>
  <si>
    <t>Cochoapa el Grande</t>
  </si>
  <si>
    <t>Cocula</t>
  </si>
  <si>
    <t>Copala</t>
  </si>
  <si>
    <t>Copalillo</t>
  </si>
  <si>
    <t>Copanatoyac</t>
  </si>
  <si>
    <t>Coyuca de Benítez</t>
  </si>
  <si>
    <t>Coyuca de Catalán</t>
  </si>
  <si>
    <t>Cuajinicuilapa</t>
  </si>
  <si>
    <t>Cualác</t>
  </si>
  <si>
    <t>Cuautepec</t>
  </si>
  <si>
    <t>Cuetzala del Progreso</t>
  </si>
  <si>
    <t>Cutzamala de Pinzón</t>
  </si>
  <si>
    <t>Eduardo Neri</t>
  </si>
  <si>
    <t>Florencio Villarreal</t>
  </si>
  <si>
    <t>General Canuto A. Neri</t>
  </si>
  <si>
    <t>General Heliodoro Castillo</t>
  </si>
  <si>
    <t>Huamuxtitlán</t>
  </si>
  <si>
    <t>Huitzuco de los Figueroa</t>
  </si>
  <si>
    <t>Iguala de la Independencia</t>
  </si>
  <si>
    <t>Igualapa</t>
  </si>
  <si>
    <t>Iliatenco</t>
  </si>
  <si>
    <t>Ixcateopan de Cuauhtémoc</t>
  </si>
  <si>
    <t>José Joaquín de Herrera</t>
  </si>
  <si>
    <t>Juan R. Escudero</t>
  </si>
  <si>
    <t>Juchitán</t>
  </si>
  <si>
    <t>La Unión de Isidoro Montes de Oca</t>
  </si>
  <si>
    <t>Leonardo Bravo</t>
  </si>
  <si>
    <t>Malinaltepec</t>
  </si>
  <si>
    <t>Marquelia</t>
  </si>
  <si>
    <t>Mártir de Cuilapan</t>
  </si>
  <si>
    <t>Metlatónoc</t>
  </si>
  <si>
    <t>Mochitlán</t>
  </si>
  <si>
    <t>Olinalá</t>
  </si>
  <si>
    <t>Ometepec</t>
  </si>
  <si>
    <t>Pedro Ascencio Alquisiras</t>
  </si>
  <si>
    <t>Petatlán</t>
  </si>
  <si>
    <t>Pilcaya</t>
  </si>
  <si>
    <t>Pungarabato</t>
  </si>
  <si>
    <t>Quechultenango</t>
  </si>
  <si>
    <t>San Luis Acatlán</t>
  </si>
  <si>
    <t>San Marcos</t>
  </si>
  <si>
    <t>San Miguel Totolapan</t>
  </si>
  <si>
    <t>Taxco de Alarcón</t>
  </si>
  <si>
    <t>Tecoanapa</t>
  </si>
  <si>
    <t>Técpan de Galeana</t>
  </si>
  <si>
    <t>Teloloapan</t>
  </si>
  <si>
    <t>Tepecoacuilco de Trujano</t>
  </si>
  <si>
    <t>Tetipac</t>
  </si>
  <si>
    <t>Tixtla de Guerrero</t>
  </si>
  <si>
    <t>Tlacoachistlahuaca</t>
  </si>
  <si>
    <t>Tlacoapa</t>
  </si>
  <si>
    <t>Tlalchapa</t>
  </si>
  <si>
    <t>Tlalixtaquilla de Maldonado</t>
  </si>
  <si>
    <t>Tlapa de Comonfort</t>
  </si>
  <si>
    <t>Tlapehuala</t>
  </si>
  <si>
    <t>Xalpatláhuac</t>
  </si>
  <si>
    <t>Xochihuehuetlán</t>
  </si>
  <si>
    <t>Xochistlahuaca</t>
  </si>
  <si>
    <t>Zapotitlán Tablas</t>
  </si>
  <si>
    <t>Zihuatanejo de Azueta</t>
  </si>
  <si>
    <t>Zirándaro</t>
  </si>
  <si>
    <t>Zitlala</t>
  </si>
  <si>
    <t>Acatlán</t>
  </si>
  <si>
    <t>Acaxochitlán</t>
  </si>
  <si>
    <t>Actopan</t>
  </si>
  <si>
    <t>Agua Blanca de Iturbide</t>
  </si>
  <si>
    <t>Ajacuba</t>
  </si>
  <si>
    <t>Alfajayucan</t>
  </si>
  <si>
    <t>Almoloya</t>
  </si>
  <si>
    <t>Apan</t>
  </si>
  <si>
    <t>Atitalaquia</t>
  </si>
  <si>
    <t>Atlapexco</t>
  </si>
  <si>
    <t>Atotonilco de Tula</t>
  </si>
  <si>
    <t>Atotonilco el Grande</t>
  </si>
  <si>
    <t>Calnali</t>
  </si>
  <si>
    <t>Cardonal</t>
  </si>
  <si>
    <t>Chapantongo</t>
  </si>
  <si>
    <t>Chapulhuacán</t>
  </si>
  <si>
    <t>Chilcuautla</t>
  </si>
  <si>
    <t>Cuautepec de Hinojosa</t>
  </si>
  <si>
    <t>El Arenal</t>
  </si>
  <si>
    <t>Eloxochitlán</t>
  </si>
  <si>
    <t>Epazoyucan</t>
  </si>
  <si>
    <t>Huasca de Ocampo</t>
  </si>
  <si>
    <t>Huautla</t>
  </si>
  <si>
    <t>Huazalingo</t>
  </si>
  <si>
    <t>Huehuetla</t>
  </si>
  <si>
    <t>Huejutla de Reyes</t>
  </si>
  <si>
    <t>Huichapan</t>
  </si>
  <si>
    <t>Ixmiquilpan</t>
  </si>
  <si>
    <t>Jacala de Ledezma</t>
  </si>
  <si>
    <t>Jaltocán</t>
  </si>
  <si>
    <t>Juárez Hidalgo</t>
  </si>
  <si>
    <t>La Misión</t>
  </si>
  <si>
    <t>Lolotla</t>
  </si>
  <si>
    <t>Metepec</t>
  </si>
  <si>
    <t>Metztitlán</t>
  </si>
  <si>
    <t>Mineral de la Reforma</t>
  </si>
  <si>
    <t>Mineral del Chico</t>
  </si>
  <si>
    <t>Mineral del Monte</t>
  </si>
  <si>
    <t>Mixquiahuala de Juárez</t>
  </si>
  <si>
    <t>Molango de Escamilla</t>
  </si>
  <si>
    <t>Nicolás Flores</t>
  </si>
  <si>
    <t>Nopala de Villagrán</t>
  </si>
  <si>
    <t>Omitlán de Juárez</t>
  </si>
  <si>
    <t>Pachuca de Soto</t>
  </si>
  <si>
    <t>Pacula</t>
  </si>
  <si>
    <t>Pisaflores</t>
  </si>
  <si>
    <t>Progreso de Obregón</t>
  </si>
  <si>
    <t>San Agustín Metzquititlán</t>
  </si>
  <si>
    <t>San Agustín Tlaxiaca</t>
  </si>
  <si>
    <t>San Bartolo Tutotepec</t>
  </si>
  <si>
    <t>San Felipe Orizatlán</t>
  </si>
  <si>
    <t>San Salvador</t>
  </si>
  <si>
    <t>Santiago de Anaya</t>
  </si>
  <si>
    <t>Santiago Tulantepec de Lugo Guerrero</t>
  </si>
  <si>
    <t>Singuilucan</t>
  </si>
  <si>
    <t>Tasquillo</t>
  </si>
  <si>
    <t>Tecozautla</t>
  </si>
  <si>
    <t>Tenango de Doria</t>
  </si>
  <si>
    <t>Tepeapulco</t>
  </si>
  <si>
    <t>Tepehuacán de Guerrero</t>
  </si>
  <si>
    <t>Tepeji del Río de Ocampo</t>
  </si>
  <si>
    <t>Tepetitlán</t>
  </si>
  <si>
    <t>Tetepango</t>
  </si>
  <si>
    <t>Tezontepec de Aldama</t>
  </si>
  <si>
    <t>Tianguistengo</t>
  </si>
  <si>
    <t>Tizayuca</t>
  </si>
  <si>
    <t>Tlahuelilpan</t>
  </si>
  <si>
    <t>Tlahuiltepa</t>
  </si>
  <si>
    <t>Tlanalapa</t>
  </si>
  <si>
    <t>Tlanchinol</t>
  </si>
  <si>
    <t>Tlaxcoapan</t>
  </si>
  <si>
    <t>Tolcayuca</t>
  </si>
  <si>
    <t>Tula de Allende</t>
  </si>
  <si>
    <t>Tulancingo de Bravo</t>
  </si>
  <si>
    <t>Villa de Tezontepec</t>
  </si>
  <si>
    <t>Xochiatipan</t>
  </si>
  <si>
    <t>Xochicoatlán</t>
  </si>
  <si>
    <t>Yahualica</t>
  </si>
  <si>
    <t>Zacualtipán de Ángeles</t>
  </si>
  <si>
    <t>Zapotlán de Juárez</t>
  </si>
  <si>
    <t>Zempoala</t>
  </si>
  <si>
    <t>Zimapán</t>
  </si>
  <si>
    <t>Acatic</t>
  </si>
  <si>
    <t>Acatlán de Juárez</t>
  </si>
  <si>
    <t>Ahualulco de Mercado</t>
  </si>
  <si>
    <t>Amacueca</t>
  </si>
  <si>
    <t>Amatitán</t>
  </si>
  <si>
    <t>Ameca</t>
  </si>
  <si>
    <t>Arandas</t>
  </si>
  <si>
    <t>Atemajac de Brizuela</t>
  </si>
  <si>
    <t>Atengo</t>
  </si>
  <si>
    <t>Atenguillo</t>
  </si>
  <si>
    <t>Atotonilco el Alto</t>
  </si>
  <si>
    <t>Atoyac</t>
  </si>
  <si>
    <t>Autlán de Navarro</t>
  </si>
  <si>
    <t>Ayotlán</t>
  </si>
  <si>
    <t>Ayutla</t>
  </si>
  <si>
    <t>Bolaños</t>
  </si>
  <si>
    <t>Cabo Corrientes</t>
  </si>
  <si>
    <t>Cañadas de Obregón</t>
  </si>
  <si>
    <t>Casimiro Castillo</t>
  </si>
  <si>
    <t>Chapala</t>
  </si>
  <si>
    <t>Chimaltitán</t>
  </si>
  <si>
    <t>Chiquilistlán</t>
  </si>
  <si>
    <t>Cihuatlán</t>
  </si>
  <si>
    <t>Colotlán</t>
  </si>
  <si>
    <t>Concepción de Buenos Aires</t>
  </si>
  <si>
    <t>Cuautitlán de García Barragán</t>
  </si>
  <si>
    <t>Cuautla</t>
  </si>
  <si>
    <t>Cuquío</t>
  </si>
  <si>
    <t>Degollado</t>
  </si>
  <si>
    <t>Ejutla</t>
  </si>
  <si>
    <t>El Grullo</t>
  </si>
  <si>
    <t>El Limón</t>
  </si>
  <si>
    <t>El Salto</t>
  </si>
  <si>
    <t>Encarnación de Díaz</t>
  </si>
  <si>
    <t>Etzatlán</t>
  </si>
  <si>
    <t>Guachinango</t>
  </si>
  <si>
    <t>Guadalajara</t>
  </si>
  <si>
    <t>Hostotipaquillo</t>
  </si>
  <si>
    <t>Huejúcar</t>
  </si>
  <si>
    <t>Huejuquilla el Alto</t>
  </si>
  <si>
    <t>Ixtlahuacán de los Membrillos</t>
  </si>
  <si>
    <t>Ixtlahuacán del Río</t>
  </si>
  <si>
    <t>Jalostotitlán</t>
  </si>
  <si>
    <t>Jamay</t>
  </si>
  <si>
    <t>Jilotlán de los Dolores</t>
  </si>
  <si>
    <t>Jocotepec</t>
  </si>
  <si>
    <t>Juanacatlán</t>
  </si>
  <si>
    <t>Juchitlán</t>
  </si>
  <si>
    <t>La Barca</t>
  </si>
  <si>
    <t>La Huerta</t>
  </si>
  <si>
    <t>La Manzanilla de la Paz</t>
  </si>
  <si>
    <t>Lagos de Moreno</t>
  </si>
  <si>
    <t>Magdalena</t>
  </si>
  <si>
    <t>Mascota</t>
  </si>
  <si>
    <t>Mazamitla</t>
  </si>
  <si>
    <t>Mexticacán</t>
  </si>
  <si>
    <t>Mezquitic</t>
  </si>
  <si>
    <t>Mixtlán</t>
  </si>
  <si>
    <t>Ocotlán</t>
  </si>
  <si>
    <t>Ojuelos de Jalisco</t>
  </si>
  <si>
    <t>Pihuamo</t>
  </si>
  <si>
    <t>Poncitlán</t>
  </si>
  <si>
    <t>Puerto Vallarta</t>
  </si>
  <si>
    <t>Quitupan</t>
  </si>
  <si>
    <t>San Cristóbal de la Barranca</t>
  </si>
  <si>
    <t>San Diego de Alejandría</t>
  </si>
  <si>
    <t>San Gabriel</t>
  </si>
  <si>
    <t>San Ignacio Cerro Gordo</t>
  </si>
  <si>
    <t>San Juan de los Lagos</t>
  </si>
  <si>
    <t>San Juanito de Escobedo</t>
  </si>
  <si>
    <t>San Julián</t>
  </si>
  <si>
    <t>San Martín de Bolaños</t>
  </si>
  <si>
    <t>San Martín Hidalgo</t>
  </si>
  <si>
    <t>San Miguel el Alto</t>
  </si>
  <si>
    <t>San Pedro Tlaquepaque</t>
  </si>
  <si>
    <t>San Sebastián del Oeste</t>
  </si>
  <si>
    <t>Santa María de los Ángeles</t>
  </si>
  <si>
    <t>Santa María del Oro</t>
  </si>
  <si>
    <t>Sayula</t>
  </si>
  <si>
    <t>Tala</t>
  </si>
  <si>
    <t>Talpa de Allende</t>
  </si>
  <si>
    <t>Tamazula de Gordiano</t>
  </si>
  <si>
    <t>Tapalpa</t>
  </si>
  <si>
    <t>Tecalitlán</t>
  </si>
  <si>
    <t>Techaluta de Montenegro</t>
  </si>
  <si>
    <t>Tecolotlán</t>
  </si>
  <si>
    <t>Tenamaxtlán</t>
  </si>
  <si>
    <t>Teocaltiche</t>
  </si>
  <si>
    <t>Teocuitatlán de Corona</t>
  </si>
  <si>
    <t>Tepatitlán de Morelos</t>
  </si>
  <si>
    <t>Tequila</t>
  </si>
  <si>
    <t>Teuchitlán</t>
  </si>
  <si>
    <t>Tizapán el Alto</t>
  </si>
  <si>
    <t>Tlajomulco de Zúñiga</t>
  </si>
  <si>
    <t>Tolimán</t>
  </si>
  <si>
    <t>Tomatlán</t>
  </si>
  <si>
    <t>Tonaya</t>
  </si>
  <si>
    <t>Tonila</t>
  </si>
  <si>
    <t>Totatiche</t>
  </si>
  <si>
    <t>Tototlán</t>
  </si>
  <si>
    <t>Tuxcacuesco</t>
  </si>
  <si>
    <t>Tuxcueca</t>
  </si>
  <si>
    <t>Tuxpan</t>
  </si>
  <si>
    <t>Unión de San Antonio</t>
  </si>
  <si>
    <t>Unión de Tula</t>
  </si>
  <si>
    <t>Valle de Guadalupe</t>
  </si>
  <si>
    <t>Valle de Juárez</t>
  </si>
  <si>
    <t>Villa Corona</t>
  </si>
  <si>
    <t>Villa Guerrero</t>
  </si>
  <si>
    <t>Villa Hidalgo</t>
  </si>
  <si>
    <t>Villa Purificación</t>
  </si>
  <si>
    <t>Yahualica de González Gallo</t>
  </si>
  <si>
    <t>Zacoalco de Torres</t>
  </si>
  <si>
    <t>Zapopan</t>
  </si>
  <si>
    <t>Zapotiltic</t>
  </si>
  <si>
    <t>Zapotitlán de Vadillo</t>
  </si>
  <si>
    <t>Zapotlán del Rey</t>
  </si>
  <si>
    <t>Zapotlán el Grande</t>
  </si>
  <si>
    <t>Zapotlanejo</t>
  </si>
  <si>
    <t xml:space="preserve">Acambay </t>
  </si>
  <si>
    <t>Acolman</t>
  </si>
  <si>
    <t>Aculco</t>
  </si>
  <si>
    <t>Almoloya de Alquisiras</t>
  </si>
  <si>
    <t>Almoloya de Juárez</t>
  </si>
  <si>
    <t>Almoloya del Río</t>
  </si>
  <si>
    <t>Amanalco</t>
  </si>
  <si>
    <t>Amatepec</t>
  </si>
  <si>
    <t>Amecameca</t>
  </si>
  <si>
    <t>Apaxco</t>
  </si>
  <si>
    <t>Atenco</t>
  </si>
  <si>
    <t>Atizapán</t>
  </si>
  <si>
    <t>Atizapán de Zaragoza</t>
  </si>
  <si>
    <t>Atlacomulco</t>
  </si>
  <si>
    <t>Atlautla</t>
  </si>
  <si>
    <t>Axapusco</t>
  </si>
  <si>
    <t>Ayapango</t>
  </si>
  <si>
    <t>Calimaya</t>
  </si>
  <si>
    <t>Capulhuac</t>
  </si>
  <si>
    <t>Chalco</t>
  </si>
  <si>
    <t>Chapa de Mota</t>
  </si>
  <si>
    <t>Chapultepec</t>
  </si>
  <si>
    <t>Chiautla</t>
  </si>
  <si>
    <t>Chicoloapan</t>
  </si>
  <si>
    <t>Chiconcuac</t>
  </si>
  <si>
    <t>Chimalhuacán</t>
  </si>
  <si>
    <t>Coacalco de Berriozábal</t>
  </si>
  <si>
    <t>Coatepec Harinas</t>
  </si>
  <si>
    <t>Cocotitlán</t>
  </si>
  <si>
    <t>Coyotepec</t>
  </si>
  <si>
    <t>Cuautitlán</t>
  </si>
  <si>
    <t>Cuautitlán Izcalli</t>
  </si>
  <si>
    <t>Donato Guerra</t>
  </si>
  <si>
    <t>Ecatepec de Morelos</t>
  </si>
  <si>
    <t>Ecatzingo</t>
  </si>
  <si>
    <t>Huehuetoca</t>
  </si>
  <si>
    <t>Hueypoxtla</t>
  </si>
  <si>
    <t>Huixquilucan</t>
  </si>
  <si>
    <t>Isidro Fabela</t>
  </si>
  <si>
    <t>Ixtapaluca</t>
  </si>
  <si>
    <t>Ixtapan de la Sal</t>
  </si>
  <si>
    <t>Ixtapan del Oro</t>
  </si>
  <si>
    <t>Ixtlahuaca</t>
  </si>
  <si>
    <t>Jaltenco</t>
  </si>
  <si>
    <t>Jilotepec</t>
  </si>
  <si>
    <t>Jilotzingo</t>
  </si>
  <si>
    <t>Jiquipilco</t>
  </si>
  <si>
    <t>Jocotitlán</t>
  </si>
  <si>
    <t>Joquicingo</t>
  </si>
  <si>
    <t>Juchitepec</t>
  </si>
  <si>
    <t>Lerma</t>
  </si>
  <si>
    <t>Luvianos</t>
  </si>
  <si>
    <t>Malinalco</t>
  </si>
  <si>
    <t>Melchor Ocampo</t>
  </si>
  <si>
    <t>Mexicaltzingo</t>
  </si>
  <si>
    <t>Naucalpan de Juárez</t>
  </si>
  <si>
    <t>Nextlalpan</t>
  </si>
  <si>
    <t>Nezahualcóyotl</t>
  </si>
  <si>
    <t>Nicolás Romero</t>
  </si>
  <si>
    <t>Nopaltepec</t>
  </si>
  <si>
    <t>Ocoyoacac</t>
  </si>
  <si>
    <t>Ocuilan</t>
  </si>
  <si>
    <t>Otumba</t>
  </si>
  <si>
    <t>Otzoloapan</t>
  </si>
  <si>
    <t>Otzolotepec</t>
  </si>
  <si>
    <t>Ozumba</t>
  </si>
  <si>
    <t>Papalotla</t>
  </si>
  <si>
    <t>Polotitlán</t>
  </si>
  <si>
    <t>San Antonio la Isla</t>
  </si>
  <si>
    <t>San Felipe del Progreso</t>
  </si>
  <si>
    <t>San José del Rincón</t>
  </si>
  <si>
    <t>San Martín de las Pirámides</t>
  </si>
  <si>
    <t>San Mateo Atenco</t>
  </si>
  <si>
    <t>San Simón de Guerrero</t>
  </si>
  <si>
    <t>Santo Tomás</t>
  </si>
  <si>
    <t>Soyaniquilpan de Juárez</t>
  </si>
  <si>
    <t>Sultepec</t>
  </si>
  <si>
    <t>Tecámac</t>
  </si>
  <si>
    <t>Tejupilco</t>
  </si>
  <si>
    <t>Temamatla</t>
  </si>
  <si>
    <t>Temascalapa</t>
  </si>
  <si>
    <t>Temascalcingo</t>
  </si>
  <si>
    <t>Temascaltepec</t>
  </si>
  <si>
    <t>Temoaya</t>
  </si>
  <si>
    <t>Tenancingo</t>
  </si>
  <si>
    <t>Tenango del Aire</t>
  </si>
  <si>
    <t>Tenango del Valle</t>
  </si>
  <si>
    <t>Teoloyucan</t>
  </si>
  <si>
    <t>Teotihuacán</t>
  </si>
  <si>
    <t>Tepetlaoxtoc</t>
  </si>
  <si>
    <t>Tepetlixpa</t>
  </si>
  <si>
    <t>Tepotzotlán</t>
  </si>
  <si>
    <t>Tequixquiac</t>
  </si>
  <si>
    <t>Texcaltitlán</t>
  </si>
  <si>
    <t>Texcalyacac</t>
  </si>
  <si>
    <t>Texcoco</t>
  </si>
  <si>
    <t>Tezoyuca</t>
  </si>
  <si>
    <t>Tianguistenco</t>
  </si>
  <si>
    <t>Timilpan</t>
  </si>
  <si>
    <t>Tlalmanalco</t>
  </si>
  <si>
    <t>Tlalnepantla de Baz</t>
  </si>
  <si>
    <t>Tlatlaya</t>
  </si>
  <si>
    <t>Toluca</t>
  </si>
  <si>
    <t>Tonanitla</t>
  </si>
  <si>
    <t>Tonatico</t>
  </si>
  <si>
    <t>Tultepec</t>
  </si>
  <si>
    <t>Tultitlán</t>
  </si>
  <si>
    <t>Valle de Bravo</t>
  </si>
  <si>
    <t>Valle de Chalco Solidaridad</t>
  </si>
  <si>
    <t>Villa de Allende</t>
  </si>
  <si>
    <t>Villa del Carbón</t>
  </si>
  <si>
    <t>Villa Victoria</t>
  </si>
  <si>
    <t>Xalatlaco</t>
  </si>
  <si>
    <t>Xonacatlán</t>
  </si>
  <si>
    <t>Zacazonapan</t>
  </si>
  <si>
    <t>Zacualpan</t>
  </si>
  <si>
    <t>Zinacantepec</t>
  </si>
  <si>
    <t>Zumpahuacán</t>
  </si>
  <si>
    <t>Zumpango</t>
  </si>
  <si>
    <t>Acuitzio</t>
  </si>
  <si>
    <t>Aguililla</t>
  </si>
  <si>
    <t>Angamacutiro</t>
  </si>
  <si>
    <t>Angangueo</t>
  </si>
  <si>
    <t>Apatzingán</t>
  </si>
  <si>
    <t>Aporo</t>
  </si>
  <si>
    <t>Aquila</t>
  </si>
  <si>
    <t>Ario</t>
  </si>
  <si>
    <t>Briseñas</t>
  </si>
  <si>
    <t>Buenavista</t>
  </si>
  <si>
    <t>Carácuaro</t>
  </si>
  <si>
    <t>Charapan</t>
  </si>
  <si>
    <t>Charo</t>
  </si>
  <si>
    <t>Chavinda</t>
  </si>
  <si>
    <t>Cherán</t>
  </si>
  <si>
    <t>Chilchota</t>
  </si>
  <si>
    <t>Chinicuila</t>
  </si>
  <si>
    <t>Chucándiro</t>
  </si>
  <si>
    <t>Churintzio</t>
  </si>
  <si>
    <t>Churumuco</t>
  </si>
  <si>
    <t>Coahuayana</t>
  </si>
  <si>
    <t>Coalcomán de Vázquez Pallares</t>
  </si>
  <si>
    <t>Coeneo</t>
  </si>
  <si>
    <t>Cojumatlán de Régules</t>
  </si>
  <si>
    <t>Contepec</t>
  </si>
  <si>
    <t>Copándaro</t>
  </si>
  <si>
    <t>Cotija</t>
  </si>
  <si>
    <t>Cuitzeo</t>
  </si>
  <si>
    <t>Ecuandureo</t>
  </si>
  <si>
    <t>Epitacio Huerta</t>
  </si>
  <si>
    <t>Erongarícuaro</t>
  </si>
  <si>
    <t>Gabriel Zamora</t>
  </si>
  <si>
    <t>Huandacareo</t>
  </si>
  <si>
    <t>Huaniqueo</t>
  </si>
  <si>
    <t>Huetamo</t>
  </si>
  <si>
    <t>Huiramba</t>
  </si>
  <si>
    <t>Indaparapeo</t>
  </si>
  <si>
    <t>Irimbo</t>
  </si>
  <si>
    <t>Ixtlán</t>
  </si>
  <si>
    <t>Jacona</t>
  </si>
  <si>
    <t>Jiquilpan</t>
  </si>
  <si>
    <t>José Sixto Verduzco</t>
  </si>
  <si>
    <t>Jungapeo</t>
  </si>
  <si>
    <t>La Huacana</t>
  </si>
  <si>
    <t>La Piedad</t>
  </si>
  <si>
    <t>Lagunillas</t>
  </si>
  <si>
    <t>Lázaro Cárdenas</t>
  </si>
  <si>
    <t>Los Reyes</t>
  </si>
  <si>
    <t>Madero</t>
  </si>
  <si>
    <t>Maravatío</t>
  </si>
  <si>
    <t>Marcos Castellanos</t>
  </si>
  <si>
    <t>Morelia</t>
  </si>
  <si>
    <t>Múgica</t>
  </si>
  <si>
    <t>Nahuatzen</t>
  </si>
  <si>
    <t>Nocupétaro</t>
  </si>
  <si>
    <t>Nuevo Parangaricutiro</t>
  </si>
  <si>
    <t>Nuevo Urecho</t>
  </si>
  <si>
    <t>Numarán</t>
  </si>
  <si>
    <t>Pajacuarán</t>
  </si>
  <si>
    <t>Panindícuaro</t>
  </si>
  <si>
    <t>Paracho</t>
  </si>
  <si>
    <t>Parácuaro</t>
  </si>
  <si>
    <t>Pátzcuaro</t>
  </si>
  <si>
    <t>Penjamillo</t>
  </si>
  <si>
    <t>Peribán</t>
  </si>
  <si>
    <t>Purépero</t>
  </si>
  <si>
    <t>Puruándiro</t>
  </si>
  <si>
    <t>Queréndaro</t>
  </si>
  <si>
    <t>Quiroga</t>
  </si>
  <si>
    <t>Sahuayo</t>
  </si>
  <si>
    <t>Salvador Escalante</t>
  </si>
  <si>
    <t>Santa Ana Maya</t>
  </si>
  <si>
    <t>Senguio</t>
  </si>
  <si>
    <t>Susupuato</t>
  </si>
  <si>
    <t>Tacámbaro</t>
  </si>
  <si>
    <t>Tancítaro</t>
  </si>
  <si>
    <t>Tangamandapio</t>
  </si>
  <si>
    <t>Tangancícuaro</t>
  </si>
  <si>
    <t>Tanhuato</t>
  </si>
  <si>
    <t>Taretan</t>
  </si>
  <si>
    <t>Tarímbaro</t>
  </si>
  <si>
    <t>Tepalcatepec</t>
  </si>
  <si>
    <t>Tingambato</t>
  </si>
  <si>
    <t>Tingüindín</t>
  </si>
  <si>
    <t>Tiquicheo de Nicolás Romero</t>
  </si>
  <si>
    <t>Tlalpujahua</t>
  </si>
  <si>
    <t>Tlazazalca</t>
  </si>
  <si>
    <t>Tocumbo</t>
  </si>
  <si>
    <t>Tumbiscatío</t>
  </si>
  <si>
    <t>Turicato</t>
  </si>
  <si>
    <t>Tuzantla</t>
  </si>
  <si>
    <t>Tzintzuntzan</t>
  </si>
  <si>
    <t>Tzitzio</t>
  </si>
  <si>
    <t>Uruapan</t>
  </si>
  <si>
    <t>Villamar</t>
  </si>
  <si>
    <t>Vista Hermosa</t>
  </si>
  <si>
    <t>Yurécuaro</t>
  </si>
  <si>
    <t>Zacapu</t>
  </si>
  <si>
    <t>Zamora</t>
  </si>
  <si>
    <t>Zináparo</t>
  </si>
  <si>
    <t>Zinapécuaro</t>
  </si>
  <si>
    <t>Ziracuaretiro</t>
  </si>
  <si>
    <t>Zitácuaro</t>
  </si>
  <si>
    <t>Amacuzac</t>
  </si>
  <si>
    <t>Atlatlahucan</t>
  </si>
  <si>
    <t>Axochiapan</t>
  </si>
  <si>
    <t>Ayala</t>
  </si>
  <si>
    <t>Coatlán del Río</t>
  </si>
  <si>
    <t>Cuernavaca</t>
  </si>
  <si>
    <t>Huitzilac</t>
  </si>
  <si>
    <t>Jantetelco</t>
  </si>
  <si>
    <t>Jiutepec</t>
  </si>
  <si>
    <t>Jojutla</t>
  </si>
  <si>
    <t>Jonacatepec</t>
  </si>
  <si>
    <t>Mazatepec</t>
  </si>
  <si>
    <t>Miacatlán</t>
  </si>
  <si>
    <t>Ocuituco</t>
  </si>
  <si>
    <t>Puente de Ixtla</t>
  </si>
  <si>
    <t>Temixco</t>
  </si>
  <si>
    <t>Temoac</t>
  </si>
  <si>
    <t>Tepalcingo</t>
  </si>
  <si>
    <t>Tepoztlán</t>
  </si>
  <si>
    <t>Tetecala</t>
  </si>
  <si>
    <t>Tetela del Volcán</t>
  </si>
  <si>
    <t>Tlalnepantla</t>
  </si>
  <si>
    <t>Tlaltizapán de Zapata</t>
  </si>
  <si>
    <t>Tlaquiltenango</t>
  </si>
  <si>
    <t>Tlayacapan</t>
  </si>
  <si>
    <t>Totolapan</t>
  </si>
  <si>
    <t>Xochitepec</t>
  </si>
  <si>
    <t>Yautepec</t>
  </si>
  <si>
    <t>Yecapixtla</t>
  </si>
  <si>
    <t>Zacatepec</t>
  </si>
  <si>
    <t>Acaponeta</t>
  </si>
  <si>
    <t>Ahuacatlán</t>
  </si>
  <si>
    <t>Amatlán de Cañas</t>
  </si>
  <si>
    <t>Bahía de Banderas</t>
  </si>
  <si>
    <t>Compostela</t>
  </si>
  <si>
    <t>Del Nayar</t>
  </si>
  <si>
    <t>Huajicori</t>
  </si>
  <si>
    <t>Ixtlán del Río</t>
  </si>
  <si>
    <t>Jala</t>
  </si>
  <si>
    <t>La Yesca</t>
  </si>
  <si>
    <t>Rosamorada</t>
  </si>
  <si>
    <t>Ruíz</t>
  </si>
  <si>
    <t>San Blas</t>
  </si>
  <si>
    <t>San Pedro Lagunillas</t>
  </si>
  <si>
    <t>Santiago Ixcuintla</t>
  </si>
  <si>
    <t>Tecuala</t>
  </si>
  <si>
    <t>Tepic</t>
  </si>
  <si>
    <t>Xalisco</t>
  </si>
  <si>
    <t>Agualeguas</t>
  </si>
  <si>
    <t>Anáhuac</t>
  </si>
  <si>
    <t>Apodaca</t>
  </si>
  <si>
    <t>Aramberri</t>
  </si>
  <si>
    <t>Bustamante</t>
  </si>
  <si>
    <t>Cadereyta Jiménez</t>
  </si>
  <si>
    <t>Cerralvo</t>
  </si>
  <si>
    <t>China</t>
  </si>
  <si>
    <t>Ciénega de Flores</t>
  </si>
  <si>
    <t>Dr. Arroyo</t>
  </si>
  <si>
    <t>Dr. Coss</t>
  </si>
  <si>
    <t>Dr. González</t>
  </si>
  <si>
    <t>García</t>
  </si>
  <si>
    <t>Gral. Bravo</t>
  </si>
  <si>
    <t>Gral. Escobedo</t>
  </si>
  <si>
    <t>Gral. Terán</t>
  </si>
  <si>
    <t>Gral. Treviño</t>
  </si>
  <si>
    <t>Gral. Zaragoza</t>
  </si>
  <si>
    <t>Gral. Zuazua</t>
  </si>
  <si>
    <t>Higueras</t>
  </si>
  <si>
    <t>Hualahuises</t>
  </si>
  <si>
    <t>Iturbide</t>
  </si>
  <si>
    <t>Lampazos de Naranjo</t>
  </si>
  <si>
    <t>Linares</t>
  </si>
  <si>
    <t>Los Aldamas</t>
  </si>
  <si>
    <t>Los Herreras</t>
  </si>
  <si>
    <t>Los Ramones</t>
  </si>
  <si>
    <t>Marín</t>
  </si>
  <si>
    <t>Mier y Noriega</t>
  </si>
  <si>
    <t>Mina</t>
  </si>
  <si>
    <t>Montemorelos</t>
  </si>
  <si>
    <t>Monterrey</t>
  </si>
  <si>
    <t>Parás</t>
  </si>
  <si>
    <t>Pesquería</t>
  </si>
  <si>
    <t>Rayones</t>
  </si>
  <si>
    <t>Sabinas Hidalgo</t>
  </si>
  <si>
    <t>Salinas Victoria</t>
  </si>
  <si>
    <t>San Nicolás de los Garza</t>
  </si>
  <si>
    <t>San Pedro Garza García</t>
  </si>
  <si>
    <t>Santiago</t>
  </si>
  <si>
    <t>Vallecillo</t>
  </si>
  <si>
    <t>Villaldama</t>
  </si>
  <si>
    <t>Abejones</t>
  </si>
  <si>
    <t>Acatlán de Pérez Figueroa</t>
  </si>
  <si>
    <t>Ánimas Trujano</t>
  </si>
  <si>
    <t>Asunción Cacalotepec</t>
  </si>
  <si>
    <t>Asunción Cuyotepeji</t>
  </si>
  <si>
    <t>Asunción Ixtaltepec</t>
  </si>
  <si>
    <t>Asunción Nochixtlán</t>
  </si>
  <si>
    <t>Asunción Ocotlán</t>
  </si>
  <si>
    <t>Asunción Tlacolulita</t>
  </si>
  <si>
    <t>Ayoquezco de Aldama</t>
  </si>
  <si>
    <t>Ayotzintepec</t>
  </si>
  <si>
    <t>Calihualá</t>
  </si>
  <si>
    <t>Candelaria Loxicha</t>
  </si>
  <si>
    <t>Capulálpam de Méndez</t>
  </si>
  <si>
    <t>Chahuites</t>
  </si>
  <si>
    <t>Chalcatongo de Hidalgo</t>
  </si>
  <si>
    <t>Chiquihuitlán de Benito Juárez</t>
  </si>
  <si>
    <t>Ciénega de Zimatlán</t>
  </si>
  <si>
    <t>Ciudad Ixtepec</t>
  </si>
  <si>
    <t>Coatecas Altas</t>
  </si>
  <si>
    <t>Coicoyán de las Flores</t>
  </si>
  <si>
    <t>Concepción Buenavista</t>
  </si>
  <si>
    <t>Concepción Pápalo</t>
  </si>
  <si>
    <t>Constancia del Rosario</t>
  </si>
  <si>
    <t>Cosolapa</t>
  </si>
  <si>
    <t>Cosoltepec</t>
  </si>
  <si>
    <t>Cuilápam de Guerrero</t>
  </si>
  <si>
    <t>Cuyamecalco Villa de Zaragoza</t>
  </si>
  <si>
    <t>El Barrio de la Soledad</t>
  </si>
  <si>
    <t>El Espinal</t>
  </si>
  <si>
    <t>Eloxochitlán de Flores Magón</t>
  </si>
  <si>
    <t>Fresnillo de Trujano</t>
  </si>
  <si>
    <t>Guadalupe de Ramírez</t>
  </si>
  <si>
    <t>Guadalupe Etla</t>
  </si>
  <si>
    <t>Guelatao de Juárez</t>
  </si>
  <si>
    <t>Guevea de Humboldt</t>
  </si>
  <si>
    <t>Heroica Ciudad de Ejutla de Crespo</t>
  </si>
  <si>
    <t>Heroica Ciudad de Huajuapan de León</t>
  </si>
  <si>
    <t>Heroica Ciudad de Juchitán de Zaragoza</t>
  </si>
  <si>
    <t>Heroica Ciudad de Tlaxiaco</t>
  </si>
  <si>
    <t>Heroica Villa Tezoatlán de Segura y Luna, Cuna de la Independencia de Oaxaca</t>
  </si>
  <si>
    <t>Huautepec</t>
  </si>
  <si>
    <t>Huautla de Jiménez</t>
  </si>
  <si>
    <t>Ixpantepec Nieves</t>
  </si>
  <si>
    <t>Ixtlán de Juárez</t>
  </si>
  <si>
    <t>La Compañía</t>
  </si>
  <si>
    <t>La Pe</t>
  </si>
  <si>
    <t>La Reforma</t>
  </si>
  <si>
    <t>La Trinidad Vista Hermosa</t>
  </si>
  <si>
    <t>Loma Bonita</t>
  </si>
  <si>
    <t>Magdalena Apasco</t>
  </si>
  <si>
    <t>Magdalena Jaltepec</t>
  </si>
  <si>
    <t>Magdalena Mixtepec</t>
  </si>
  <si>
    <t>Magdalena Ocotlán</t>
  </si>
  <si>
    <t>Magdalena Peñasco</t>
  </si>
  <si>
    <t>Magdalena Teitipac</t>
  </si>
  <si>
    <t>Magdalena Tequisistlán</t>
  </si>
  <si>
    <t>Magdalena Tlacotepec</t>
  </si>
  <si>
    <t>Magdalena Yodocono de Porfirio Díaz</t>
  </si>
  <si>
    <t>Magdalena Zahuatlán</t>
  </si>
  <si>
    <t>Mariscala de Juárez</t>
  </si>
  <si>
    <t>Mártires de Tacubaya</t>
  </si>
  <si>
    <t>Matías Romero Avendaño</t>
  </si>
  <si>
    <t>Mazatlán Villa de Flores</t>
  </si>
  <si>
    <t>Mesones Hidalgo</t>
  </si>
  <si>
    <t>Miahuatlán de Porfirio Díaz</t>
  </si>
  <si>
    <t>Mixistlán de la Reforma</t>
  </si>
  <si>
    <t>Monjas</t>
  </si>
  <si>
    <t>Natividad</t>
  </si>
  <si>
    <t>Nazareno Etla</t>
  </si>
  <si>
    <t>Nejapa de Madero</t>
  </si>
  <si>
    <t>Nuevo Zoquiápam</t>
  </si>
  <si>
    <t>Oaxaca de Juárez</t>
  </si>
  <si>
    <t>Ocotlán de Morelos</t>
  </si>
  <si>
    <t>Pinotepa de Don Luis</t>
  </si>
  <si>
    <t>Pluma Hidalgo</t>
  </si>
  <si>
    <t>Putla Villa de Guerrero</t>
  </si>
  <si>
    <t>Reforma de Pineda</t>
  </si>
  <si>
    <t>Reyes Etla</t>
  </si>
  <si>
    <t>Rojas de Cuauhtémoc</t>
  </si>
  <si>
    <t>Salina Cruz</t>
  </si>
  <si>
    <t>San Agustín Amatengo</t>
  </si>
  <si>
    <t>San Agustín Atenango</t>
  </si>
  <si>
    <t>San Agustín Chayuco</t>
  </si>
  <si>
    <t>San Agustín de las Juntas</t>
  </si>
  <si>
    <t>San Agustín Etla</t>
  </si>
  <si>
    <t>San Agustín Loxicha</t>
  </si>
  <si>
    <t>San Agustín Tlacotepec</t>
  </si>
  <si>
    <t>San Agustín Yatareni</t>
  </si>
  <si>
    <t>San Andrés Cabecera Nueva</t>
  </si>
  <si>
    <t>San Andrés Dinicuiti</t>
  </si>
  <si>
    <t>San Andrés Huaxpaltepec</t>
  </si>
  <si>
    <t>San Andrés Huayápam</t>
  </si>
  <si>
    <t>San Andrés Ixtlahuaca</t>
  </si>
  <si>
    <t>San Andrés Lagunas</t>
  </si>
  <si>
    <t>San Andrés Nuxiño</t>
  </si>
  <si>
    <t>San Andrés Paxtlán</t>
  </si>
  <si>
    <t>San Andrés Sinaxtla</t>
  </si>
  <si>
    <t>San Andrés Solaga</t>
  </si>
  <si>
    <t>San Andrés Teotilálpam</t>
  </si>
  <si>
    <t>San Andrés Tepetlapa</t>
  </si>
  <si>
    <t>San Andrés Yaá</t>
  </si>
  <si>
    <t>San Andrés Zabache</t>
  </si>
  <si>
    <t>San Andrés Zautla</t>
  </si>
  <si>
    <t>San Antonino Castillo Velasco</t>
  </si>
  <si>
    <t>San Antonino el Alto</t>
  </si>
  <si>
    <t>San Antonino Monte Verde</t>
  </si>
  <si>
    <t>San Antonio Acutla</t>
  </si>
  <si>
    <t>San Antonio de la Cal</t>
  </si>
  <si>
    <t>San Antonio Huitepec</t>
  </si>
  <si>
    <t>San Antonio Nanahuatípam</t>
  </si>
  <si>
    <t>San Antonio Sinicahua</t>
  </si>
  <si>
    <t>San Antonio Tepetlapa</t>
  </si>
  <si>
    <t>San Baltazar Chichicápam</t>
  </si>
  <si>
    <t>San Baltazar Loxicha</t>
  </si>
  <si>
    <t>San Baltazar Yatzachi el Bajo</t>
  </si>
  <si>
    <t>San Bartolo Coyotepec</t>
  </si>
  <si>
    <t>San Bartolo Soyaltepec</t>
  </si>
  <si>
    <t>San Bartolo Yautepec</t>
  </si>
  <si>
    <t>San Bartolomé Ayautla</t>
  </si>
  <si>
    <t>San Bartolomé Loxicha</t>
  </si>
  <si>
    <t>San Bartolomé Quialana</t>
  </si>
  <si>
    <t>San Bartolomé Yucuañe</t>
  </si>
  <si>
    <t>San Bartolomé Zoogocho</t>
  </si>
  <si>
    <t>San Bernardo Mixtepec</t>
  </si>
  <si>
    <t>San Blas Atempa</t>
  </si>
  <si>
    <t>San Carlos Yautepec</t>
  </si>
  <si>
    <t>San Cristóbal Amatlán</t>
  </si>
  <si>
    <t>San Cristóbal Amoltepec</t>
  </si>
  <si>
    <t>San Cristóbal Lachirioag</t>
  </si>
  <si>
    <t>San Cristóbal Suchixtlahuaca</t>
  </si>
  <si>
    <t>San Dionisio del Mar</t>
  </si>
  <si>
    <t>San Dionisio Ocotepec</t>
  </si>
  <si>
    <t>San Dionisio Ocotlán</t>
  </si>
  <si>
    <t>San Esteban Atatlahuca</t>
  </si>
  <si>
    <t>San Felipe Jalapa de Díaz</t>
  </si>
  <si>
    <t>San Felipe Tejalápam</t>
  </si>
  <si>
    <t>San Felipe Usila</t>
  </si>
  <si>
    <t>San Francisco Cahuacuá</t>
  </si>
  <si>
    <t>San Francisco Cajonos</t>
  </si>
  <si>
    <t>San Francisco Chapulapa</t>
  </si>
  <si>
    <t>San Francisco Chindúa</t>
  </si>
  <si>
    <t>San Francisco del Mar</t>
  </si>
  <si>
    <t>San Francisco Huehuetlán</t>
  </si>
  <si>
    <t>San Francisco Ixhuatán</t>
  </si>
  <si>
    <t>San Francisco Jaltepetongo</t>
  </si>
  <si>
    <t>San Francisco Lachigoló</t>
  </si>
  <si>
    <t>San Francisco Logueche</t>
  </si>
  <si>
    <t>San Francisco Nuxaño</t>
  </si>
  <si>
    <t>San Francisco Ozolotepec</t>
  </si>
  <si>
    <t>San Francisco Sola</t>
  </si>
  <si>
    <t>San Francisco Telixtlahuaca</t>
  </si>
  <si>
    <t>San Francisco Teopan</t>
  </si>
  <si>
    <t>San Francisco Tlapancingo</t>
  </si>
  <si>
    <t>San Gabriel Mixtepec</t>
  </si>
  <si>
    <t>San Ildefonso Amatlán</t>
  </si>
  <si>
    <t>San Ildefonso Sola</t>
  </si>
  <si>
    <t>San Ildefonso Villa Alta</t>
  </si>
  <si>
    <t>San Jacinto Amilpas</t>
  </si>
  <si>
    <t>San Jacinto Tlacotepec</t>
  </si>
  <si>
    <t>San Jerónimo Coatlán</t>
  </si>
  <si>
    <t>San Jerónimo Silacayoapilla</t>
  </si>
  <si>
    <t>San Jerónimo Sosola</t>
  </si>
  <si>
    <t>San Jerónimo Taviche</t>
  </si>
  <si>
    <t>San Jerónimo Tecóatl</t>
  </si>
  <si>
    <t>San Jerónimo Tlacochahuaya</t>
  </si>
  <si>
    <t>San Jorge Nuchita</t>
  </si>
  <si>
    <t>San José Ayuquila</t>
  </si>
  <si>
    <t>San José Chiltepec</t>
  </si>
  <si>
    <t>San José del Peñasco</t>
  </si>
  <si>
    <t>San José del Progreso</t>
  </si>
  <si>
    <t>San José Estancia Grande</t>
  </si>
  <si>
    <t>San José Independencia</t>
  </si>
  <si>
    <t>San José Lachiguiri</t>
  </si>
  <si>
    <t>San José Tenango</t>
  </si>
  <si>
    <t>San Juan Achiutla</t>
  </si>
  <si>
    <t>San Juan Atepec</t>
  </si>
  <si>
    <t>San Juan Bautista Atatlahuca</t>
  </si>
  <si>
    <t>San Juan Bautista Coixtlahuaca</t>
  </si>
  <si>
    <t>San Juan Bautista Cuicatlán</t>
  </si>
  <si>
    <t>San Juan Bautista Guelache</t>
  </si>
  <si>
    <t>San Juan Bautista Jayacatlán</t>
  </si>
  <si>
    <t>San Juan Bautista Lo de Soto</t>
  </si>
  <si>
    <t>San Juan Bautista Suchitepec</t>
  </si>
  <si>
    <t>San Juan Bautista Tlachichilco</t>
  </si>
  <si>
    <t>San Juan Bautista Tlacoatzintepec</t>
  </si>
  <si>
    <t>San Juan Bautista Tuxtepec</t>
  </si>
  <si>
    <t>San Juan Bautista Valle Nacional</t>
  </si>
  <si>
    <t>San Juan Cacahuatepec</t>
  </si>
  <si>
    <t>San Juan Chicomezúchil</t>
  </si>
  <si>
    <t>San Juan Chilateca</t>
  </si>
  <si>
    <t>San Juan Cieneguilla</t>
  </si>
  <si>
    <t>San Juan Coatzóspam</t>
  </si>
  <si>
    <t>San Juan Colorado</t>
  </si>
  <si>
    <t>San Juan Comaltepec</t>
  </si>
  <si>
    <t>San Juan Cotzocón</t>
  </si>
  <si>
    <t>San Juan de los Cués</t>
  </si>
  <si>
    <t>San Juan del Estado</t>
  </si>
  <si>
    <t>San Juan Diuxi</t>
  </si>
  <si>
    <t>San Juan Evangelista Analco</t>
  </si>
  <si>
    <t>San Juan Guelavía</t>
  </si>
  <si>
    <t>San Juan Guichicovi</t>
  </si>
  <si>
    <t>San Juan Ihualtepec</t>
  </si>
  <si>
    <t>San Juan Juquila Mixes</t>
  </si>
  <si>
    <t>San Juan Juquila Vijanos</t>
  </si>
  <si>
    <t>San Juan Lachao</t>
  </si>
  <si>
    <t>San Juan Lachigalla</t>
  </si>
  <si>
    <t>San Juan Lajarcia</t>
  </si>
  <si>
    <t>San Juan Lalana</t>
  </si>
  <si>
    <t>San Juan Mazatlán</t>
  </si>
  <si>
    <t>San Juan Mixtepec -Dto. 08 -</t>
  </si>
  <si>
    <t>San Juan Mixtepec -Dto. 26 -</t>
  </si>
  <si>
    <t>San Juan Ñumí</t>
  </si>
  <si>
    <t>San Juan Ozolotepec</t>
  </si>
  <si>
    <t>San Juan Petlapa</t>
  </si>
  <si>
    <t>San Juan Quiahije</t>
  </si>
  <si>
    <t>San Juan Quiotepec</t>
  </si>
  <si>
    <t>San Juan Sayultepec</t>
  </si>
  <si>
    <t>San Juan Tabaá</t>
  </si>
  <si>
    <t>San Juan Tamazola</t>
  </si>
  <si>
    <t>San Juan Teita</t>
  </si>
  <si>
    <t>San Juan Teitipac</t>
  </si>
  <si>
    <t>San Juan Tepeuxila</t>
  </si>
  <si>
    <t>San Juan Teposcolula</t>
  </si>
  <si>
    <t>San Juan Yaeé</t>
  </si>
  <si>
    <t>San Juan Yatzona</t>
  </si>
  <si>
    <t>San Juan Yucuita</t>
  </si>
  <si>
    <t>San Lorenzo</t>
  </si>
  <si>
    <t>San Lorenzo Albarradas</t>
  </si>
  <si>
    <t>San Lorenzo Cacaotepec</t>
  </si>
  <si>
    <t>San Lorenzo Cuaunecuiltitla</t>
  </si>
  <si>
    <t>San Lorenzo Texmelúcan</t>
  </si>
  <si>
    <t>San Lorenzo Victoria</t>
  </si>
  <si>
    <t>San Lucas Camotlán</t>
  </si>
  <si>
    <t>San Lucas Ojitlán</t>
  </si>
  <si>
    <t>San Lucas Quiaviní</t>
  </si>
  <si>
    <t>San Lucas Zoquiápam</t>
  </si>
  <si>
    <t>San Luis Amatlán</t>
  </si>
  <si>
    <t>San Marcial Ozolotepec</t>
  </si>
  <si>
    <t>San Marcos Arteaga</t>
  </si>
  <si>
    <t>San Martín de los Cansecos</t>
  </si>
  <si>
    <t>San Martín Huamelúlpam</t>
  </si>
  <si>
    <t>San Martín Itunyoso</t>
  </si>
  <si>
    <t>San Martín Lachilá</t>
  </si>
  <si>
    <t>San Martín Peras</t>
  </si>
  <si>
    <t>San Martín Tilcajete</t>
  </si>
  <si>
    <t>San Martín Toxpalan</t>
  </si>
  <si>
    <t>San Martín Zacatepec</t>
  </si>
  <si>
    <t>San Mateo Cajonos</t>
  </si>
  <si>
    <t>San Mateo del Mar</t>
  </si>
  <si>
    <t>San Mateo Etlatongo</t>
  </si>
  <si>
    <t>San Mateo Nejápam</t>
  </si>
  <si>
    <t>San Mateo Peñasco</t>
  </si>
  <si>
    <t>San Mateo Piñas</t>
  </si>
  <si>
    <t>San Mateo Río Hondo</t>
  </si>
  <si>
    <t>San Mateo Sindihui</t>
  </si>
  <si>
    <t>San Mateo Tlapiltepec</t>
  </si>
  <si>
    <t>San Mateo Yoloxochitlán</t>
  </si>
  <si>
    <t>San Mateo Yucutindó</t>
  </si>
  <si>
    <t>San Melchor Betaza</t>
  </si>
  <si>
    <t>San Miguel Achiutla</t>
  </si>
  <si>
    <t>San Miguel Ahuehuetitlán</t>
  </si>
  <si>
    <t>San Miguel Aloápam</t>
  </si>
  <si>
    <t>San Miguel Amatitlán</t>
  </si>
  <si>
    <t>San Miguel Amatlán</t>
  </si>
  <si>
    <t>San Miguel Chicahua</t>
  </si>
  <si>
    <t>San Miguel Chimalapa</t>
  </si>
  <si>
    <t>San Miguel Coatlán</t>
  </si>
  <si>
    <t>San Miguel del Puerto</t>
  </si>
  <si>
    <t>San Miguel del Río</t>
  </si>
  <si>
    <t>San Miguel Ejutla</t>
  </si>
  <si>
    <t>San Miguel el Grande</t>
  </si>
  <si>
    <t>San Miguel Huautla</t>
  </si>
  <si>
    <t>San Miguel Mixtepec</t>
  </si>
  <si>
    <t>San Miguel Panixtlahuaca</t>
  </si>
  <si>
    <t>San Miguel Peras</t>
  </si>
  <si>
    <t>San Miguel Piedras</t>
  </si>
  <si>
    <t>San Miguel Quetzaltepec</t>
  </si>
  <si>
    <t>San Miguel Santa Flor</t>
  </si>
  <si>
    <t>San Miguel Soyaltepec</t>
  </si>
  <si>
    <t>San Miguel Suchixtepec</t>
  </si>
  <si>
    <t>San Miguel Tecomatlán</t>
  </si>
  <si>
    <t>San Miguel Tenango</t>
  </si>
  <si>
    <t>San Miguel Tequixtepec</t>
  </si>
  <si>
    <t>San Miguel Tilquiápam</t>
  </si>
  <si>
    <t>San Miguel Tlacamama</t>
  </si>
  <si>
    <t>San Miguel Tlacotepec</t>
  </si>
  <si>
    <t>San Miguel Tulancingo</t>
  </si>
  <si>
    <t>San Miguel Yotao</t>
  </si>
  <si>
    <t>San Nicolás</t>
  </si>
  <si>
    <t>San Nicolás Hidalgo</t>
  </si>
  <si>
    <t>San Pablo Coatlán</t>
  </si>
  <si>
    <t>San Pablo Cuatro Venados</t>
  </si>
  <si>
    <t>San Pablo Etla</t>
  </si>
  <si>
    <t>San Pablo Huitzo</t>
  </si>
  <si>
    <t>San Pablo Huixtepec</t>
  </si>
  <si>
    <t>San Pablo Macuiltianguis</t>
  </si>
  <si>
    <t>San Pablo Tijaltepec</t>
  </si>
  <si>
    <t>San Pablo Villa de Mitla</t>
  </si>
  <si>
    <t>San Pablo Yaganiza</t>
  </si>
  <si>
    <t>San Pedro Amuzgos</t>
  </si>
  <si>
    <t>San Pedro Apóstol</t>
  </si>
  <si>
    <t>San Pedro Atoyac</t>
  </si>
  <si>
    <t>San Pedro Cajonos</t>
  </si>
  <si>
    <t>San Pedro Comitancillo</t>
  </si>
  <si>
    <t>San Pedro Coxcaltepec Cántaros</t>
  </si>
  <si>
    <t>San Pedro el Alto</t>
  </si>
  <si>
    <t>San Pedro Huamelula</t>
  </si>
  <si>
    <t>San Pedro Huilotepec</t>
  </si>
  <si>
    <t>San Pedro Ixcatlán</t>
  </si>
  <si>
    <t>San Pedro Ixtlahuaca</t>
  </si>
  <si>
    <t>San Pedro Jaltepetongo</t>
  </si>
  <si>
    <t>San Pedro Jicayán</t>
  </si>
  <si>
    <t>San Pedro Jocotipac</t>
  </si>
  <si>
    <t>San Pedro Juchatengo</t>
  </si>
  <si>
    <t>San Pedro Mártir</t>
  </si>
  <si>
    <t>San Pedro Mártir Quiechapa</t>
  </si>
  <si>
    <t>San Pedro Mártir Yucuxaco</t>
  </si>
  <si>
    <t>San Pedro Mixtepec -Dto. 22 -</t>
  </si>
  <si>
    <t>San Pedro Mixtepec -Dto. 26 -</t>
  </si>
  <si>
    <t>San Pedro Molinos</t>
  </si>
  <si>
    <t>San Pedro Nopala</t>
  </si>
  <si>
    <t>San Pedro Ocopetatillo</t>
  </si>
  <si>
    <t>San Pedro Ocotepec</t>
  </si>
  <si>
    <t>San Pedro Pochutla</t>
  </si>
  <si>
    <t>San Pedro Quiatoni</t>
  </si>
  <si>
    <t>San Pedro Sochiápam</t>
  </si>
  <si>
    <t>San Pedro Tapanatepec</t>
  </si>
  <si>
    <t>San Pedro Taviche</t>
  </si>
  <si>
    <t>San Pedro Teozacoalco</t>
  </si>
  <si>
    <t>San Pedro Teutila</t>
  </si>
  <si>
    <t>San Pedro Tidaá</t>
  </si>
  <si>
    <t>San Pedro Topiltepec</t>
  </si>
  <si>
    <t>San Pedro Totolápam</t>
  </si>
  <si>
    <t>San Pedro y San Pablo Ayutla</t>
  </si>
  <si>
    <t>San Pedro y San Pablo Teposcolula</t>
  </si>
  <si>
    <t>San Pedro y San Pablo Tequixtepec</t>
  </si>
  <si>
    <t>San Pedro Yaneri</t>
  </si>
  <si>
    <t>San Pedro Yólox</t>
  </si>
  <si>
    <t>San Pedro Yucunama</t>
  </si>
  <si>
    <t>San Raymundo Jalpan</t>
  </si>
  <si>
    <t>San Sebastián Abasolo</t>
  </si>
  <si>
    <t>San Sebastián Coatlán</t>
  </si>
  <si>
    <t>San Sebastián Ixcapa</t>
  </si>
  <si>
    <t>San Sebastián Nicananduta</t>
  </si>
  <si>
    <t>San Sebastián Río Hondo</t>
  </si>
  <si>
    <t>San Sebastián Tecomaxtlahuaca</t>
  </si>
  <si>
    <t>San Sebastián Teitipac</t>
  </si>
  <si>
    <t>San Sebastián Tutla</t>
  </si>
  <si>
    <t>San Simón Almolongas</t>
  </si>
  <si>
    <t>San Simón Zahuatlán</t>
  </si>
  <si>
    <t>San Vicente Coatlán</t>
  </si>
  <si>
    <t>San Vicente Lachixío</t>
  </si>
  <si>
    <t>San Vicente Nuñú</t>
  </si>
  <si>
    <t>Santa Ana</t>
  </si>
  <si>
    <t>Santa Ana Ateixtlahuaca</t>
  </si>
  <si>
    <t>Santa Ana Cuauhtémoc</t>
  </si>
  <si>
    <t>Santa Ana del Valle</t>
  </si>
  <si>
    <t>Santa Ana Tavela</t>
  </si>
  <si>
    <t>Santa Ana Tlapacoyan</t>
  </si>
  <si>
    <t>Santa Ana Yareni</t>
  </si>
  <si>
    <t>Santa Ana Zegache</t>
  </si>
  <si>
    <t>Santa Catalina Quierí</t>
  </si>
  <si>
    <t>Santa Catarina Cuixtla</t>
  </si>
  <si>
    <t>Santa Catarina Ixtepeji</t>
  </si>
  <si>
    <t>Santa Catarina Juquila</t>
  </si>
  <si>
    <t>Santa Catarina Lachatao</t>
  </si>
  <si>
    <t>Santa Catarina Loxicha</t>
  </si>
  <si>
    <t>Santa Catarina Mechoacán</t>
  </si>
  <si>
    <t>Santa Catarina Minas</t>
  </si>
  <si>
    <t>Santa Catarina Quiané</t>
  </si>
  <si>
    <t>Santa Catarina Quioquitani</t>
  </si>
  <si>
    <t>Santa Catarina Tayata</t>
  </si>
  <si>
    <t>Santa Catarina Ticuá</t>
  </si>
  <si>
    <t>Santa Catarina Yosonotú</t>
  </si>
  <si>
    <t>Santa Catarina Zapoquila</t>
  </si>
  <si>
    <t>Santa Cruz Acatepec</t>
  </si>
  <si>
    <t>Santa Cruz Amilpas</t>
  </si>
  <si>
    <t>Santa Cruz de Bravo</t>
  </si>
  <si>
    <t>Santa Cruz Itundujia</t>
  </si>
  <si>
    <t>Santa Cruz Mixtepec</t>
  </si>
  <si>
    <t>Santa Cruz Nundaco</t>
  </si>
  <si>
    <t>Santa Cruz Papalutla</t>
  </si>
  <si>
    <t>Santa Cruz Tacache de Mina</t>
  </si>
  <si>
    <t>Santa Cruz Tacahua</t>
  </si>
  <si>
    <t>Santa Cruz Tayata</t>
  </si>
  <si>
    <t>Santa Cruz Xitla</t>
  </si>
  <si>
    <t>Santa Cruz Xoxocotlán</t>
  </si>
  <si>
    <t>Santa Cruz Zenzontepec</t>
  </si>
  <si>
    <t>Santa Gertrudis</t>
  </si>
  <si>
    <t>Santa Inés de Zaragoza</t>
  </si>
  <si>
    <t>Santa Inés del Monte</t>
  </si>
  <si>
    <t>Santa Inés Yatzeche</t>
  </si>
  <si>
    <t>Santa Lucía del Camino</t>
  </si>
  <si>
    <t>Santa Lucía Miahuatlán</t>
  </si>
  <si>
    <t>Santa Lucía Monteverde</t>
  </si>
  <si>
    <t>Santa Lucía Ocotlán</t>
  </si>
  <si>
    <t>Santa Magdalena Jicotlán</t>
  </si>
  <si>
    <t>Santa María Alotepec</t>
  </si>
  <si>
    <t>Santa María Apazco</t>
  </si>
  <si>
    <t>Santa María Atzompa</t>
  </si>
  <si>
    <t>Santa María Camotlán</t>
  </si>
  <si>
    <t>Santa María Chachoápam</t>
  </si>
  <si>
    <t>Santa María Chilchotla</t>
  </si>
  <si>
    <t>Santa María Chimalapa</t>
  </si>
  <si>
    <t>Santa María Colotepec</t>
  </si>
  <si>
    <t>Santa María Cortijo</t>
  </si>
  <si>
    <t>Santa María Coyotepec</t>
  </si>
  <si>
    <t>Santa María del Rosario</t>
  </si>
  <si>
    <t>Santa María del Tule</t>
  </si>
  <si>
    <t>Santa María Ecatepec</t>
  </si>
  <si>
    <t>Santa María Guelacé</t>
  </si>
  <si>
    <t>Santa María Guienagati</t>
  </si>
  <si>
    <t>Santa María Huatulco</t>
  </si>
  <si>
    <t>Santa María Huazolotitlán</t>
  </si>
  <si>
    <t>Santa María Ipalapa</t>
  </si>
  <si>
    <t>Santa María Ixcatlán</t>
  </si>
  <si>
    <t>Santa María Jacatepec</t>
  </si>
  <si>
    <t>Santa María Jalapa del Marqués</t>
  </si>
  <si>
    <t>Santa María Jaltianguis</t>
  </si>
  <si>
    <t>Santa María la Asunción</t>
  </si>
  <si>
    <t>Santa María Lachixío</t>
  </si>
  <si>
    <t>Santa María Mixtequilla</t>
  </si>
  <si>
    <t>Santa María Nativitas</t>
  </si>
  <si>
    <t>Santa María Nduayaco</t>
  </si>
  <si>
    <t>Santa María Ozolotepec</t>
  </si>
  <si>
    <t>Santa María Pápalo</t>
  </si>
  <si>
    <t>Santa María Peñoles</t>
  </si>
  <si>
    <t>Santa María Petapa</t>
  </si>
  <si>
    <t>Santa María Quiegolani</t>
  </si>
  <si>
    <t>Santa María Sola</t>
  </si>
  <si>
    <t>Santa María Tataltepec</t>
  </si>
  <si>
    <t>Santa María Tecomavaca</t>
  </si>
  <si>
    <t>Santa María Temaxcalapa</t>
  </si>
  <si>
    <t>Santa María Temaxcaltepec</t>
  </si>
  <si>
    <t>Santa María Teopoxco</t>
  </si>
  <si>
    <t>Santa María Tepantlali</t>
  </si>
  <si>
    <t>Santa María Texcatitlán</t>
  </si>
  <si>
    <t>Santa María Tlahuitoltepec</t>
  </si>
  <si>
    <t>Santa María Tlalixtac</t>
  </si>
  <si>
    <t>Santa María Tonameca</t>
  </si>
  <si>
    <t>Santa María Totolapilla</t>
  </si>
  <si>
    <t>Santa María Xadani</t>
  </si>
  <si>
    <t>Santa María Yalina</t>
  </si>
  <si>
    <t>Santa María Yavesía</t>
  </si>
  <si>
    <t>Santa María Yolotepec</t>
  </si>
  <si>
    <t>Santa María Yosoyúa</t>
  </si>
  <si>
    <t>Santa María Yucuhiti</t>
  </si>
  <si>
    <t>Santa María Zacatepec</t>
  </si>
  <si>
    <t>Santa María Zaniza</t>
  </si>
  <si>
    <t>Santa María Zoquitlán</t>
  </si>
  <si>
    <t>Santiago Amoltepec</t>
  </si>
  <si>
    <t>Santiago Apoala</t>
  </si>
  <si>
    <t>Santiago Apóstol</t>
  </si>
  <si>
    <t>Santiago Astata</t>
  </si>
  <si>
    <t>Santiago Atitlán</t>
  </si>
  <si>
    <t>Santiago Ayuquililla</t>
  </si>
  <si>
    <t>Santiago Cacaloxtepec</t>
  </si>
  <si>
    <t>Santiago Camotlán</t>
  </si>
  <si>
    <t>Santiago Chazumba</t>
  </si>
  <si>
    <t>Santiago Choápam</t>
  </si>
  <si>
    <t>Santiago Comaltepec</t>
  </si>
  <si>
    <t>Santiago del Río</t>
  </si>
  <si>
    <t>Santiago Huajolotitlán</t>
  </si>
  <si>
    <t>Santiago Huauclilla</t>
  </si>
  <si>
    <t>Santiago Ihuitlán Plumas</t>
  </si>
  <si>
    <t>Santiago Ixcuintepec</t>
  </si>
  <si>
    <t>Santiago Ixtayutla</t>
  </si>
  <si>
    <t>Santiago Jamiltepec</t>
  </si>
  <si>
    <t>Santiago Jocotepec</t>
  </si>
  <si>
    <t>Santiago Juxtlahuaca</t>
  </si>
  <si>
    <t>Santiago Lachiguiri</t>
  </si>
  <si>
    <t>Santiago Lalopa</t>
  </si>
  <si>
    <t>Santiago Laollaga</t>
  </si>
  <si>
    <t>Santiago Laxopa</t>
  </si>
  <si>
    <t>Santiago Llano Grande</t>
  </si>
  <si>
    <t>Santiago Matatlán</t>
  </si>
  <si>
    <t>Santiago Miltepec</t>
  </si>
  <si>
    <t>Santiago Minas</t>
  </si>
  <si>
    <t>Santiago Nacaltepec</t>
  </si>
  <si>
    <t>Santiago Nejapilla</t>
  </si>
  <si>
    <t>Santiago Niltepec</t>
  </si>
  <si>
    <t>Santiago Nundiche</t>
  </si>
  <si>
    <t>Santiago Nuyoó</t>
  </si>
  <si>
    <t>Santiago Pinotepa Nacional</t>
  </si>
  <si>
    <t>Santiago Suchilquitongo</t>
  </si>
  <si>
    <t>Santiago Tamazola</t>
  </si>
  <si>
    <t>Santiago Tapextla</t>
  </si>
  <si>
    <t>Santiago Tenango</t>
  </si>
  <si>
    <t>Santiago Tepetlapa</t>
  </si>
  <si>
    <t>Santiago Tetepec</t>
  </si>
  <si>
    <t>Santiago Texcalcingo</t>
  </si>
  <si>
    <t>Santiago Textitlán</t>
  </si>
  <si>
    <t>Santiago Tilantongo</t>
  </si>
  <si>
    <t>Santiago Tillo</t>
  </si>
  <si>
    <t>Santiago Tlazoyaltepec</t>
  </si>
  <si>
    <t>Santiago Xanica</t>
  </si>
  <si>
    <t>Santiago Xiacuí</t>
  </si>
  <si>
    <t>Santiago Yaitepec</t>
  </si>
  <si>
    <t>Santiago Yaveo</t>
  </si>
  <si>
    <t>Santiago Yolomécatl</t>
  </si>
  <si>
    <t>Santiago Yosondúa</t>
  </si>
  <si>
    <t>Santiago Yucuyachi</t>
  </si>
  <si>
    <t>Santiago Zacatepec</t>
  </si>
  <si>
    <t>Santiago Zoochila</t>
  </si>
  <si>
    <t>Santo Domingo Albarradas</t>
  </si>
  <si>
    <t>Santo Domingo Armenta</t>
  </si>
  <si>
    <t>Santo Domingo Chihuitán</t>
  </si>
  <si>
    <t>Santo Domingo de Morelos</t>
  </si>
  <si>
    <t>Santo Domingo Ingenio</t>
  </si>
  <si>
    <t>Santo Domingo Ixcatlán</t>
  </si>
  <si>
    <t>Santo Domingo Nuxaá</t>
  </si>
  <si>
    <t>Santo Domingo Ozolotepec</t>
  </si>
  <si>
    <t>Santo Domingo Petapa</t>
  </si>
  <si>
    <t>Santo Domingo Roayaga</t>
  </si>
  <si>
    <t>Santo Domingo Tehuantepec</t>
  </si>
  <si>
    <t>Santo Domingo Teojomulco</t>
  </si>
  <si>
    <t>Santo Domingo Tepuxtepec</t>
  </si>
  <si>
    <t>Santo Domingo Tlatayápam</t>
  </si>
  <si>
    <t>Santo Domingo Tomaltepec</t>
  </si>
  <si>
    <t>Santo Domingo Tonalá</t>
  </si>
  <si>
    <t>Santo Domingo Tonaltepec</t>
  </si>
  <si>
    <t>Santo Domingo Xagacía</t>
  </si>
  <si>
    <t>Santo Domingo Yanhuitlán</t>
  </si>
  <si>
    <t>Santo Domingo Yodohino</t>
  </si>
  <si>
    <t>Santo Domingo Zanatepec</t>
  </si>
  <si>
    <t>Santo Tomás Jalieza</t>
  </si>
  <si>
    <t>Santo Tomás Mazaltepec</t>
  </si>
  <si>
    <t>Santo Tomás Ocotepec</t>
  </si>
  <si>
    <t>Santo Tomás Tamazulapan</t>
  </si>
  <si>
    <t>Santos Reyes Nopala</t>
  </si>
  <si>
    <t>Santos Reyes Pápalo</t>
  </si>
  <si>
    <t>Santos Reyes Tepejillo</t>
  </si>
  <si>
    <t>Santos Reyes Yucuná</t>
  </si>
  <si>
    <t>Silacayoápam</t>
  </si>
  <si>
    <t>Sitio de Xitlapehua</t>
  </si>
  <si>
    <t>Soledad Etla</t>
  </si>
  <si>
    <t>Tamazulápam del Espíritu Santo</t>
  </si>
  <si>
    <t>Tanetze de Zaragoza</t>
  </si>
  <si>
    <t>Taniche</t>
  </si>
  <si>
    <t>Tataltepec de Valdés</t>
  </si>
  <si>
    <t>Teococuilco de Marcos Pérez</t>
  </si>
  <si>
    <t>Teotitlán de Flores Magón</t>
  </si>
  <si>
    <t>Teotitlán del Valle</t>
  </si>
  <si>
    <t>Teotongo</t>
  </si>
  <si>
    <t>Tepelmeme Villa de Morelos</t>
  </si>
  <si>
    <t>Tlacolula de Matamoros</t>
  </si>
  <si>
    <t>Tlacotepec Plumas</t>
  </si>
  <si>
    <t>Tlalixtac de Cabrera</t>
  </si>
  <si>
    <t>Totontepec Villa de Morelos</t>
  </si>
  <si>
    <t>Trinidad Zaachila</t>
  </si>
  <si>
    <t>Unión Hidalgo</t>
  </si>
  <si>
    <t>Valerio Trujano</t>
  </si>
  <si>
    <t>Villa de Chilapa de Díaz</t>
  </si>
  <si>
    <t>Villa de Etla</t>
  </si>
  <si>
    <t>Villa de Tamazulápam del Progreso</t>
  </si>
  <si>
    <t>Villa de Tututepec de Melchor Ocampo</t>
  </si>
  <si>
    <t>Villa de Zaachila</t>
  </si>
  <si>
    <t>Villa Díaz Ordaz</t>
  </si>
  <si>
    <t>Villa Sola de Vega</t>
  </si>
  <si>
    <t>Villa Talea de Castro</t>
  </si>
  <si>
    <t>Villa Tejúpam de la Unión</t>
  </si>
  <si>
    <t>Yaxe</t>
  </si>
  <si>
    <t>Yogana</t>
  </si>
  <si>
    <t>Yutanduchi de Guerrero</t>
  </si>
  <si>
    <t>Zapotitlán Lagunas</t>
  </si>
  <si>
    <t>Zapotitlán Palmas</t>
  </si>
  <si>
    <t>Zimatlán de Álvarez</t>
  </si>
  <si>
    <t>Acajete</t>
  </si>
  <si>
    <t>Acateno</t>
  </si>
  <si>
    <t>Acatzingo</t>
  </si>
  <si>
    <t>Acteopan</t>
  </si>
  <si>
    <t>Ahuatlán</t>
  </si>
  <si>
    <t>Ahuazotepec</t>
  </si>
  <si>
    <t>Ahuehuetitla</t>
  </si>
  <si>
    <t>Ajalpan</t>
  </si>
  <si>
    <t>Albino Zertuche</t>
  </si>
  <si>
    <t>Aljojuca</t>
  </si>
  <si>
    <t>Altepexi</t>
  </si>
  <si>
    <t>Amixtlán</t>
  </si>
  <si>
    <t>Amozoc</t>
  </si>
  <si>
    <t>Aquixtla</t>
  </si>
  <si>
    <t>Atempan</t>
  </si>
  <si>
    <t>Atexcal</t>
  </si>
  <si>
    <t>Atlequizayan</t>
  </si>
  <si>
    <t>Atlixco</t>
  </si>
  <si>
    <t>Atoyatempan</t>
  </si>
  <si>
    <t>Atzala</t>
  </si>
  <si>
    <t>Atzitzihuacán</t>
  </si>
  <si>
    <t>Atzitzintla</t>
  </si>
  <si>
    <t>Axutla</t>
  </si>
  <si>
    <t>Ayotoxco de Guerrero</t>
  </si>
  <si>
    <t>Calpan</t>
  </si>
  <si>
    <t>Caltepec</t>
  </si>
  <si>
    <t>Camocuautla</t>
  </si>
  <si>
    <t>Cañada Morelos</t>
  </si>
  <si>
    <t>Caxhuacan</t>
  </si>
  <si>
    <t>Chalchicomula de Sesma</t>
  </si>
  <si>
    <t>Chapulco</t>
  </si>
  <si>
    <t>Chiautzingo</t>
  </si>
  <si>
    <t>Chichiquila</t>
  </si>
  <si>
    <t>Chiconcuautla</t>
  </si>
  <si>
    <t>Chietla</t>
  </si>
  <si>
    <t>Chigmecatitlán</t>
  </si>
  <si>
    <t>Chignahuapan</t>
  </si>
  <si>
    <t>Chignautla</t>
  </si>
  <si>
    <t>Chila</t>
  </si>
  <si>
    <t>Chila de la Sal</t>
  </si>
  <si>
    <t>Chilchotla</t>
  </si>
  <si>
    <t>Chinantla</t>
  </si>
  <si>
    <t>Coatepec</t>
  </si>
  <si>
    <t>Coatzingo</t>
  </si>
  <si>
    <t>Cohetzala</t>
  </si>
  <si>
    <t>Cohuecan</t>
  </si>
  <si>
    <t>Coronango</t>
  </si>
  <si>
    <t>Coxcatlán</t>
  </si>
  <si>
    <t>Coyomeapan</t>
  </si>
  <si>
    <t>Cuapiaxtla de Madero</t>
  </si>
  <si>
    <t>Cuautempan</t>
  </si>
  <si>
    <t>Cuautinchán</t>
  </si>
  <si>
    <t>Cuautlancingo</t>
  </si>
  <si>
    <t>Cuayuca de Andrade</t>
  </si>
  <si>
    <t>Cuetzalan del Progreso</t>
  </si>
  <si>
    <t>Cuyoaco</t>
  </si>
  <si>
    <t>Domingo Arenas</t>
  </si>
  <si>
    <t>Epatlán</t>
  </si>
  <si>
    <t>Esperanza</t>
  </si>
  <si>
    <t>Francisco Z. Mena</t>
  </si>
  <si>
    <t>General Felipe Ángeles</t>
  </si>
  <si>
    <t>Hermenegildo Galeana</t>
  </si>
  <si>
    <t>Honey</t>
  </si>
  <si>
    <t>Huaquechula</t>
  </si>
  <si>
    <t>Huatlatlauca</t>
  </si>
  <si>
    <t>Huauchinango</t>
  </si>
  <si>
    <t>Huehuetlán el Chico</t>
  </si>
  <si>
    <t>Huehuetlán el Grande</t>
  </si>
  <si>
    <t>Huejotzingo</t>
  </si>
  <si>
    <t>Hueyapan</t>
  </si>
  <si>
    <t>Hueytamalco</t>
  </si>
  <si>
    <t>Hueytlalpan</t>
  </si>
  <si>
    <t>Huitzilan de Serdán</t>
  </si>
  <si>
    <t>Huitziltepec</t>
  </si>
  <si>
    <t>Ixcamilpa de Guerrero</t>
  </si>
  <si>
    <t>Ixcaquixtla</t>
  </si>
  <si>
    <t>Ixtacamaxtitlán</t>
  </si>
  <si>
    <t>Ixtepec</t>
  </si>
  <si>
    <t>Izúcar de Matamoros</t>
  </si>
  <si>
    <t>Jalpan</t>
  </si>
  <si>
    <t>Jolalpan</t>
  </si>
  <si>
    <t>Jonotla</t>
  </si>
  <si>
    <t>Jopala</t>
  </si>
  <si>
    <t>Juan C. Bonilla</t>
  </si>
  <si>
    <t>Juan Galindo</t>
  </si>
  <si>
    <t>Juan N. Méndez</t>
  </si>
  <si>
    <t>La Magdalena Tlatlauquitepec</t>
  </si>
  <si>
    <t>Lafragua</t>
  </si>
  <si>
    <t>Libres</t>
  </si>
  <si>
    <t>Los Reyes de Juárez</t>
  </si>
  <si>
    <t>Mazapiltepec de Juárez</t>
  </si>
  <si>
    <t>Mixtla</t>
  </si>
  <si>
    <t>Molcaxac</t>
  </si>
  <si>
    <t>Naupan</t>
  </si>
  <si>
    <t>Nauzontla</t>
  </si>
  <si>
    <t>Nealtican</t>
  </si>
  <si>
    <t>Nicolás Bravo</t>
  </si>
  <si>
    <t>Nopalucan</t>
  </si>
  <si>
    <t>Ocoyucan</t>
  </si>
  <si>
    <t>Olintla</t>
  </si>
  <si>
    <t>Oriental</t>
  </si>
  <si>
    <t>Pahuatlán</t>
  </si>
  <si>
    <t>Palmar de Bravo</t>
  </si>
  <si>
    <t>Petlalcingo</t>
  </si>
  <si>
    <t>Piaxtla</t>
  </si>
  <si>
    <t>Quecholac</t>
  </si>
  <si>
    <t>Quimixtlán</t>
  </si>
  <si>
    <t>Rafael Lara Grajales</t>
  </si>
  <si>
    <t>San Andrés Cholula</t>
  </si>
  <si>
    <t>San Antonio Cañada</t>
  </si>
  <si>
    <t>San Diego la Mesa Tochimiltzingo</t>
  </si>
  <si>
    <t>San Felipe Teotlalcingo</t>
  </si>
  <si>
    <t>San Felipe Tepatlán</t>
  </si>
  <si>
    <t>San Gabriel Chilac</t>
  </si>
  <si>
    <t>San Gregorio Atzompa</t>
  </si>
  <si>
    <t>San Jerónimo Tecuanipan</t>
  </si>
  <si>
    <t>San Jerónimo Xayacatlán</t>
  </si>
  <si>
    <t>San José Chiapa</t>
  </si>
  <si>
    <t>San José Miahuatlán</t>
  </si>
  <si>
    <t>San Juan Atenco</t>
  </si>
  <si>
    <t>San Juan Atzompa</t>
  </si>
  <si>
    <t>San Martín Texmelucan</t>
  </si>
  <si>
    <t>San Martín Totoltepec</t>
  </si>
  <si>
    <t>San Matías Tlalancaleca</t>
  </si>
  <si>
    <t>San Miguel Ixitlán</t>
  </si>
  <si>
    <t>San Miguel Xoxtla</t>
  </si>
  <si>
    <t>San Nicolás Buenos Aires</t>
  </si>
  <si>
    <t>San Nicolás de los Ranchos</t>
  </si>
  <si>
    <t>San Pablo Anicano</t>
  </si>
  <si>
    <t>San Pedro Cholula</t>
  </si>
  <si>
    <t>San Pedro Yeloixtlahuaca</t>
  </si>
  <si>
    <t>San Salvador el Seco</t>
  </si>
  <si>
    <t>San Salvador el Verde</t>
  </si>
  <si>
    <t>San Salvador Huixcolotla</t>
  </si>
  <si>
    <t>San Sebastián Tlacotepec</t>
  </si>
  <si>
    <t>Santa Catarina Tlaltempan</t>
  </si>
  <si>
    <t>Santa Inés Ahuatempan</t>
  </si>
  <si>
    <t>Santa Isabel Cholula</t>
  </si>
  <si>
    <t>Santiago Miahuatlán</t>
  </si>
  <si>
    <t>Santo Tomás Hueyotlipan</t>
  </si>
  <si>
    <t>Soltepec</t>
  </si>
  <si>
    <t>Tecali de Herrera</t>
  </si>
  <si>
    <t>Tecamachalco</t>
  </si>
  <si>
    <t>Tecomatlán</t>
  </si>
  <si>
    <t>Tehuacán</t>
  </si>
  <si>
    <t>Tehuitzingo</t>
  </si>
  <si>
    <t>Tenampulco</t>
  </si>
  <si>
    <t>Teopantlán</t>
  </si>
  <si>
    <t>Teotlalco</t>
  </si>
  <si>
    <t>Tepanco de López</t>
  </si>
  <si>
    <t>Tepango de Rodríguez</t>
  </si>
  <si>
    <t>Tepatlaxco de Hidalgo</t>
  </si>
  <si>
    <t>Tepeaca</t>
  </si>
  <si>
    <t>Tepemaxalco</t>
  </si>
  <si>
    <t>Tepeojuma</t>
  </si>
  <si>
    <t>Tepetzintla</t>
  </si>
  <si>
    <t>Tepexco</t>
  </si>
  <si>
    <t>Tepexi de Rodríguez</t>
  </si>
  <si>
    <t>Tepeyahualco</t>
  </si>
  <si>
    <t>Tepeyahualco de Cuauhtémoc</t>
  </si>
  <si>
    <t>Tetela de Ocampo</t>
  </si>
  <si>
    <t>Teteles de Avila Castillo</t>
  </si>
  <si>
    <t>Teziutlán</t>
  </si>
  <si>
    <t>Tianguismanalco</t>
  </si>
  <si>
    <t>Tilapa</t>
  </si>
  <si>
    <t>Tlachichuca</t>
  </si>
  <si>
    <t>Tlacotepec de Benito Juárez</t>
  </si>
  <si>
    <t>Tlacuilotepec</t>
  </si>
  <si>
    <t>Tlahuapan</t>
  </si>
  <si>
    <t>Tlaltenango</t>
  </si>
  <si>
    <t>Tlanepantla</t>
  </si>
  <si>
    <t>Tlaola</t>
  </si>
  <si>
    <t>Tlapacoya</t>
  </si>
  <si>
    <t>Tlapanalá</t>
  </si>
  <si>
    <t>Tlatlauquitepec</t>
  </si>
  <si>
    <t>Tlaxco</t>
  </si>
  <si>
    <t>Tochimilco</t>
  </si>
  <si>
    <t>Tochtepec</t>
  </si>
  <si>
    <t>Totoltepec de Guerrero</t>
  </si>
  <si>
    <t>Tulcingo</t>
  </si>
  <si>
    <t>Tuzamapan de Galeana</t>
  </si>
  <si>
    <t>Tzicatlacoyan</t>
  </si>
  <si>
    <t>Xayacatlán de Bravo</t>
  </si>
  <si>
    <t>Xicotepec</t>
  </si>
  <si>
    <t>Xicotlán</t>
  </si>
  <si>
    <t>Xiutetelco</t>
  </si>
  <si>
    <t>Xochiapulco</t>
  </si>
  <si>
    <t>Xochiltepec</t>
  </si>
  <si>
    <t>Xochitlán de Vicente Suárez</t>
  </si>
  <si>
    <t>Xochitlán Todos Santos</t>
  </si>
  <si>
    <t>Yaonáhuac</t>
  </si>
  <si>
    <t>Yehualtepec</t>
  </si>
  <si>
    <t>Zacapala</t>
  </si>
  <si>
    <t>Zacapoaxtla</t>
  </si>
  <si>
    <t>Zacatlán</t>
  </si>
  <si>
    <t>Zapotitlán</t>
  </si>
  <si>
    <t>Zapotitlán de Méndez</t>
  </si>
  <si>
    <t>Zautla</t>
  </si>
  <si>
    <t>Zihuateutla</t>
  </si>
  <si>
    <t>Zinacatepec</t>
  </si>
  <si>
    <t>Zongozotla</t>
  </si>
  <si>
    <t>Zoquiapan</t>
  </si>
  <si>
    <t>Zoquitlán</t>
  </si>
  <si>
    <t>Amealco de Bonfil</t>
  </si>
  <si>
    <t>Arroyo Seco</t>
  </si>
  <si>
    <t>Cadereyta de Montes</t>
  </si>
  <si>
    <t>Colón</t>
  </si>
  <si>
    <t>Corregidora</t>
  </si>
  <si>
    <t>El Marqués</t>
  </si>
  <si>
    <t>Ezequiel Montes</t>
  </si>
  <si>
    <t>Huimilpan</t>
  </si>
  <si>
    <t>Jalpan de Serra</t>
  </si>
  <si>
    <t>Landa de Matamoros</t>
  </si>
  <si>
    <t>Pedro Escobedo</t>
  </si>
  <si>
    <t>Peñamiller</t>
  </si>
  <si>
    <t>Pinal de Amoles</t>
  </si>
  <si>
    <t>San Joaquín</t>
  </si>
  <si>
    <t>Tequisquiapan</t>
  </si>
  <si>
    <t>Bacalar</t>
  </si>
  <si>
    <t>Cozumel</t>
  </si>
  <si>
    <t>Felipe Carrillo Puerto</t>
  </si>
  <si>
    <t>Isla Mujeres</t>
  </si>
  <si>
    <t>José María Morelos</t>
  </si>
  <si>
    <t>Othón P. Blanco</t>
  </si>
  <si>
    <t>Solidaridad</t>
  </si>
  <si>
    <t>Tulum</t>
  </si>
  <si>
    <t>Ahualulco</t>
  </si>
  <si>
    <t>Alaquines</t>
  </si>
  <si>
    <t>Aquismón</t>
  </si>
  <si>
    <t>Armadillo de los Infante</t>
  </si>
  <si>
    <t>Axtla de Terrazas</t>
  </si>
  <si>
    <t>Cárdenas</t>
  </si>
  <si>
    <t>Catorce</t>
  </si>
  <si>
    <t>Cedral</t>
  </si>
  <si>
    <t>Cerritos</t>
  </si>
  <si>
    <t>Cerro de San Pedro</t>
  </si>
  <si>
    <t>Charcas</t>
  </si>
  <si>
    <t>Ciudad del Maíz</t>
  </si>
  <si>
    <t>Ciudad Fernández</t>
  </si>
  <si>
    <t>Ciudad Valles</t>
  </si>
  <si>
    <t>Ebano</t>
  </si>
  <si>
    <t>El Naranjo</t>
  </si>
  <si>
    <t>Guadalcázar</t>
  </si>
  <si>
    <t>Huehuetlán</t>
  </si>
  <si>
    <t>Matehuala</t>
  </si>
  <si>
    <t>Matlapa</t>
  </si>
  <si>
    <t>Mexquitic de Carmona</t>
  </si>
  <si>
    <t>Moctezuma</t>
  </si>
  <si>
    <t>Rioverde</t>
  </si>
  <si>
    <t>Salinas</t>
  </si>
  <si>
    <t>San Antonio</t>
  </si>
  <si>
    <t>San Ciro de Acosta</t>
  </si>
  <si>
    <t>San Martín Chalchicuautla</t>
  </si>
  <si>
    <t>San Nicolás Tolentino</t>
  </si>
  <si>
    <t>San Vicente Tancuayalab</t>
  </si>
  <si>
    <t>Santa María del Río</t>
  </si>
  <si>
    <t>Santo Domingo</t>
  </si>
  <si>
    <t>Soledad de Graciano Sánchez</t>
  </si>
  <si>
    <t>Tamasopo</t>
  </si>
  <si>
    <t>Tamazunchale</t>
  </si>
  <si>
    <t>Tampacán</t>
  </si>
  <si>
    <t>Tampamolón Corona</t>
  </si>
  <si>
    <t>Tamuín</t>
  </si>
  <si>
    <t>Tancanhuitz</t>
  </si>
  <si>
    <t>Tanlajás</t>
  </si>
  <si>
    <t>Tanquián de Escobedo</t>
  </si>
  <si>
    <t>Tierra Nueva</t>
  </si>
  <si>
    <t>Vanegas</t>
  </si>
  <si>
    <t>Venado</t>
  </si>
  <si>
    <t>Villa de Arista</t>
  </si>
  <si>
    <t>Villa de Arriaga</t>
  </si>
  <si>
    <t>Villa de Guadalupe</t>
  </si>
  <si>
    <t>Villa de la Paz</t>
  </si>
  <si>
    <t>Villa de Ramos</t>
  </si>
  <si>
    <t>Villa de Reyes</t>
  </si>
  <si>
    <t>Villa Juárez</t>
  </si>
  <si>
    <t>Xilitla</t>
  </si>
  <si>
    <t>Ahome</t>
  </si>
  <si>
    <t>Angostura</t>
  </si>
  <si>
    <t>Badiraguato</t>
  </si>
  <si>
    <t>Choix</t>
  </si>
  <si>
    <t>Concordia</t>
  </si>
  <si>
    <t>Cosalá</t>
  </si>
  <si>
    <t>Culiacán</t>
  </si>
  <si>
    <t>El Fuerte</t>
  </si>
  <si>
    <t>Elota</t>
  </si>
  <si>
    <t>Escuinapa</t>
  </si>
  <si>
    <t>Guamuchil</t>
  </si>
  <si>
    <t>Guasave</t>
  </si>
  <si>
    <t>Mazatlán</t>
  </si>
  <si>
    <t>Mocorito</t>
  </si>
  <si>
    <t>Navolato</t>
  </si>
  <si>
    <t>Salvador Alvarado</t>
  </si>
  <si>
    <t>San Ignacio</t>
  </si>
  <si>
    <t>Aconchi</t>
  </si>
  <si>
    <t>Agua Prieta</t>
  </si>
  <si>
    <t>Alamos</t>
  </si>
  <si>
    <t>Altar</t>
  </si>
  <si>
    <t>Arivechi</t>
  </si>
  <si>
    <t>Arizpe</t>
  </si>
  <si>
    <t>Atil</t>
  </si>
  <si>
    <t>Bacadéhuachi</t>
  </si>
  <si>
    <t>Bacanora</t>
  </si>
  <si>
    <t>Bacerac</t>
  </si>
  <si>
    <t>Bacoachi</t>
  </si>
  <si>
    <t>Bácum</t>
  </si>
  <si>
    <t>Banámichi</t>
  </si>
  <si>
    <t>Baviácora</t>
  </si>
  <si>
    <t>Bavispe</t>
  </si>
  <si>
    <t>Benjamín Hill</t>
  </si>
  <si>
    <t>Caborca</t>
  </si>
  <si>
    <t>Cajeme</t>
  </si>
  <si>
    <t>Cananea</t>
  </si>
  <si>
    <t>Carbó</t>
  </si>
  <si>
    <t>Cucurpe</t>
  </si>
  <si>
    <t>Cumpas</t>
  </si>
  <si>
    <t>Divisaderos</t>
  </si>
  <si>
    <t>Empalme</t>
  </si>
  <si>
    <t>Etchojoa</t>
  </si>
  <si>
    <t>Fronteras</t>
  </si>
  <si>
    <t>General Plutarco Elías Calles</t>
  </si>
  <si>
    <t>Granados</t>
  </si>
  <si>
    <t>Guaymas</t>
  </si>
  <si>
    <t>Hermosillo</t>
  </si>
  <si>
    <t>Huachinera</t>
  </si>
  <si>
    <t>Huásabas</t>
  </si>
  <si>
    <t>Huatabampo</t>
  </si>
  <si>
    <t>Huépac</t>
  </si>
  <si>
    <t>Imuris</t>
  </si>
  <si>
    <t>La Colorada</t>
  </si>
  <si>
    <t>Naco</t>
  </si>
  <si>
    <t>Nácori Chico</t>
  </si>
  <si>
    <t>Nacozari de García</t>
  </si>
  <si>
    <t>Navojoa</t>
  </si>
  <si>
    <t>Nogales</t>
  </si>
  <si>
    <t>Onavas</t>
  </si>
  <si>
    <t>Opodepe</t>
  </si>
  <si>
    <t>Oquitoa</t>
  </si>
  <si>
    <t>Pitiquito</t>
  </si>
  <si>
    <t>Puerto Peñasco</t>
  </si>
  <si>
    <t>Quiriego</t>
  </si>
  <si>
    <t>Sahuaripa</t>
  </si>
  <si>
    <t>San Felipe de Jesús</t>
  </si>
  <si>
    <t>San Ignacio Río Muerto</t>
  </si>
  <si>
    <t>San Javier</t>
  </si>
  <si>
    <t>San Luis Río Colorado</t>
  </si>
  <si>
    <t>San Miguel de Horcasitas</t>
  </si>
  <si>
    <t>San Pedro de la Cueva</t>
  </si>
  <si>
    <t>Santa Cruz</t>
  </si>
  <si>
    <t>Sáric</t>
  </si>
  <si>
    <t>Soyopa</t>
  </si>
  <si>
    <t>Suaqui Grande</t>
  </si>
  <si>
    <t>Tepache</t>
  </si>
  <si>
    <t>Trincheras</t>
  </si>
  <si>
    <t>Tubutama</t>
  </si>
  <si>
    <t>Ures</t>
  </si>
  <si>
    <t>Villa Pesqueira</t>
  </si>
  <si>
    <t>Yécora</t>
  </si>
  <si>
    <t>Balancán</t>
  </si>
  <si>
    <t>Centla</t>
  </si>
  <si>
    <t>Centro</t>
  </si>
  <si>
    <t>Comalcalco</t>
  </si>
  <si>
    <t>Cunduacán</t>
  </si>
  <si>
    <t>Huimanguillo</t>
  </si>
  <si>
    <t>Jalapa</t>
  </si>
  <si>
    <t>Jalpa de Méndez</t>
  </si>
  <si>
    <t>Jonuta</t>
  </si>
  <si>
    <t>Macuspana</t>
  </si>
  <si>
    <t>Nacajuca</t>
  </si>
  <si>
    <t>Paraíso</t>
  </si>
  <si>
    <t>Tacotalpa</t>
  </si>
  <si>
    <t>Teapa</t>
  </si>
  <si>
    <t>Tenosique</t>
  </si>
  <si>
    <t>Altamira</t>
  </si>
  <si>
    <t>Antiguo Morelos</t>
  </si>
  <si>
    <t>Burgos</t>
  </si>
  <si>
    <t>Casas</t>
  </si>
  <si>
    <t>Ciudad Madero</t>
  </si>
  <si>
    <t>Cruillas</t>
  </si>
  <si>
    <t>El Mante</t>
  </si>
  <si>
    <t>González</t>
  </si>
  <si>
    <t>Güémez</t>
  </si>
  <si>
    <t>Gustavo Díaz Ordaz</t>
  </si>
  <si>
    <t>Jaumave</t>
  </si>
  <si>
    <t>Llera</t>
  </si>
  <si>
    <t>Mainero</t>
  </si>
  <si>
    <t>Méndez</t>
  </si>
  <si>
    <t>Mier</t>
  </si>
  <si>
    <t>Miguel Alemán</t>
  </si>
  <si>
    <t>Miquihuana</t>
  </si>
  <si>
    <t>Nuevo Laredo</t>
  </si>
  <si>
    <t>Nuevo Morelos</t>
  </si>
  <si>
    <t>Padilla</t>
  </si>
  <si>
    <t>Palmillas</t>
  </si>
  <si>
    <t>Reynosa</t>
  </si>
  <si>
    <t>Río Bravo</t>
  </si>
  <si>
    <t>San Carlos</t>
  </si>
  <si>
    <t>Soto la Marina</t>
  </si>
  <si>
    <t>Tampico</t>
  </si>
  <si>
    <t>Tula</t>
  </si>
  <si>
    <t>Valle Hermoso</t>
  </si>
  <si>
    <t>Xicoténcatl</t>
  </si>
  <si>
    <t>Acuamanala de Miguel Hidalgo</t>
  </si>
  <si>
    <t>Amaxac de Guerrero</t>
  </si>
  <si>
    <t>Apetatitlán de Antonio Carvajal</t>
  </si>
  <si>
    <t>Apizaco</t>
  </si>
  <si>
    <t>Atlangatepec</t>
  </si>
  <si>
    <t>Atltzayanca</t>
  </si>
  <si>
    <t>Calpulalpan</t>
  </si>
  <si>
    <t>Chiautempan</t>
  </si>
  <si>
    <t>Contla de Juan Cuamatzi</t>
  </si>
  <si>
    <t>Cuapiaxtla</t>
  </si>
  <si>
    <t>Cuaxomulco</t>
  </si>
  <si>
    <t>El Carmen Tequexquitla</t>
  </si>
  <si>
    <t>Españita</t>
  </si>
  <si>
    <t>Huamantla</t>
  </si>
  <si>
    <t>Hueyotlipan</t>
  </si>
  <si>
    <t>Ixtacuixtla de Mariano Matamoros</t>
  </si>
  <si>
    <t>Ixtenco</t>
  </si>
  <si>
    <t>La Magdalena Tlaltelulco</t>
  </si>
  <si>
    <t>Mazatecochco de José María Morelos</t>
  </si>
  <si>
    <t>Muñoz de Domingo Arenas</t>
  </si>
  <si>
    <t>Nanacamilpa de Mariano Arista</t>
  </si>
  <si>
    <t>Natívitas</t>
  </si>
  <si>
    <t>Panotla</t>
  </si>
  <si>
    <t>Papalotla de Xicohténcatl</t>
  </si>
  <si>
    <t>San Damián Texóloc</t>
  </si>
  <si>
    <t>San Francisco Tetlanohcan</t>
  </si>
  <si>
    <t>San Jerónimo Zacualpan</t>
  </si>
  <si>
    <t>San José Teacalco</t>
  </si>
  <si>
    <t>San Juan Huactzinco</t>
  </si>
  <si>
    <t>San Lorenzo Axocomanitla</t>
  </si>
  <si>
    <t>San Lucas Tecopilco</t>
  </si>
  <si>
    <t>San Pablo del Monte</t>
  </si>
  <si>
    <t>Sanctórum de Lázaro Cárdenas</t>
  </si>
  <si>
    <t>Santa Ana Nopalucan</t>
  </si>
  <si>
    <t>Santa Apolonia Teacalco</t>
  </si>
  <si>
    <t>Santa Catarina Ayometla</t>
  </si>
  <si>
    <t>Santa Cruz Quilehtla</t>
  </si>
  <si>
    <t>Santa Cruz Tlaxcala</t>
  </si>
  <si>
    <t>Santa Isabel Xiloxoxtla</t>
  </si>
  <si>
    <t>Teolocholco</t>
  </si>
  <si>
    <t>Tepetitla de Lardizábal</t>
  </si>
  <si>
    <t>Tepeyanco</t>
  </si>
  <si>
    <t>Terrenate</t>
  </si>
  <si>
    <t>Tetla de la Solidaridad</t>
  </si>
  <si>
    <t>Tetlatlahuca</t>
  </si>
  <si>
    <t>Tocatlán</t>
  </si>
  <si>
    <t>Totolac</t>
  </si>
  <si>
    <t>Tzompantepec</t>
  </si>
  <si>
    <t>Xaloztoc</t>
  </si>
  <si>
    <t>Xaltocan</t>
  </si>
  <si>
    <t>Xicohtzinco</t>
  </si>
  <si>
    <t>Yauhquemehcan</t>
  </si>
  <si>
    <t>Zacatelco</t>
  </si>
  <si>
    <t>Ziltlaltépec de Trinidad Sánchez Santos</t>
  </si>
  <si>
    <t>Acayucan</t>
  </si>
  <si>
    <t>Acula</t>
  </si>
  <si>
    <t>Acultzingo</t>
  </si>
  <si>
    <t>Agua Dulce</t>
  </si>
  <si>
    <t>Álamo Temapache</t>
  </si>
  <si>
    <t>Alpatláhuac</t>
  </si>
  <si>
    <t>Alto Lucero de Gutiérrez Barrios</t>
  </si>
  <si>
    <t>Altotonga</t>
  </si>
  <si>
    <t>Alvarado</t>
  </si>
  <si>
    <t>Amatitlán</t>
  </si>
  <si>
    <t>Amatlán de los Reyes</t>
  </si>
  <si>
    <t>Angel R. Cabada</t>
  </si>
  <si>
    <t>Apazapan</t>
  </si>
  <si>
    <t>Astacinga</t>
  </si>
  <si>
    <t>Atlahuilco</t>
  </si>
  <si>
    <t>Atzacan</t>
  </si>
  <si>
    <t>Atzalan</t>
  </si>
  <si>
    <t>Ayahualulco</t>
  </si>
  <si>
    <t>Banderilla</t>
  </si>
  <si>
    <t>Boca del Río</t>
  </si>
  <si>
    <t>Calcahualco</t>
  </si>
  <si>
    <t>Camarón de Tejeda</t>
  </si>
  <si>
    <t>Camerino Z. Mendoza</t>
  </si>
  <si>
    <t>Carlos A. Carrillo</t>
  </si>
  <si>
    <t>Carrillo Puerto</t>
  </si>
  <si>
    <t>Castillo de Teayo</t>
  </si>
  <si>
    <t>Catemaco</t>
  </si>
  <si>
    <t>Cazones de Herrera</t>
  </si>
  <si>
    <t>Cerro Azul</t>
  </si>
  <si>
    <t>Chacaltianguis</t>
  </si>
  <si>
    <t>Chalma</t>
  </si>
  <si>
    <t>Chiconamel</t>
  </si>
  <si>
    <t>Chiconquiaco</t>
  </si>
  <si>
    <t>Chicontepec</t>
  </si>
  <si>
    <t>Chinameca</t>
  </si>
  <si>
    <t>Chinampa de Gorostiza</t>
  </si>
  <si>
    <t>Chocamán</t>
  </si>
  <si>
    <t>Chontla</t>
  </si>
  <si>
    <t>Chumatlán</t>
  </si>
  <si>
    <t>Citlaltépetl</t>
  </si>
  <si>
    <t>Coacoatzintla</t>
  </si>
  <si>
    <t>Coahuitlán</t>
  </si>
  <si>
    <t>Coatzacoalcos</t>
  </si>
  <si>
    <t>Coatzintla</t>
  </si>
  <si>
    <t>Coetzala</t>
  </si>
  <si>
    <t>Colipa</t>
  </si>
  <si>
    <t>Comapa</t>
  </si>
  <si>
    <t>Córdoba</t>
  </si>
  <si>
    <t>Cosamaloapan de Carpio</t>
  </si>
  <si>
    <t>Cosautlán de Carvajal</t>
  </si>
  <si>
    <t>Coscomatepec</t>
  </si>
  <si>
    <t>Cosoleacaque</t>
  </si>
  <si>
    <t>Cotaxtla</t>
  </si>
  <si>
    <t>Coxquihui</t>
  </si>
  <si>
    <t>Coyutla</t>
  </si>
  <si>
    <t>Cuichapa</t>
  </si>
  <si>
    <t>Cuitláhuac</t>
  </si>
  <si>
    <t>El Higo</t>
  </si>
  <si>
    <t>Espinal</t>
  </si>
  <si>
    <t>Filomeno Mata</t>
  </si>
  <si>
    <t>Fortín</t>
  </si>
  <si>
    <t>Gutiérrez Zamora</t>
  </si>
  <si>
    <t>Hidalgotitlán</t>
  </si>
  <si>
    <t>Huatusco</t>
  </si>
  <si>
    <t>Huayacocotla</t>
  </si>
  <si>
    <t>Hueyapan de Ocampo</t>
  </si>
  <si>
    <t>Huiloapan de Cuauhtémoc</t>
  </si>
  <si>
    <t>Ignacio de la Llave</t>
  </si>
  <si>
    <t>Ilamatlán</t>
  </si>
  <si>
    <t>Isla</t>
  </si>
  <si>
    <t>Ixcatepec</t>
  </si>
  <si>
    <t>Ixhuacán de los Reyes</t>
  </si>
  <si>
    <t>Ixhuatlán de Madero</t>
  </si>
  <si>
    <t>Ixhuatlán del Café</t>
  </si>
  <si>
    <t>Ixhuatlán del Sureste</t>
  </si>
  <si>
    <t>Ixhuatlancillo</t>
  </si>
  <si>
    <t>Ixmatlahuacan</t>
  </si>
  <si>
    <t>Ixtaczoquitlán</t>
  </si>
  <si>
    <t>Jalacingo</t>
  </si>
  <si>
    <t>Jalcomulco</t>
  </si>
  <si>
    <t>Jáltipan</t>
  </si>
  <si>
    <t>Jamapa</t>
  </si>
  <si>
    <t>Jesús Carranza</t>
  </si>
  <si>
    <t>José Azueta</t>
  </si>
  <si>
    <t>Juan Rodríguez Clara</t>
  </si>
  <si>
    <t>Juchique de Ferrer</t>
  </si>
  <si>
    <t>La Antigua</t>
  </si>
  <si>
    <t>La Perla</t>
  </si>
  <si>
    <t>Landero y Coss</t>
  </si>
  <si>
    <t>Las Choapas</t>
  </si>
  <si>
    <t>Las Minas</t>
  </si>
  <si>
    <t>Las Vigas de Ramírez</t>
  </si>
  <si>
    <t>Lerdo de Tejada</t>
  </si>
  <si>
    <t>Maltrata</t>
  </si>
  <si>
    <t>Manlio Fabio Altamirano</t>
  </si>
  <si>
    <t>Mariano Escobedo</t>
  </si>
  <si>
    <t>Martínez de la Torre</t>
  </si>
  <si>
    <t>Mecatlán</t>
  </si>
  <si>
    <t>Mecayapan</t>
  </si>
  <si>
    <t>Medellín</t>
  </si>
  <si>
    <t>Miahuatlán</t>
  </si>
  <si>
    <t>Misantla</t>
  </si>
  <si>
    <t>Mixtla de Altamirano</t>
  </si>
  <si>
    <t>Moloacán</t>
  </si>
  <si>
    <t>Nanchital de Lázaro Cárdenas del Río</t>
  </si>
  <si>
    <t>Naolinco</t>
  </si>
  <si>
    <t>Naranjal</t>
  </si>
  <si>
    <t>Naranjos Amatlán</t>
  </si>
  <si>
    <t>Nautla</t>
  </si>
  <si>
    <t>Oluta</t>
  </si>
  <si>
    <t>Omealca</t>
  </si>
  <si>
    <t>Orizaba</t>
  </si>
  <si>
    <t>Otatitlán</t>
  </si>
  <si>
    <t>Oteapan</t>
  </si>
  <si>
    <t>Ozuluama de Mascareñas</t>
  </si>
  <si>
    <t>Pajapan</t>
  </si>
  <si>
    <t>Pánuco</t>
  </si>
  <si>
    <t>Papantla</t>
  </si>
  <si>
    <t>Paso de Ovejas</t>
  </si>
  <si>
    <t>Paso del Macho</t>
  </si>
  <si>
    <t>Perote</t>
  </si>
  <si>
    <t>Platón Sánchez</t>
  </si>
  <si>
    <t>Playa Vicente</t>
  </si>
  <si>
    <t>Poza Rica de Hidalgo</t>
  </si>
  <si>
    <t>Pueblo Viejo</t>
  </si>
  <si>
    <t>Puente Nacional</t>
  </si>
  <si>
    <t>Rafael Delgado</t>
  </si>
  <si>
    <t>Rafael Lucio</t>
  </si>
  <si>
    <t>Río Blanco</t>
  </si>
  <si>
    <t>Saltabarranca</t>
  </si>
  <si>
    <t>San Andrés Tenejapan</t>
  </si>
  <si>
    <t>San Andrés Tuxtla</t>
  </si>
  <si>
    <t>San Juan Evangelista</t>
  </si>
  <si>
    <t>San Rafael</t>
  </si>
  <si>
    <t>Santiago Sochiapan</t>
  </si>
  <si>
    <t>Santiago Tuxtla</t>
  </si>
  <si>
    <t>Sayula de Alemán</t>
  </si>
  <si>
    <t>Sochiapa</t>
  </si>
  <si>
    <t>Soconusco</t>
  </si>
  <si>
    <t>Soledad Atzompa</t>
  </si>
  <si>
    <t>Soledad de Doblado</t>
  </si>
  <si>
    <t>Soteapan</t>
  </si>
  <si>
    <t>Tamalín</t>
  </si>
  <si>
    <t>Tamiahua</t>
  </si>
  <si>
    <t>Tampico Alto</t>
  </si>
  <si>
    <t>Tancoco</t>
  </si>
  <si>
    <t>Tantima</t>
  </si>
  <si>
    <t>Tantoyuca</t>
  </si>
  <si>
    <t>Tatahuicapan de Juárez</t>
  </si>
  <si>
    <t>Tatatila</t>
  </si>
  <si>
    <t>Tecolutla</t>
  </si>
  <si>
    <t>Tehuipango</t>
  </si>
  <si>
    <t>Tempoal</t>
  </si>
  <si>
    <t>Tenampa</t>
  </si>
  <si>
    <t>Tenochtitlán</t>
  </si>
  <si>
    <t>Teocelo</t>
  </si>
  <si>
    <t>Tepatlaxco</t>
  </si>
  <si>
    <t>Tepetlán</t>
  </si>
  <si>
    <t>Texcatepec</t>
  </si>
  <si>
    <t>Texhuacán</t>
  </si>
  <si>
    <t>Texistepec</t>
  </si>
  <si>
    <t>Tezonapa</t>
  </si>
  <si>
    <t>Tihuatlán</t>
  </si>
  <si>
    <t>Tlachichilco</t>
  </si>
  <si>
    <t>Tlacojalpan</t>
  </si>
  <si>
    <t>Tlacolulan</t>
  </si>
  <si>
    <t>Tlacotalpan</t>
  </si>
  <si>
    <t>Tlacotepec de Mejía</t>
  </si>
  <si>
    <t>Tlalixcoyan</t>
  </si>
  <si>
    <t>Tlalnelhuayocan</t>
  </si>
  <si>
    <t>Tlaltetela</t>
  </si>
  <si>
    <t>Tlapacoyan</t>
  </si>
  <si>
    <t>Tlaquilpa</t>
  </si>
  <si>
    <t>Tlilapan</t>
  </si>
  <si>
    <t>Tonayán</t>
  </si>
  <si>
    <t>Totutla</t>
  </si>
  <si>
    <t>Tres Valles</t>
  </si>
  <si>
    <t>Tuxtilla</t>
  </si>
  <si>
    <t>Ursulo Galván</t>
  </si>
  <si>
    <t>Uxpanapa</t>
  </si>
  <si>
    <t>Vega de Alatorre</t>
  </si>
  <si>
    <t>Veracruz</t>
  </si>
  <si>
    <t>Villa Aldama</t>
  </si>
  <si>
    <t>Xalapa</t>
  </si>
  <si>
    <t>Xico</t>
  </si>
  <si>
    <t>Xoxocotla</t>
  </si>
  <si>
    <t>Yanga</t>
  </si>
  <si>
    <t>Yecuatla</t>
  </si>
  <si>
    <t>Zentla</t>
  </si>
  <si>
    <t>Zongolica</t>
  </si>
  <si>
    <t>Zontecomatlán de López y Fuentes</t>
  </si>
  <si>
    <t>Zozocolco de Hidalgo</t>
  </si>
  <si>
    <t>Abalá</t>
  </si>
  <si>
    <t>Acanceh</t>
  </si>
  <si>
    <t>Akil</t>
  </si>
  <si>
    <t>Baca</t>
  </si>
  <si>
    <t>Bokobá</t>
  </si>
  <si>
    <t>Buctzotz</t>
  </si>
  <si>
    <t>Cacalchén</t>
  </si>
  <si>
    <t>Calotmul</t>
  </si>
  <si>
    <t>Cansahcab</t>
  </si>
  <si>
    <t>Cantamayec</t>
  </si>
  <si>
    <t>Celestún</t>
  </si>
  <si>
    <t>Cenotillo</t>
  </si>
  <si>
    <t>Chacsinkín</t>
  </si>
  <si>
    <t>Chankom</t>
  </si>
  <si>
    <t>Chapab</t>
  </si>
  <si>
    <t>Chemax</t>
  </si>
  <si>
    <t>Chichimilá</t>
  </si>
  <si>
    <t>Chicxulub Pueblo</t>
  </si>
  <si>
    <t>Chikindzonot</t>
  </si>
  <si>
    <t>Chocholá</t>
  </si>
  <si>
    <t>Chumayel</t>
  </si>
  <si>
    <t>Conkal</t>
  </si>
  <si>
    <t>Cousey</t>
  </si>
  <si>
    <t>Cuncunul</t>
  </si>
  <si>
    <t>Cuzamá</t>
  </si>
  <si>
    <t>Dzán</t>
  </si>
  <si>
    <t>Dzemul</t>
  </si>
  <si>
    <t>Dzidzantún</t>
  </si>
  <si>
    <t>Dzilam de Bravo</t>
  </si>
  <si>
    <t>Dzilam González</t>
  </si>
  <si>
    <t>Dzitás</t>
  </si>
  <si>
    <t>Dzoncauich</t>
  </si>
  <si>
    <t>Espita</t>
  </si>
  <si>
    <t>Halachó</t>
  </si>
  <si>
    <t>Hocabá</t>
  </si>
  <si>
    <t>Hoctún</t>
  </si>
  <si>
    <t>Homún</t>
  </si>
  <si>
    <t>Huhí</t>
  </si>
  <si>
    <t>Hunucmá</t>
  </si>
  <si>
    <t>Ixil</t>
  </si>
  <si>
    <t>Izamal</t>
  </si>
  <si>
    <t>Kanasín</t>
  </si>
  <si>
    <t>Kantunil</t>
  </si>
  <si>
    <t>Kaua</t>
  </si>
  <si>
    <t>Kinchil</t>
  </si>
  <si>
    <t>Kopomá</t>
  </si>
  <si>
    <t>Mama</t>
  </si>
  <si>
    <t>Maní</t>
  </si>
  <si>
    <t>Maxcanú</t>
  </si>
  <si>
    <t>Mayapán</t>
  </si>
  <si>
    <t>Mérida</t>
  </si>
  <si>
    <t>Mocochá</t>
  </si>
  <si>
    <t>Motul</t>
  </si>
  <si>
    <t>Muna</t>
  </si>
  <si>
    <t>Muxupip</t>
  </si>
  <si>
    <t>Opichén</t>
  </si>
  <si>
    <t>Oxkutzcab</t>
  </si>
  <si>
    <t>Panabá</t>
  </si>
  <si>
    <t>Peto</t>
  </si>
  <si>
    <t>Río Lagartos</t>
  </si>
  <si>
    <t>Sacalum</t>
  </si>
  <si>
    <t>Samahil</t>
  </si>
  <si>
    <t>Sanahcat</t>
  </si>
  <si>
    <t>Santa Elena</t>
  </si>
  <si>
    <t>Seyé</t>
  </si>
  <si>
    <t>Sinanché</t>
  </si>
  <si>
    <t>Sotuta</t>
  </si>
  <si>
    <t>Sucilá</t>
  </si>
  <si>
    <t>Sudzal</t>
  </si>
  <si>
    <t>Suma</t>
  </si>
  <si>
    <t>Tahdziú</t>
  </si>
  <si>
    <t>Tahmek</t>
  </si>
  <si>
    <t>Teabo</t>
  </si>
  <si>
    <t>Tecoh</t>
  </si>
  <si>
    <t>Tekal de Venegas</t>
  </si>
  <si>
    <t>Tekantó</t>
  </si>
  <si>
    <t>Tekax</t>
  </si>
  <si>
    <t>Tekit</t>
  </si>
  <si>
    <t>Tekom</t>
  </si>
  <si>
    <t>Telchac Pueblo</t>
  </si>
  <si>
    <t>Telchac Puerto</t>
  </si>
  <si>
    <t>Temax</t>
  </si>
  <si>
    <t>Temozón</t>
  </si>
  <si>
    <t>Tepakán</t>
  </si>
  <si>
    <t>Tetiz</t>
  </si>
  <si>
    <t>Teya</t>
  </si>
  <si>
    <t>Ticul</t>
  </si>
  <si>
    <t>Timucuy</t>
  </si>
  <si>
    <t>Tinum</t>
  </si>
  <si>
    <t>Tixcacalcupul</t>
  </si>
  <si>
    <t>Tixkokob</t>
  </si>
  <si>
    <t>Tixmehuac</t>
  </si>
  <si>
    <t>Tixpéhual</t>
  </si>
  <si>
    <t>Tizimín</t>
  </si>
  <si>
    <t>Tunkás</t>
  </si>
  <si>
    <t>Tzucacab</t>
  </si>
  <si>
    <t>Uayma</t>
  </si>
  <si>
    <t>Ucú</t>
  </si>
  <si>
    <t>Umán</t>
  </si>
  <si>
    <t>Valladolid</t>
  </si>
  <si>
    <t>Xocchel</t>
  </si>
  <si>
    <t>Yaxcabá</t>
  </si>
  <si>
    <t>Yaxkukul</t>
  </si>
  <si>
    <t>Yobaín</t>
  </si>
  <si>
    <t>Apozol</t>
  </si>
  <si>
    <t>Apulco</t>
  </si>
  <si>
    <t>Atolinga</t>
  </si>
  <si>
    <t>Calera</t>
  </si>
  <si>
    <t>Cañitas de Felipe Pescador</t>
  </si>
  <si>
    <t>Chalchihuites</t>
  </si>
  <si>
    <t>Concepción del Oro</t>
  </si>
  <si>
    <t>El Plateado de Joaquín Amaro</t>
  </si>
  <si>
    <t>El Salvador</t>
  </si>
  <si>
    <t>Fresnillo</t>
  </si>
  <si>
    <t>Genaro Codina</t>
  </si>
  <si>
    <t>General Enrique Estrada</t>
  </si>
  <si>
    <t>General Francisco R. Murguía</t>
  </si>
  <si>
    <t>General Pánfilo Natera</t>
  </si>
  <si>
    <t>Huanusco</t>
  </si>
  <si>
    <t>Jalpa</t>
  </si>
  <si>
    <t>Jerez</t>
  </si>
  <si>
    <t>Jiménez del Teul</t>
  </si>
  <si>
    <t>Juan Aldama</t>
  </si>
  <si>
    <t>Juchipila</t>
  </si>
  <si>
    <t>Luis Moya</t>
  </si>
  <si>
    <t>Mazapil</t>
  </si>
  <si>
    <t>Mezquital del Oro</t>
  </si>
  <si>
    <t>Miguel Auza</t>
  </si>
  <si>
    <t>Momax</t>
  </si>
  <si>
    <t>Monte Escobedo</t>
  </si>
  <si>
    <t>Moyahua de Estrada</t>
  </si>
  <si>
    <t>Nochistlán de Mejía</t>
  </si>
  <si>
    <t>Noria de Ángeles</t>
  </si>
  <si>
    <t>Ojocaliente</t>
  </si>
  <si>
    <t>Pinos</t>
  </si>
  <si>
    <t>Río Grande</t>
  </si>
  <si>
    <t>Sain Alto</t>
  </si>
  <si>
    <t>Santa María de la Paz</t>
  </si>
  <si>
    <t>Sombrerete</t>
  </si>
  <si>
    <t>Susticacán</t>
  </si>
  <si>
    <t>Tepechitlán</t>
  </si>
  <si>
    <t>Tepetongo</t>
  </si>
  <si>
    <t>Teúl de González Ortega</t>
  </si>
  <si>
    <t>Tlaltenango de Sánchez Román</t>
  </si>
  <si>
    <t>Trancoso</t>
  </si>
  <si>
    <t>Trinidad García de la Cadena</t>
  </si>
  <si>
    <t>Valparaíso</t>
  </si>
  <si>
    <t>Vetagrande</t>
  </si>
  <si>
    <t>Villa de Cos</t>
  </si>
  <si>
    <t>Villa García</t>
  </si>
  <si>
    <t>Villa González Ortega</t>
  </si>
  <si>
    <t>Villanueva</t>
  </si>
  <si>
    <t>No Aplica</t>
  </si>
  <si>
    <t>PERIODO</t>
  </si>
  <si>
    <t>Primer trimestre</t>
  </si>
  <si>
    <t>Segundo trimestre</t>
  </si>
  <si>
    <t>Tercer trimestre</t>
  </si>
  <si>
    <t>Cuarto trimestre</t>
  </si>
  <si>
    <t>AÑO</t>
  </si>
  <si>
    <t xml:space="preserve">        Concepto (b)</t>
  </si>
  <si>
    <t>MIN_VALUE</t>
  </si>
  <si>
    <t>MAX_VALUE</t>
  </si>
  <si>
    <t>MIN_FECHA</t>
  </si>
  <si>
    <t>MAX_FECHA</t>
  </si>
  <si>
    <t>APROBADO</t>
  </si>
  <si>
    <t>AMPLIACIONES</t>
  </si>
  <si>
    <t>PAGADO</t>
  </si>
  <si>
    <t>SUBEJERCICIO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</si>
  <si>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</si>
  <si>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</si>
  <si>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</si>
  <si>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</si>
  <si>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</si>
  <si>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</si>
  <si>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</si>
  <si>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</si>
  <si>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</si>
  <si>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</si>
  <si>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</si>
  <si>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</si>
  <si>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</si>
  <si>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</si>
  <si>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</si>
  <si>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</si>
  <si>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</si>
  <si>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</si>
  <si>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</si>
  <si>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</si>
  <si>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</si>
  <si>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</si>
  <si>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</si>
  <si>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</si>
  <si>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</si>
  <si>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</si>
  <si>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</si>
  <si>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</si>
  <si>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</si>
  <si>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</si>
  <si>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</si>
  <si>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</si>
  <si>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</si>
  <si>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</si>
  <si>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</si>
  <si>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</si>
  <si>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</si>
  <si>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</si>
  <si>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</si>
  <si>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</si>
  <si>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</si>
  <si>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</si>
  <si>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</si>
  <si>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</si>
  <si>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</si>
  <si>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</si>
  <si>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</si>
  <si>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Bienes Muebles, Inmuebles e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</si>
  <si>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</si>
  <si>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</si>
  <si>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</si>
  <si>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</si>
  <si>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</si>
  <si>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</si>
  <si>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</si>
  <si>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</si>
  <si>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</si>
  <si>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</si>
  <si>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</si>
  <si>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</si>
  <si>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</si>
  <si>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</si>
  <si>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</si>
  <si>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</si>
  <si>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</si>
  <si>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</si>
  <si>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</si>
  <si>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</si>
  <si>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 Egresos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</si>
  <si>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</si>
  <si>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</si>
  <si>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</si>
  <si>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</si>
  <si>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</si>
  <si>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</si>
  <si>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</si>
  <si>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</si>
  <si>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Desarrollo Social</t>
  </si>
  <si>
    <t xml:space="preserve">Protección Ambiental </t>
  </si>
  <si>
    <t>Vivienda y Servicios a la Comunidad</t>
  </si>
  <si>
    <t>Recreación, Cultura y Otras Manifestaciones Sociales</t>
  </si>
  <si>
    <t xml:space="preserve">Educación 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</si>
  <si>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</si>
  <si>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</si>
  <si>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</si>
  <si>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</si>
  <si>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</si>
  <si>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 xml:space="preserve">Combustibles y Energía 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</si>
  <si>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</si>
  <si>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</si>
  <si>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</si>
  <si>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</si>
  <si>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</si>
  <si>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</si>
  <si>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Nno Clasificadas en Funciones Anteriores</t>
  </si>
  <si>
    <t>Transacciones de la Deuda Pública / Costo Financiero de la Deuda</t>
  </si>
  <si>
    <t>Transferencias, Participaciones y Aportaciones Entre Diferentes Niveles y Órdenes de Gobierno</t>
  </si>
  <si>
    <t>Saneamiento del Sistema Financiero</t>
  </si>
  <si>
    <t>Adeudos de Ejercicios Fiscales Anteriores</t>
  </si>
  <si>
    <t>Otras No Clasificadas en Funciones Anteriores</t>
  </si>
  <si>
    <t>Personal Administrativo</t>
  </si>
  <si>
    <t>Magisterio</t>
  </si>
  <si>
    <t>Servicios de Salud</t>
  </si>
  <si>
    <t>Personal Médico, paramédico y afín</t>
  </si>
  <si>
    <t>Seguridad Pública</t>
  </si>
  <si>
    <t>Gastos asociados a la implementación de nuevas leyes federales o reformas a las mismas</t>
  </si>
  <si>
    <t>Nombre del Programa o Ley 1</t>
  </si>
  <si>
    <t>Nombre del Programa o Ley 2</t>
  </si>
  <si>
    <t>Sentencias laborales definitivas</t>
  </si>
  <si>
    <t>Gasto  Etiquetado</t>
  </si>
  <si>
    <t>Total de Gasto en Servicios Personales</t>
  </si>
  <si>
    <t xml:space="preserve">Derechos </t>
  </si>
  <si>
    <t>Ingresos por ventas de Bienes y Servicios</t>
  </si>
  <si>
    <t>Ingresos Derivados de Financiamientos con Fuente de Pago de Recursos de Libre Disposición</t>
  </si>
  <si>
    <t>Total de Ingresos Proyectados</t>
  </si>
  <si>
    <t>AÑO_CUESTION</t>
  </si>
  <si>
    <t xml:space="preserve">Participaciones y Aportaciones </t>
  </si>
  <si>
    <t>Total de Egresos Proyectados</t>
  </si>
  <si>
    <t>AÑO_CUESTION_1</t>
  </si>
  <si>
    <t>AÑO_CUESTION_2</t>
  </si>
  <si>
    <t>AÑO_CUESTION_3</t>
  </si>
  <si>
    <t>AÑO_CUESTION_4</t>
  </si>
  <si>
    <t>AÑO_CUESTION_5</t>
  </si>
  <si>
    <t>AÑO_CUESTION_6</t>
  </si>
  <si>
    <t xml:space="preserve">Transferencias </t>
  </si>
  <si>
    <t>Total de Resultados de Ingresos</t>
  </si>
  <si>
    <t>Ingresos derivados de Financiamientos con Fuente de Pago de Transferencias Federales Etiquetadas</t>
  </si>
  <si>
    <t>Ingresos Derivados de Financiamiento</t>
  </si>
  <si>
    <t>PENSIONES</t>
  </si>
  <si>
    <t>SALUD</t>
  </si>
  <si>
    <t>RIESGOS</t>
  </si>
  <si>
    <t>INVALIDEZ</t>
  </si>
  <si>
    <t>OTRAS</t>
  </si>
  <si>
    <t xml:space="preserve">   Concepto (c)</t>
  </si>
  <si>
    <t>Formato 6 a) Estado Analítico del Ejercicio del Presupuesto de Egresos Detallado - LDF 
                       (Clasificación por Objeto del Gasto)</t>
  </si>
  <si>
    <t>Subejercicio  (e)</t>
  </si>
  <si>
    <t>Formato 6 d) Estado Analítico del Ejercicio del Presupuesto de Egresos Detallado  - LDF
                        (Clasificación de Servicios Personales por Categoría)</t>
  </si>
  <si>
    <t>Concepto (b)</t>
  </si>
  <si>
    <t>Formato 6 c) Estado Analítico del Ejercicio del Presupuesto de Egresos Detallado -LDF 
                       (Claisificación Funcional)</t>
  </si>
  <si>
    <t>Formato 6 b) Estado Analítico del Ejercicio del Presupuesto de Egresos Detallado - LDF 
                        (Clasificación Administrativa)</t>
  </si>
  <si>
    <t>Año en Cuestión
(de proyecto de presupuesto) (c)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</si>
  <si>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</si>
  <si>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Los importes corresponden a los ingresos devengados al cierre trimestral más reciente disponible y estimados para el resto del ejercicio.</t>
    </r>
  </si>
  <si>
    <r>
      <t xml:space="preserve">Año del Ejercicio
Vigente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(d)</t>
    </r>
  </si>
  <si>
    <r>
      <t xml:space="preserve">Año del Ejercicio 
Vigente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(d)</t>
    </r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</si>
  <si>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</si>
  <si>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</si>
  <si>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 xml:space="preserve">J.    Transferencias </t>
  </si>
  <si>
    <t>D. Otras No Clasificadas en Funciones Anteriores (D=d1+d2+d3+d4)</t>
  </si>
  <si>
    <r>
      <rPr>
        <vertAlign val="superscript"/>
        <sz val="12"/>
        <rFont val="Calibri"/>
        <family val="2"/>
        <scheme val="minor"/>
      </rPr>
      <t>1</t>
    </r>
    <r>
      <rPr>
        <sz val="12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2"/>
        <rFont val="Calibri"/>
        <family val="2"/>
        <scheme val="minor"/>
      </rPr>
      <t>2</t>
    </r>
    <r>
      <rPr>
        <sz val="12"/>
        <rFont val="Calibri"/>
        <family val="2"/>
        <scheme val="minor"/>
      </rPr>
      <t xml:space="preserve">  Se refiere al valor del Bono Cupón Cero que respalda el pago de los créditos asociados al mismo (Activo).</t>
    </r>
  </si>
  <si>
    <t xml:space="preserve">          Fideicomiso de Desastres Naturales (Informativo)</t>
  </si>
  <si>
    <t>JUNTA DE AGUA POTABLE DRENAJE ALCANTARILLADO Y SANEAMIENTO DEL MUNICIPIO DE IRAPUATO GTO</t>
  </si>
  <si>
    <t>Al 31 de diciembre de 2021 y al 31 de diciembre de 2022 (b)</t>
  </si>
  <si>
    <t>Del 1 de enero al 31 de diciembre de 2022 (b)</t>
  </si>
  <si>
    <t>CONSEJO DIRECTIVO</t>
  </si>
  <si>
    <t>CONTRALORIA INTERNA</t>
  </si>
  <si>
    <t>CONTABILIDAD</t>
  </si>
  <si>
    <t>TESORERIA</t>
  </si>
  <si>
    <t>FINANZAS</t>
  </si>
  <si>
    <t>PRESUPUESTOS</t>
  </si>
  <si>
    <t>COORDINACION JURIDICA</t>
  </si>
  <si>
    <t>COORDINACCION DE COMUNICACIÓN SOCIAL</t>
  </si>
  <si>
    <t>DIRECCION GENERAL</t>
  </si>
  <si>
    <t>ADQUISICIONES CONTROL PATRIMONIAL</t>
  </si>
  <si>
    <t>VIGILANCIA</t>
  </si>
  <si>
    <t>MANTENIMIENTO Y SERVICIOS GENERALES</t>
  </si>
  <si>
    <t>COORDINACION DE DESARROLLO INSTITUCIONAL</t>
  </si>
  <si>
    <t>RECURSOS HUMANOS E INFORMATICA</t>
  </si>
  <si>
    <t>MANTENIMIENTO DEL PARQUE VEHICULAR</t>
  </si>
  <si>
    <t>GERENCIA ADMINISTRATIVA</t>
  </si>
  <si>
    <t>GERENCIA DE AGUA POTABLE</t>
  </si>
  <si>
    <t>DISTRITO 1</t>
  </si>
  <si>
    <t>DISTRITO 2</t>
  </si>
  <si>
    <t>REPARACION DE PAVIMENTOS</t>
  </si>
  <si>
    <t>PIPAS</t>
  </si>
  <si>
    <t>OPTIMIZACION DE AGUA</t>
  </si>
  <si>
    <t>OPERACION Y MTTO  DE POZOS</t>
  </si>
  <si>
    <t>OPERACIÓN DE REDES DE DISTRIBUCION</t>
  </si>
  <si>
    <t>NORMATIVA Y CALIDAD DEL AGUA</t>
  </si>
  <si>
    <t>SUBGERENCIA DE SERVICIOS DE AGUA</t>
  </si>
  <si>
    <t>GERENCIA DE COMERCIALIZACION</t>
  </si>
  <si>
    <t>DIRECCIÓN DE MEDICIÓN Y FACTURACIÓN</t>
  </si>
  <si>
    <t>RECAUDACION</t>
  </si>
  <si>
    <t>DIRECCION DE CONTROL COMERCIAL</t>
  </si>
  <si>
    <t>COMERCIALIZACION DE LOS SERVICIOS</t>
  </si>
  <si>
    <t>GERENCIA DE OPERACION Y MANTENIMIENTO</t>
  </si>
  <si>
    <t>MANTENIMIENTO DE DRENAJE</t>
  </si>
  <si>
    <t>OPERACION Y MANENIMIENTO DE CARCAMOS</t>
  </si>
  <si>
    <t>RIOS Y CANALES</t>
  </si>
  <si>
    <t>DIRECCION DRENAJE</t>
  </si>
  <si>
    <t>OPERACIÓN Y MTTO DE REDES</t>
  </si>
  <si>
    <t>GERENCIA DE INGENIERIA Y DISEÑO</t>
  </si>
  <si>
    <t>AREA DE PROYECTOS</t>
  </si>
  <si>
    <t>ADMINISTRACION DE OBRAS</t>
  </si>
  <si>
    <t>GERENCIA DE LA PTAR</t>
  </si>
  <si>
    <t>LABORATORIO PTAR</t>
  </si>
  <si>
    <t>OPERACIÓN DE LA PTAR</t>
  </si>
  <si>
    <t>MANTENIMIENTO ELECTROMECANICO PTAR</t>
  </si>
  <si>
    <t>ORGANO INTERNO DE CONTROL</t>
  </si>
  <si>
    <t>COORDINACIÓN DE COMUNICACIÓN SOCIAL Y VINCULACIÓN</t>
  </si>
  <si>
    <t>COORDINACIÓN DE DESARROLLO INSTITUCIONAL Y SISTEMAS DE GESTIÓN</t>
  </si>
  <si>
    <t>UNIDAD DE ACCESO A LA INFORMACION</t>
  </si>
  <si>
    <t>GERENCIA DE ADMINISTRACION Y FINANZAS</t>
  </si>
  <si>
    <t>ADQUISICIONES Y CONTROL PATRIMONIAL</t>
  </si>
  <si>
    <t>SOPORTE TECNICO EN TECNOLOGIAS DE LA INFORMACIÓN</t>
  </si>
  <si>
    <t>RECURSOS HUMANOS</t>
  </si>
  <si>
    <t>MEDICION Y FACTURACION</t>
  </si>
  <si>
    <t>ATENCION CIUDADANA</t>
  </si>
  <si>
    <t>OPERACIÓN Y MTTO. DE REDES</t>
  </si>
  <si>
    <t>SUBGERENCIA DE CALIDAD DE AGUA Y PTAR</t>
  </si>
  <si>
    <t>OPERACIÓN Y MANTENIMIENTO DE CARCAMOS</t>
  </si>
  <si>
    <t>CALIDAD DEL AGUA PTAR</t>
  </si>
  <si>
    <t>SUBERENCIA DE DRENAJE Y ALCANTARILLADO</t>
  </si>
  <si>
    <t>GERENCIA DE INGENIERIA Y PROYECTOS</t>
  </si>
  <si>
    <t>JEFATURA DE LO RURAL</t>
  </si>
  <si>
    <t>GERENCIA DE ATENCION A COMUNIDADES  RURALES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</si>
</sst>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dd/mm/yyyy;@"/>
    <numFmt numFmtId="165" formatCode="_0* #,##0.00;\-* #,##0.00_0;* &quot;0.00&quot;;_-@_-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11"/>
      <name val="Calibri"/>
      <family val="2"/>
      <scheme val="minor"/>
    </font>
    <font>
      <sz val="12"/>
      <name val="Calibri"/>
      <family val="2"/>
      <scheme val="minor"/>
    </font>
    <font>
      <vertAlign val="superscript"/>
      <sz val="12"/>
      <name val="Calibri"/>
      <family val="2"/>
      <scheme val="minor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indexed="8"/>
      <name val="Arial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theme="2" tint="-9.9948118533890809E-2"/>
      </top>
      <bottom style="thin">
        <color auto="1"/>
      </bottom>
      <diagonal/>
    </border>
  </borders>
  <cellStyleXfs count="2">
    <xf numFmtId="0" fontId="0" fillId="0" borderId="0"/>
    <xf numFmtId="43" fontId="15" fillId="0" borderId="0" applyFont="0" applyFill="0" applyBorder="0" applyAlignment="0" applyProtection="0"/>
  </cellStyleXfs>
  <cellXfs count="164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left" indent="2"/>
    </xf>
    <xf numFmtId="0" fontId="0" fillId="0" borderId="13" xfId="0" applyBorder="1" applyAlignment="1">
      <alignment horizontal="left" indent="3"/>
    </xf>
    <xf numFmtId="0" fontId="0" fillId="0" borderId="13" xfId="0" applyBorder="1"/>
    <xf numFmtId="0" fontId="0" fillId="0" borderId="14" xfId="0" applyBorder="1"/>
    <xf numFmtId="0" fontId="4" fillId="0" borderId="0" xfId="0" applyFont="1"/>
    <xf numFmtId="0" fontId="1" fillId="0" borderId="1" xfId="0" applyFont="1" applyBorder="1" applyAlignment="1">
      <alignment horizontal="center" vertical="center" wrapText="1"/>
    </xf>
    <xf numFmtId="0" fontId="0" fillId="0" borderId="13" xfId="0" applyBorder="1" applyAlignment="1">
      <alignment horizontal="left" indent="6"/>
    </xf>
    <xf numFmtId="0" fontId="1" fillId="0" borderId="13" xfId="0" applyFont="1" applyBorder="1" applyAlignment="1">
      <alignment horizontal="left" indent="3"/>
    </xf>
    <xf numFmtId="0" fontId="0" fillId="0" borderId="11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13" xfId="0" applyFont="1" applyBorder="1"/>
    <xf numFmtId="43" fontId="0" fillId="0" borderId="0" xfId="0" applyNumberFormat="1"/>
    <xf numFmtId="0" fontId="5" fillId="0" borderId="14" xfId="0" applyFont="1" applyBorder="1"/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0" fillId="0" borderId="13" xfId="0" applyBorder="1" applyProtection="1">
      <protection locked="0"/>
    </xf>
    <xf numFmtId="0" fontId="0" fillId="0" borderId="0" xfId="0" applyProtection="1">
      <protection locked="0"/>
    </xf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1" xfId="0" applyBorder="1" applyAlignment="1">
      <alignment vertical="center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vertical="center"/>
      <protection locked="0"/>
    </xf>
    <xf numFmtId="0" fontId="1" fillId="0" borderId="12" xfId="0" applyFont="1" applyBorder="1" applyAlignment="1" applyProtection="1">
      <alignment vertical="center" wrapText="1"/>
      <protection locked="0"/>
    </xf>
    <xf numFmtId="0" fontId="0" fillId="0" borderId="8" xfId="0" applyBorder="1" applyAlignment="1">
      <alignment horizontal="left" indent="3"/>
    </xf>
    <xf numFmtId="0" fontId="1" fillId="0" borderId="13" xfId="0" applyFont="1" applyBorder="1" applyAlignment="1">
      <alignment horizontal="left" vertical="center" indent="2"/>
    </xf>
    <xf numFmtId="0" fontId="1" fillId="0" borderId="8" xfId="0" applyFont="1" applyBorder="1" applyAlignment="1">
      <alignment horizontal="left" indent="2"/>
    </xf>
    <xf numFmtId="0" fontId="1" fillId="0" borderId="13" xfId="0" applyFont="1" applyBorder="1" applyProtection="1">
      <protection locked="0"/>
    </xf>
    <xf numFmtId="0" fontId="0" fillId="4" borderId="13" xfId="0" applyFill="1" applyBorder="1" applyAlignment="1">
      <alignment horizontal="left" indent="9"/>
    </xf>
    <xf numFmtId="0" fontId="0" fillId="4" borderId="13" xfId="0" applyFill="1" applyBorder="1" applyAlignment="1">
      <alignment horizontal="left" indent="3"/>
    </xf>
    <xf numFmtId="0" fontId="1" fillId="4" borderId="13" xfId="0" applyFont="1" applyFill="1" applyBorder="1" applyAlignment="1">
      <alignment horizontal="left" indent="3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0" fillId="0" borderId="13" xfId="0" applyBorder="1" applyAlignment="1">
      <alignment horizontal="left" wrapText="1" indent="9"/>
    </xf>
    <xf numFmtId="0" fontId="0" fillId="0" borderId="11" xfId="0" applyBorder="1"/>
    <xf numFmtId="0" fontId="1" fillId="3" borderId="3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>
      <alignment horizontal="left" vertical="center" indent="3"/>
    </xf>
    <xf numFmtId="0" fontId="0" fillId="0" borderId="13" xfId="0" applyBorder="1" applyAlignment="1">
      <alignment horizontal="left" vertical="center" indent="6"/>
    </xf>
    <xf numFmtId="0" fontId="0" fillId="0" borderId="13" xfId="0" applyBorder="1" applyAlignment="1">
      <alignment vertical="center"/>
    </xf>
    <xf numFmtId="0" fontId="1" fillId="0" borderId="13" xfId="0" applyFont="1" applyBorder="1" applyAlignment="1">
      <alignment horizontal="left" vertical="center" indent="3"/>
    </xf>
    <xf numFmtId="0" fontId="0" fillId="0" borderId="13" xfId="0" applyBorder="1" applyAlignment="1">
      <alignment horizontal="left" vertical="center" wrapText="1" indent="3"/>
    </xf>
    <xf numFmtId="0" fontId="0" fillId="0" borderId="14" xfId="0" applyBorder="1" applyAlignment="1">
      <alignment vertical="center"/>
    </xf>
    <xf numFmtId="0" fontId="0" fillId="0" borderId="13" xfId="0" applyBorder="1" applyAlignment="1" applyProtection="1">
      <alignment vertical="center"/>
      <protection locked="0"/>
    </xf>
    <xf numFmtId="0" fontId="1" fillId="0" borderId="13" xfId="0" applyFont="1" applyBorder="1" applyAlignment="1" applyProtection="1">
      <alignment vertical="center"/>
      <protection locked="0"/>
    </xf>
    <xf numFmtId="0" fontId="1" fillId="0" borderId="13" xfId="0" applyFont="1" applyBorder="1" applyAlignment="1">
      <alignment vertical="center"/>
    </xf>
    <xf numFmtId="0" fontId="0" fillId="0" borderId="13" xfId="0" applyBorder="1" applyAlignment="1">
      <alignment horizontal="left" vertical="center" indent="9"/>
    </xf>
    <xf numFmtId="0" fontId="0" fillId="0" borderId="13" xfId="0" applyBorder="1" applyAlignment="1">
      <alignment horizontal="left" vertical="center" wrapText="1" indent="6"/>
    </xf>
    <xf numFmtId="0" fontId="1" fillId="0" borderId="8" xfId="0" applyFont="1" applyBorder="1" applyAlignment="1" applyProtection="1">
      <alignment horizontal="right" vertical="center"/>
      <protection locked="0"/>
    </xf>
    <xf numFmtId="0" fontId="0" fillId="0" borderId="8" xfId="0" applyBorder="1" applyAlignment="1" applyProtection="1">
      <alignment horizontal="right" vertical="center"/>
      <protection locked="0"/>
    </xf>
    <xf numFmtId="0" fontId="0" fillId="0" borderId="8" xfId="0" applyBorder="1" applyAlignment="1">
      <alignment horizontal="right" vertical="center"/>
    </xf>
    <xf numFmtId="0" fontId="0" fillId="0" borderId="13" xfId="0" applyBorder="1" applyAlignment="1">
      <alignment horizontal="left" vertical="center" wrapText="1" indent="9"/>
    </xf>
    <xf numFmtId="0" fontId="1" fillId="0" borderId="6" xfId="0" applyFont="1" applyBorder="1" applyAlignment="1" applyProtection="1">
      <alignment vertical="center"/>
      <protection locked="0"/>
    </xf>
    <xf numFmtId="0" fontId="0" fillId="0" borderId="8" xfId="0" applyBorder="1" applyAlignment="1" applyProtection="1">
      <alignment vertical="center"/>
      <protection locked="0"/>
    </xf>
    <xf numFmtId="0" fontId="1" fillId="0" borderId="8" xfId="0" applyFont="1" applyBorder="1" applyAlignment="1" applyProtection="1">
      <alignment vertical="center"/>
      <protection locked="0"/>
    </xf>
    <xf numFmtId="0" fontId="0" fillId="0" borderId="8" xfId="0" applyBorder="1" applyAlignment="1" applyProtection="1">
      <alignment vertical="center" wrapText="1"/>
      <protection locked="0"/>
    </xf>
    <xf numFmtId="0" fontId="0" fillId="0" borderId="8" xfId="0" applyBorder="1" applyAlignment="1">
      <alignment vertical="center"/>
    </xf>
    <xf numFmtId="0" fontId="5" fillId="0" borderId="13" xfId="0" applyFont="1" applyBorder="1" applyAlignment="1">
      <alignment vertical="center"/>
    </xf>
    <xf numFmtId="0" fontId="1" fillId="4" borderId="13" xfId="0" applyFont="1" applyFill="1" applyBorder="1" applyAlignment="1" applyProtection="1">
      <alignment vertical="center"/>
      <protection locked="0"/>
    </xf>
    <xf numFmtId="0" fontId="0" fillId="4" borderId="13" xfId="0" applyFill="1" applyBorder="1" applyAlignment="1" applyProtection="1">
      <alignment vertical="center"/>
      <protection locked="0"/>
    </xf>
    <xf numFmtId="0" fontId="0" fillId="4" borderId="13" xfId="0" applyFill="1" applyBorder="1" applyAlignment="1">
      <alignment vertical="center"/>
    </xf>
    <xf numFmtId="0" fontId="1" fillId="4" borderId="12" xfId="0" applyFont="1" applyFill="1" applyBorder="1" applyAlignment="1">
      <alignment horizontal="left" vertical="center" indent="3"/>
    </xf>
    <xf numFmtId="0" fontId="0" fillId="4" borderId="13" xfId="0" applyFill="1" applyBorder="1" applyAlignment="1">
      <alignment horizontal="left" vertical="center" indent="6"/>
    </xf>
    <xf numFmtId="0" fontId="0" fillId="4" borderId="13" xfId="0" applyFill="1" applyBorder="1" applyAlignment="1">
      <alignment horizontal="left" vertical="center" indent="9"/>
    </xf>
    <xf numFmtId="0" fontId="0" fillId="4" borderId="13" xfId="0" applyFill="1" applyBorder="1" applyAlignment="1">
      <alignment horizontal="left" vertical="center" indent="3"/>
    </xf>
    <xf numFmtId="0" fontId="1" fillId="4" borderId="13" xfId="0" applyFont="1" applyFill="1" applyBorder="1" applyAlignment="1">
      <alignment horizontal="left" vertical="center" indent="3"/>
    </xf>
    <xf numFmtId="0" fontId="1" fillId="3" borderId="24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8" fillId="0" borderId="0" xfId="0" applyFont="1" applyAlignment="1">
      <alignment vertical="center"/>
    </xf>
    <xf numFmtId="0" fontId="1" fillId="0" borderId="0" xfId="0" applyFont="1"/>
    <xf numFmtId="0" fontId="0" fillId="0" borderId="13" xfId="0" applyBorder="1" applyAlignment="1">
      <alignment horizontal="left" vertical="center" indent="3"/>
    </xf>
    <xf numFmtId="0" fontId="0" fillId="0" borderId="13" xfId="0" applyBorder="1" applyAlignment="1">
      <alignment horizontal="left" vertical="center" indent="5"/>
    </xf>
    <xf numFmtId="0" fontId="1" fillId="0" borderId="8" xfId="0" applyFont="1" applyBorder="1" applyAlignment="1">
      <alignment horizontal="left" vertical="center" indent="2"/>
    </xf>
    <xf numFmtId="0" fontId="0" fillId="0" borderId="8" xfId="0" applyBorder="1" applyAlignment="1">
      <alignment horizontal="left" vertical="center" indent="3"/>
    </xf>
    <xf numFmtId="0" fontId="0" fillId="0" borderId="8" xfId="0" applyBorder="1" applyAlignment="1">
      <alignment horizontal="left" vertical="center" indent="5"/>
    </xf>
    <xf numFmtId="0" fontId="0" fillId="0" borderId="8" xfId="0" applyBorder="1" applyAlignment="1">
      <alignment horizontal="left" vertical="center" indent="2"/>
    </xf>
    <xf numFmtId="0" fontId="1" fillId="3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>
      <alignment horizontal="left" vertical="center" indent="3"/>
    </xf>
    <xf numFmtId="0" fontId="0" fillId="0" borderId="7" xfId="0" applyBorder="1" applyAlignment="1">
      <alignment horizontal="left" vertical="center" indent="5"/>
    </xf>
    <xf numFmtId="0" fontId="0" fillId="0" borderId="7" xfId="0" applyBorder="1" applyAlignment="1">
      <alignment horizontal="left" vertical="center" indent="7"/>
    </xf>
    <xf numFmtId="0" fontId="0" fillId="0" borderId="7" xfId="0" applyBorder="1" applyAlignment="1" applyProtection="1">
      <alignment horizontal="left" vertical="center" indent="5"/>
      <protection locked="0"/>
    </xf>
    <xf numFmtId="0" fontId="5" fillId="0" borderId="14" xfId="0" applyFont="1" applyBorder="1" applyAlignment="1">
      <alignment vertical="center"/>
    </xf>
    <xf numFmtId="0" fontId="7" fillId="0" borderId="0" xfId="0" applyFont="1" applyAlignment="1">
      <alignment vertical="center"/>
    </xf>
    <xf numFmtId="164" fontId="0" fillId="0" borderId="13" xfId="0" applyNumberFormat="1" applyBorder="1" applyAlignment="1" applyProtection="1">
      <alignment vertical="center"/>
      <protection locked="0"/>
    </xf>
    <xf numFmtId="16" fontId="0" fillId="0" borderId="13" xfId="0" applyNumberFormat="1" applyBorder="1" applyAlignment="1">
      <alignment vertical="center"/>
    </xf>
    <xf numFmtId="0" fontId="0" fillId="0" borderId="13" xfId="0" applyBorder="1" applyAlignment="1" applyProtection="1">
      <alignment horizontal="left" vertical="center" indent="4"/>
      <protection locked="0"/>
    </xf>
    <xf numFmtId="0" fontId="5" fillId="0" borderId="13" xfId="0" applyFont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 wrapText="1" indent="3"/>
    </xf>
    <xf numFmtId="0" fontId="6" fillId="0" borderId="13" xfId="0" applyFont="1" applyBorder="1" applyProtection="1">
      <protection locked="0"/>
    </xf>
    <xf numFmtId="0" fontId="13" fillId="3" borderId="15" xfId="0" applyFont="1" applyFill="1" applyBorder="1"/>
    <xf numFmtId="0" fontId="14" fillId="3" borderId="15" xfId="0" applyFont="1" applyFill="1" applyBorder="1"/>
    <xf numFmtId="0" fontId="1" fillId="0" borderId="13" xfId="0" applyFont="1" applyBorder="1" applyAlignment="1">
      <alignment horizontal="left" vertical="center" wrapText="1" indent="3"/>
    </xf>
    <xf numFmtId="0" fontId="1" fillId="0" borderId="14" xfId="0" applyFont="1" applyBorder="1" applyAlignment="1">
      <alignment horizontal="left" vertical="center" wrapText="1" indent="3"/>
    </xf>
    <xf numFmtId="0" fontId="0" fillId="0" borderId="12" xfId="0" applyBorder="1" applyProtection="1">
      <protection locked="0"/>
    </xf>
    <xf numFmtId="0" fontId="0" fillId="0" borderId="12" xfId="0" applyBorder="1" applyAlignment="1" applyProtection="1">
      <alignment vertical="center"/>
      <protection locked="0"/>
    </xf>
    <xf numFmtId="0" fontId="14" fillId="3" borderId="15" xfId="0" applyFont="1" applyFill="1" applyBorder="1" applyAlignment="1">
      <alignment vertical="center"/>
    </xf>
    <xf numFmtId="0" fontId="0" fillId="0" borderId="12" xfId="0" applyBorder="1" applyAlignment="1">
      <alignment horizontal="left" vertical="center" indent="6"/>
    </xf>
    <xf numFmtId="0" fontId="1" fillId="0" borderId="13" xfId="0" applyFont="1" applyBorder="1" applyAlignment="1">
      <alignment horizontal="left" vertical="center" wrapText="1" indent="9"/>
    </xf>
    <xf numFmtId="0" fontId="0" fillId="0" borderId="13" xfId="0" applyBorder="1" applyAlignment="1">
      <alignment horizontal="left" vertical="center" indent="12"/>
    </xf>
    <xf numFmtId="0" fontId="0" fillId="3" borderId="15" xfId="0" applyFill="1" applyBorder="1" applyAlignment="1">
      <alignment vertical="center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0" fillId="3" borderId="15" xfId="0" applyFill="1" applyBorder="1"/>
    <xf numFmtId="0" fontId="1" fillId="3" borderId="2" xfId="0" applyFont="1" applyFill="1" applyBorder="1" applyAlignment="1">
      <alignment horizontal="left" vertical="center"/>
    </xf>
    <xf numFmtId="0" fontId="1" fillId="3" borderId="1" xfId="0" applyFont="1" applyFill="1" applyBorder="1" applyAlignment="1" applyProtection="1">
      <alignment horizontal="center" vertical="center"/>
      <protection locked="0"/>
    </xf>
    <xf numFmtId="0" fontId="1" fillId="3" borderId="3" xfId="0" applyFont="1" applyFill="1" applyBorder="1" applyAlignment="1">
      <alignment horizontal="left" vertical="center" indent="2"/>
    </xf>
    <xf numFmtId="11" fontId="0" fillId="0" borderId="0" xfId="0" applyNumberFormat="1" applyProtection="1">
      <protection locked="0"/>
    </xf>
    <xf numFmtId="14" fontId="0" fillId="0" borderId="0" xfId="0" applyNumberFormat="1" applyProtection="1">
      <protection locked="0"/>
    </xf>
    <xf numFmtId="0" fontId="0" fillId="0" borderId="14" xfId="0" applyBorder="1" applyAlignment="1">
      <alignment horizontal="left" vertical="center" wrapText="1" indent="3"/>
    </xf>
    <xf numFmtId="0" fontId="1" fillId="0" borderId="14" xfId="0" applyFont="1" applyBorder="1" applyAlignment="1">
      <alignment horizontal="left" vertical="center" indent="3"/>
    </xf>
    <xf numFmtId="0" fontId="0" fillId="0" borderId="13" xfId="0" applyBorder="1" applyAlignment="1" applyProtection="1">
      <alignment horizontal="left" vertical="center" indent="6"/>
      <protection locked="0"/>
    </xf>
    <xf numFmtId="3" fontId="0" fillId="0" borderId="13" xfId="0" applyNumberFormat="1" applyBorder="1" applyAlignment="1" applyProtection="1">
      <alignment vertical="center"/>
      <protection locked="0"/>
    </xf>
    <xf numFmtId="10" fontId="0" fillId="0" borderId="13" xfId="0" applyNumberFormat="1" applyBorder="1" applyAlignment="1" applyProtection="1">
      <alignment vertical="center"/>
      <protection locked="0"/>
    </xf>
    <xf numFmtId="9" fontId="0" fillId="0" borderId="13" xfId="0" applyNumberFormat="1" applyBorder="1" applyAlignment="1" applyProtection="1">
      <alignment vertical="center"/>
      <protection locked="0"/>
    </xf>
    <xf numFmtId="0" fontId="6" fillId="0" borderId="0" xfId="0" applyFont="1"/>
    <xf numFmtId="0" fontId="2" fillId="2" borderId="21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0" fillId="0" borderId="1" xfId="0" applyBorder="1" applyAlignment="1" applyProtection="1">
      <alignment vertical="center"/>
      <protection locked="0"/>
    </xf>
    <xf numFmtId="0" fontId="1" fillId="3" borderId="4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7" fillId="0" borderId="10" xfId="0" applyFont="1" applyBorder="1" applyAlignment="1">
      <alignment horizontal="left" vertical="center"/>
    </xf>
    <xf numFmtId="0" fontId="11" fillId="0" borderId="0" xfId="0" applyFont="1" applyAlignment="1">
      <alignment horizontal="justify" vertical="center" wrapText="1"/>
    </xf>
    <xf numFmtId="0" fontId="2" fillId="0" borderId="10" xfId="0" applyFont="1" applyBorder="1" applyAlignment="1">
      <alignment horizontal="left" vertical="center"/>
    </xf>
    <xf numFmtId="0" fontId="1" fillId="3" borderId="12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/>
    </xf>
    <xf numFmtId="0" fontId="7" fillId="0" borderId="12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/>
    </xf>
    <xf numFmtId="0" fontId="1" fillId="3" borderId="3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 applyProtection="1">
      <alignment horizontal="center" vertical="center"/>
      <protection locked="0"/>
    </xf>
    <xf numFmtId="0" fontId="1" fillId="3" borderId="14" xfId="0" applyFont="1" applyFill="1" applyBorder="1" applyAlignment="1" applyProtection="1">
      <alignment horizontal="center" vertical="center"/>
      <protection locked="0"/>
    </xf>
    <xf numFmtId="0" fontId="1" fillId="3" borderId="12" xfId="0" applyFont="1" applyFill="1" applyBorder="1" applyAlignment="1">
      <alignment horizontal="left" vertical="center"/>
    </xf>
    <xf numFmtId="0" fontId="1" fillId="3" borderId="14" xfId="0" applyFont="1" applyFill="1" applyBorder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1" fillId="3" borderId="12" xfId="0" applyFont="1" applyFill="1" applyBorder="1" applyAlignment="1" applyProtection="1">
      <alignment horizontal="center" vertical="center" wrapText="1"/>
      <protection locked="0"/>
    </xf>
    <xf numFmtId="0" fontId="1" fillId="3" borderId="14" xfId="0" applyFont="1" applyFill="1" applyBorder="1" applyAlignment="1" applyProtection="1">
      <alignment horizontal="center" vertical="center" wrapText="1"/>
      <protection locked="0"/>
    </xf>
    <xf numFmtId="0" fontId="1" fillId="3" borderId="12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left" vertical="center" wrapText="1"/>
    </xf>
    <xf numFmtId="0" fontId="1" fillId="3" borderId="14" xfId="0" applyFont="1" applyFill="1" applyBorder="1" applyAlignment="1">
      <alignment horizontal="left" vertical="center" wrapText="1"/>
    </xf>
    <xf numFmtId="0" fontId="1" fillId="0" borderId="13" xfId="0" applyNumberFormat="1" applyFont="1" applyFill="1" applyBorder="1" applyAlignment="1" applyProtection="1">
      <alignment vertical="center"/>
      <protection locked="0"/>
    </xf>
    <xf numFmtId="0" fontId="0" fillId="0" borderId="13" xfId="1" applyNumberFormat="1" applyFont="1" applyFill="1" applyBorder="1" applyAlignment="1" applyProtection="1">
      <alignment vertical="center"/>
      <protection locked="0"/>
    </xf>
    <xf numFmtId="0" fontId="1" fillId="0" borderId="13" xfId="0" applyFont="1" applyFill="1" applyBorder="1" applyAlignment="1" applyProtection="1">
      <alignment vertical="center"/>
      <protection locked="0"/>
    </xf>
    <xf numFmtId="0" fontId="0" fillId="0" borderId="13" xfId="0" applyFill="1" applyBorder="1" applyAlignment="1" applyProtection="1">
      <alignment vertical="center"/>
      <protection locked="0"/>
    </xf>
    <xf numFmtId="165" fontId="16" fillId="5" borderId="0" xfId="0" applyNumberFormat="1" applyFont="1" applyFill="1" applyBorder="1" applyAlignment="1" applyProtection="1">
      <alignment horizontal="center" vertical="center"/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Relationship Id="rId8" Type="http://schemas.openxmlformats.org/officeDocument/2006/relationships/worksheet" Target="worksheets/sheet8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activeX1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22860</xdr:colOff>
          <xdr:row>4</xdr:row>
          <xdr:rowOff>30480</xdr:rowOff>
        </xdr:from>
        <xdr:to>
          <xdr:col>3</xdr:col>
          <xdr:colOff>152400</xdr:colOff>
          <xdr:row>4</xdr:row>
          <xdr:rowOff>320040</xdr:rowOff>
        </xdr:to>
        <xdr:sp macro="" textlink="">
          <xdr:nvSpPr>
            <xdr:cNvPr id="1026" name="ComboBox1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22860</xdr:colOff>
          <xdr:row>6</xdr:row>
          <xdr:rowOff>38100</xdr:rowOff>
        </xdr:from>
        <xdr:to>
          <xdr:col>3</xdr:col>
          <xdr:colOff>152400</xdr:colOff>
          <xdr:row>7</xdr:row>
          <xdr:rowOff>0</xdr:rowOff>
        </xdr:to>
        <xdr:sp macro="" textlink="">
          <xdr:nvSpPr>
            <xdr:cNvPr id="1028" name="ComboBox2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22860</xdr:colOff>
          <xdr:row>10</xdr:row>
          <xdr:rowOff>30480</xdr:rowOff>
        </xdr:from>
        <xdr:to>
          <xdr:col>3</xdr:col>
          <xdr:colOff>152400</xdr:colOff>
          <xdr:row>10</xdr:row>
          <xdr:rowOff>320040</xdr:rowOff>
        </xdr:to>
        <xdr:sp macro="" textlink="">
          <xdr:nvSpPr>
            <xdr:cNvPr id="1030" name="ComboBox3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22860</xdr:colOff>
          <xdr:row>8</xdr:row>
          <xdr:rowOff>30480</xdr:rowOff>
        </xdr:from>
        <xdr:to>
          <xdr:col>3</xdr:col>
          <xdr:colOff>152400</xdr:colOff>
          <xdr:row>8</xdr:row>
          <xdr:rowOff>320040</xdr:rowOff>
        </xdr:to>
        <xdr:sp macro="" textlink="">
          <xdr:nvSpPr>
            <xdr:cNvPr id="1031" name="ComboBox4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.xml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control" Target="../activeX/activeX4.xml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"/>
  <dimension ref="A1:E12"/>
  <sheetViews>
    <sheetView showGridLines="0" workbookViewId="0">
      <selection activeCell="C3" sqref="C3:D3"/>
    </sheetView>
  </sheetViews>
  <sheetFormatPr baseColWidth="10" defaultColWidth="0" defaultRowHeight="14.4" zeroHeight="1" x14ac:dyDescent="0.3"/>
  <cols>
    <col min="1" max="1" width="3.33203125" customWidth="1"/>
    <col min="2" max="2" width="25.109375" customWidth="1"/>
    <col min="3" max="4" width="45.33203125" customWidth="1"/>
    <col min="5" max="5" width="3.33203125" customWidth="1"/>
    <col min="6" max="16384" width="10.6640625" hidden="1"/>
  </cols>
  <sheetData>
    <row r="1" spans="1:5" ht="36.75" customHeight="1" thickBot="1" x14ac:dyDescent="0.35">
      <c r="A1" s="122" t="s">
        <v>821</v>
      </c>
      <c r="B1" s="123"/>
      <c r="C1" s="123"/>
      <c r="D1" s="123"/>
      <c r="E1" s="124"/>
    </row>
    <row r="2" spans="1:5" x14ac:dyDescent="0.3">
      <c r="A2" s="19"/>
      <c r="E2" s="20"/>
    </row>
    <row r="3" spans="1:5" ht="26.25" customHeight="1" x14ac:dyDescent="0.3">
      <c r="A3" s="19"/>
      <c r="B3" s="24" t="s">
        <v>784</v>
      </c>
      <c r="C3" s="125" t="s">
        <v>3294</v>
      </c>
      <c r="D3" s="125"/>
      <c r="E3" s="20"/>
    </row>
    <row r="4" spans="1:5" x14ac:dyDescent="0.3">
      <c r="A4" s="19"/>
      <c r="E4" s="20"/>
    </row>
    <row r="5" spans="1:5" ht="26.25" customHeight="1" x14ac:dyDescent="0.3">
      <c r="A5" s="19"/>
      <c r="B5" s="24" t="s">
        <v>787</v>
      </c>
      <c r="E5" s="20"/>
    </row>
    <row r="6" spans="1:5" x14ac:dyDescent="0.3">
      <c r="A6" s="19"/>
      <c r="E6" s="20"/>
    </row>
    <row r="7" spans="1:5" ht="26.25" customHeight="1" x14ac:dyDescent="0.3">
      <c r="A7" s="19"/>
      <c r="B7" s="24" t="s">
        <v>788</v>
      </c>
      <c r="E7" s="20"/>
    </row>
    <row r="8" spans="1:5" x14ac:dyDescent="0.3">
      <c r="A8" s="19"/>
      <c r="E8" s="20"/>
    </row>
    <row r="9" spans="1:5" ht="26.25" customHeight="1" x14ac:dyDescent="0.3">
      <c r="A9" s="19"/>
      <c r="B9" s="24" t="s">
        <v>786</v>
      </c>
      <c r="E9" s="20"/>
    </row>
    <row r="10" spans="1:5" x14ac:dyDescent="0.3">
      <c r="A10" s="19"/>
      <c r="E10" s="20"/>
    </row>
    <row r="11" spans="1:5" ht="26.25" customHeight="1" x14ac:dyDescent="0.3">
      <c r="A11" s="19"/>
      <c r="B11" s="24" t="s">
        <v>785</v>
      </c>
      <c r="E11" s="20"/>
    </row>
    <row r="12" spans="1:5" ht="15" thickBot="1" x14ac:dyDescent="0.35">
      <c r="A12" s="21"/>
      <c r="B12" s="22"/>
      <c r="C12" s="22"/>
      <c r="D12" s="22"/>
      <c r="E12" s="23"/>
    </row>
  </sheetData>
  <sheetProtection algorithmName="SHA-512" hashValue="FKdQEstg7DECgNQMLEXXJQYsG6AX/xjknGUwMSahC4buGszIp5NwDC/UR9/euBRA4+b8IvbzOmkXIX0ginTwUg==" saltValue="Kw+QP62Sc2HhZK+vKdetQg==" spinCount="100000" sheet="1" objects="1" scenarios="1" selectLockedCells="1"/>
  <mergeCells count="2">
    <mergeCell ref="A1:E1"/>
    <mergeCell ref="C3:D3"/>
  </mergeCells>
  <dataValidations count="1">
    <dataValidation allowBlank="1" showInputMessage="1" showErrorMessage="1" prompt="Si el Ente Público es Entidad Federativa o Municipio, dejar en blanco._x000a_" sqref="C3:D3"/>
  </dataValidations>
  <pageMargins left="0.70866141732283472" right="0.70866141732283472" top="0.74803149606299213" bottom="0.74803149606299213" header="0.31496062992125984" footer="0.31496062992125984"/>
  <pageSetup paperSize="119" scale="65" orientation="portrait" r:id="rId1"/>
  <drawing r:id="rId2"/>
  <legacyDrawing r:id="rId3"/>
  <controls>
    <mc:AlternateContent xmlns:mc="http://schemas.openxmlformats.org/markup-compatibility/2006">
      <mc:Choice Requires="x14">
        <control shapeId="1026" r:id="rId4" name="ComboBox1">
          <controlPr locked="0" defaultSize="0" autoLine="0" listFillRange="datos!B2:B33" r:id="rId5">
            <anchor moveWithCells="1">
              <from>
                <xdr:col>2</xdr:col>
                <xdr:colOff>22860</xdr:colOff>
                <xdr:row>4</xdr:row>
                <xdr:rowOff>30480</xdr:rowOff>
              </from>
              <to>
                <xdr:col>3</xdr:col>
                <xdr:colOff>152400</xdr:colOff>
                <xdr:row>4</xdr:row>
                <xdr:rowOff>320040</xdr:rowOff>
              </to>
            </anchor>
          </controlPr>
        </control>
      </mc:Choice>
      <mc:Fallback>
        <control shapeId="1026" r:id="rId4" name="ComboBox1"/>
      </mc:Fallback>
    </mc:AlternateContent>
    <mc:AlternateContent xmlns:mc="http://schemas.openxmlformats.org/markup-compatibility/2006">
      <mc:Choice Requires="x14">
        <control shapeId="1028" r:id="rId6" name="ComboBox2">
          <controlPr locked="0" defaultSize="0" autoFill="0" autoLine="0" listFillRange="datos!Y2:Y48" r:id="rId7">
            <anchor moveWithCells="1">
              <from>
                <xdr:col>2</xdr:col>
                <xdr:colOff>22860</xdr:colOff>
                <xdr:row>6</xdr:row>
                <xdr:rowOff>38100</xdr:rowOff>
              </from>
              <to>
                <xdr:col>3</xdr:col>
                <xdr:colOff>152400</xdr:colOff>
                <xdr:row>7</xdr:row>
                <xdr:rowOff>0</xdr:rowOff>
              </to>
            </anchor>
          </controlPr>
        </control>
      </mc:Choice>
      <mc:Fallback>
        <control shapeId="1028" r:id="rId6" name="ComboBox2"/>
      </mc:Fallback>
    </mc:AlternateContent>
    <mc:AlternateContent xmlns:mc="http://schemas.openxmlformats.org/markup-compatibility/2006">
      <mc:Choice Requires="x14">
        <control shapeId="1030" r:id="rId8" name="ComboBox3">
          <controlPr locked="0" defaultSize="0" autoLine="0" listFillRange="datos!B45:B48" r:id="rId9">
            <anchor moveWithCells="1">
              <from>
                <xdr:col>2</xdr:col>
                <xdr:colOff>22860</xdr:colOff>
                <xdr:row>10</xdr:row>
                <xdr:rowOff>30480</xdr:rowOff>
              </from>
              <to>
                <xdr:col>3</xdr:col>
                <xdr:colOff>152400</xdr:colOff>
                <xdr:row>10</xdr:row>
                <xdr:rowOff>320040</xdr:rowOff>
              </to>
            </anchor>
          </controlPr>
        </control>
      </mc:Choice>
      <mc:Fallback>
        <control shapeId="1030" r:id="rId8" name="ComboBox3"/>
      </mc:Fallback>
    </mc:AlternateContent>
    <mc:AlternateContent xmlns:mc="http://schemas.openxmlformats.org/markup-compatibility/2006">
      <mc:Choice Requires="x14">
        <control shapeId="1031" r:id="rId10" name="ComboBox4">
          <controlPr locked="0" defaultSize="0" autoLine="0" listFillRange="datos!E45:E78" r:id="rId11">
            <anchor moveWithCells="1">
              <from>
                <xdr:col>2</xdr:col>
                <xdr:colOff>22860</xdr:colOff>
                <xdr:row>8</xdr:row>
                <xdr:rowOff>30480</xdr:rowOff>
              </from>
              <to>
                <xdr:col>3</xdr:col>
                <xdr:colOff>152400</xdr:colOff>
                <xdr:row>8</xdr:row>
                <xdr:rowOff>320040</xdr:rowOff>
              </to>
            </anchor>
          </controlPr>
        </control>
      </mc:Choice>
      <mc:Fallback>
        <control shapeId="1031" r:id="rId10" name="ComboBox4"/>
      </mc:Fallback>
    </mc:AlternateContent>
  </control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1">
    <pageSetUpPr fitToPage="1"/>
  </sheetPr>
  <dimension ref="A1:K75"/>
  <sheetViews>
    <sheetView showGridLines="0" topLeftCell="A45" zoomScale="80" zoomScaleNormal="80" workbookViewId="0">
      <selection activeCell="A75" sqref="A75"/>
    </sheetView>
  </sheetViews>
  <sheetFormatPr baseColWidth="10" defaultColWidth="0" defaultRowHeight="14.4" zeroHeight="1" x14ac:dyDescent="0.3"/>
  <cols>
    <col min="1" max="1" width="101.44140625" customWidth="1"/>
    <col min="2" max="4" width="25.6640625" customWidth="1"/>
    <col min="5" max="11" width="0" hidden="1" customWidth="1"/>
    <col min="12" max="16384" width="10.6640625" hidden="1"/>
  </cols>
  <sheetData>
    <row r="1" spans="1:11" s="75" customFormat="1" ht="37.5" customHeight="1" x14ac:dyDescent="0.3">
      <c r="A1" s="135" t="s">
        <v>534</v>
      </c>
      <c r="B1" s="135"/>
      <c r="C1" s="135"/>
      <c r="D1" s="135"/>
      <c r="E1" s="90"/>
      <c r="F1" s="90"/>
      <c r="G1" s="90"/>
      <c r="H1" s="90"/>
      <c r="I1" s="90"/>
      <c r="J1" s="90"/>
      <c r="K1" s="90"/>
    </row>
    <row r="2" spans="1:11" x14ac:dyDescent="0.3">
      <c r="A2" s="126" t="str">
        <f>ENTE_PUBLICO_A</f>
        <v>JUNTA DE AGUA POTABLE DRENAJE ALCANTARILLADO Y SANEAMIENTO DEL MUNICIPIO DE IRAPUATO GTO, Gobierno del Estado de Guanajuato (a)</v>
      </c>
      <c r="B2" s="127"/>
      <c r="C2" s="127"/>
      <c r="D2" s="128"/>
    </row>
    <row r="3" spans="1:11" x14ac:dyDescent="0.3">
      <c r="A3" s="129" t="s">
        <v>166</v>
      </c>
      <c r="B3" s="130"/>
      <c r="C3" s="130"/>
      <c r="D3" s="131"/>
    </row>
    <row r="4" spans="1:11" x14ac:dyDescent="0.3">
      <c r="A4" s="129" t="str">
        <f>TRIMESTRE</f>
        <v>Del 1 de enero al 31 de diciembre de 2022 (b)</v>
      </c>
      <c r="B4" s="130"/>
      <c r="C4" s="130"/>
      <c r="D4" s="131"/>
    </row>
    <row r="5" spans="1:11" x14ac:dyDescent="0.3">
      <c r="A5" s="132" t="s">
        <v>118</v>
      </c>
      <c r="B5" s="133"/>
      <c r="C5" s="133"/>
      <c r="D5" s="134"/>
    </row>
    <row r="6" spans="1:11" x14ac:dyDescent="0.3"/>
    <row r="7" spans="1:11" ht="39" customHeight="1" x14ac:dyDescent="0.3">
      <c r="A7" s="95" t="s">
        <v>0</v>
      </c>
      <c r="B7" s="37" t="s">
        <v>181</v>
      </c>
      <c r="C7" s="37" t="s">
        <v>167</v>
      </c>
      <c r="D7" s="37" t="s">
        <v>182</v>
      </c>
    </row>
    <row r="8" spans="1:11" x14ac:dyDescent="0.3">
      <c r="A8" s="47" t="s">
        <v>168</v>
      </c>
      <c r="B8" s="33">
        <f>SUM(B9:B11)</f>
        <v>543608662.64999998</v>
      </c>
      <c r="C8" s="33">
        <f t="shared" ref="C8:D8" si="0">SUM(C9:C11)</f>
        <v>706380723.71999991</v>
      </c>
      <c r="D8" s="33">
        <f t="shared" si="0"/>
        <v>706380723.71999991</v>
      </c>
    </row>
    <row r="9" spans="1:11" x14ac:dyDescent="0.3">
      <c r="A9" s="45" t="s">
        <v>169</v>
      </c>
      <c r="B9" s="17">
        <v>543608662.64999998</v>
      </c>
      <c r="C9" s="17">
        <v>606281873.33999991</v>
      </c>
      <c r="D9" s="17">
        <v>606281873.33999991</v>
      </c>
    </row>
    <row r="10" spans="1:11" x14ac:dyDescent="0.3">
      <c r="A10" s="45" t="s">
        <v>170</v>
      </c>
      <c r="B10" s="17">
        <v>0</v>
      </c>
      <c r="C10" s="17">
        <v>100098850.38</v>
      </c>
      <c r="D10" s="17">
        <v>100098850.38</v>
      </c>
    </row>
    <row r="11" spans="1:11" x14ac:dyDescent="0.3">
      <c r="A11" s="45" t="s">
        <v>171</v>
      </c>
      <c r="B11" s="17">
        <f>B44</f>
        <v>0</v>
      </c>
      <c r="C11" s="17">
        <f t="shared" ref="C11" si="1">C44</f>
        <v>0</v>
      </c>
      <c r="D11" s="17">
        <f>D44</f>
        <v>0</v>
      </c>
    </row>
    <row r="12" spans="1:11" x14ac:dyDescent="0.3">
      <c r="A12" s="77"/>
      <c r="B12" s="4"/>
      <c r="C12" s="4"/>
      <c r="D12" s="4"/>
    </row>
    <row r="13" spans="1:11" x14ac:dyDescent="0.3">
      <c r="A13" s="47" t="s">
        <v>180</v>
      </c>
      <c r="B13" s="33">
        <f>B14+B15</f>
        <v>543608662.65174985</v>
      </c>
      <c r="C13" s="33">
        <f t="shared" ref="C13:D13" si="2">C14+C15</f>
        <v>752326290.75000048</v>
      </c>
      <c r="D13" s="33">
        <f t="shared" si="2"/>
        <v>723353354.95000005</v>
      </c>
    </row>
    <row r="14" spans="1:11" x14ac:dyDescent="0.3">
      <c r="A14" s="45" t="s">
        <v>172</v>
      </c>
      <c r="B14" s="17">
        <v>543608662.65174985</v>
      </c>
      <c r="C14" s="17">
        <v>721334306.89899302</v>
      </c>
      <c r="D14" s="17">
        <v>700833044.55899262</v>
      </c>
    </row>
    <row r="15" spans="1:11" x14ac:dyDescent="0.3">
      <c r="A15" s="45" t="s">
        <v>173</v>
      </c>
      <c r="B15" s="17">
        <v>0</v>
      </c>
      <c r="C15" s="17">
        <v>30991983.85100748</v>
      </c>
      <c r="D15" s="17">
        <v>22520310.391007483</v>
      </c>
    </row>
    <row r="16" spans="1:11" x14ac:dyDescent="0.3">
      <c r="A16" s="77"/>
      <c r="B16" s="4"/>
      <c r="C16" s="4"/>
      <c r="D16" s="4"/>
    </row>
    <row r="17" spans="1:4" x14ac:dyDescent="0.3">
      <c r="A17" s="47" t="s">
        <v>174</v>
      </c>
      <c r="B17" s="97">
        <f>B18+B19</f>
        <v>0</v>
      </c>
      <c r="C17" s="33">
        <f t="shared" ref="C17" si="3">C18+C19</f>
        <v>363509296.27999967</v>
      </c>
      <c r="D17" s="33">
        <f>D18+D19</f>
        <v>356761779.35999966</v>
      </c>
    </row>
    <row r="18" spans="1:4" x14ac:dyDescent="0.3">
      <c r="A18" s="45" t="s">
        <v>175</v>
      </c>
      <c r="B18" s="98">
        <v>0</v>
      </c>
      <c r="C18" s="17">
        <v>350029481.86899221</v>
      </c>
      <c r="D18" s="17">
        <v>343281964.94899219</v>
      </c>
    </row>
    <row r="19" spans="1:4" x14ac:dyDescent="0.3">
      <c r="A19" s="45" t="s">
        <v>176</v>
      </c>
      <c r="B19" s="98">
        <v>0</v>
      </c>
      <c r="C19" s="17">
        <v>13479814.411007483</v>
      </c>
      <c r="D19" s="96">
        <v>13479814.411007483</v>
      </c>
    </row>
    <row r="20" spans="1:4" x14ac:dyDescent="0.3">
      <c r="A20" s="77"/>
      <c r="B20" s="4"/>
      <c r="C20" s="4"/>
      <c r="D20" s="4"/>
    </row>
    <row r="21" spans="1:4" x14ac:dyDescent="0.3">
      <c r="A21" s="47" t="s">
        <v>177</v>
      </c>
      <c r="B21" s="33">
        <f>B8-B13+B17</f>
        <v>-1.749873161315918E-3</v>
      </c>
      <c r="C21" s="33">
        <f t="shared" ref="C21:D21" si="4">C8-C13+C17</f>
        <v>317563729.24999911</v>
      </c>
      <c r="D21" s="33">
        <f t="shared" si="4"/>
        <v>339789148.12999952</v>
      </c>
    </row>
    <row r="22" spans="1:4" x14ac:dyDescent="0.3">
      <c r="A22" s="47"/>
      <c r="B22" s="4"/>
      <c r="C22" s="4"/>
      <c r="D22" s="4"/>
    </row>
    <row r="23" spans="1:4" x14ac:dyDescent="0.3">
      <c r="A23" s="47" t="s">
        <v>178</v>
      </c>
      <c r="B23" s="33">
        <f>B21-B11</f>
        <v>-1.749873161315918E-3</v>
      </c>
      <c r="C23" s="33">
        <f t="shared" ref="C23:D23" si="5">C21-C11</f>
        <v>317563729.24999911</v>
      </c>
      <c r="D23" s="33">
        <f t="shared" si="5"/>
        <v>339789148.12999952</v>
      </c>
    </row>
    <row r="24" spans="1:4" x14ac:dyDescent="0.3">
      <c r="A24" s="47"/>
      <c r="B24" s="12"/>
      <c r="C24" s="12"/>
      <c r="D24" s="12"/>
    </row>
    <row r="25" spans="1:4" x14ac:dyDescent="0.3">
      <c r="A25" s="99" t="s">
        <v>179</v>
      </c>
      <c r="B25" s="33">
        <f>B23-B17</f>
        <v>-1.749873161315918E-3</v>
      </c>
      <c r="C25" s="33">
        <f t="shared" ref="C25" si="6">C23-C17</f>
        <v>-45945567.030000567</v>
      </c>
      <c r="D25" s="33">
        <f>D23-D17</f>
        <v>-16972631.230000138</v>
      </c>
    </row>
    <row r="26" spans="1:4" x14ac:dyDescent="0.3">
      <c r="A26" s="100"/>
      <c r="B26" s="5"/>
      <c r="C26" s="5"/>
      <c r="D26" s="5"/>
    </row>
    <row r="27" spans="1:4" x14ac:dyDescent="0.3">
      <c r="A27" s="74"/>
    </row>
    <row r="28" spans="1:4" ht="30" customHeight="1" x14ac:dyDescent="0.3">
      <c r="A28" s="95" t="s">
        <v>183</v>
      </c>
      <c r="B28" s="37" t="s">
        <v>184</v>
      </c>
      <c r="C28" s="37" t="s">
        <v>167</v>
      </c>
      <c r="D28" s="37" t="s">
        <v>185</v>
      </c>
    </row>
    <row r="29" spans="1:4" x14ac:dyDescent="0.3">
      <c r="A29" s="47" t="s">
        <v>186</v>
      </c>
      <c r="B29" s="51">
        <f>B30+B31</f>
        <v>0</v>
      </c>
      <c r="C29" s="51">
        <f t="shared" ref="C29:D29" si="7">C30+C31</f>
        <v>0</v>
      </c>
      <c r="D29" s="51">
        <f t="shared" si="7"/>
        <v>0</v>
      </c>
    </row>
    <row r="30" spans="1:4" x14ac:dyDescent="0.3">
      <c r="A30" s="45" t="s">
        <v>187</v>
      </c>
      <c r="B30" s="50">
        <v>0</v>
      </c>
      <c r="C30" s="50">
        <v>0</v>
      </c>
      <c r="D30" s="50">
        <v>0</v>
      </c>
    </row>
    <row r="31" spans="1:4" x14ac:dyDescent="0.3">
      <c r="A31" s="45" t="s">
        <v>188</v>
      </c>
      <c r="B31" s="50">
        <v>0</v>
      </c>
      <c r="C31" s="50">
        <v>0</v>
      </c>
      <c r="D31" s="50">
        <v>0</v>
      </c>
    </row>
    <row r="32" spans="1:4" x14ac:dyDescent="0.3">
      <c r="A32" s="46"/>
      <c r="B32" s="46"/>
      <c r="C32" s="46"/>
      <c r="D32" s="46"/>
    </row>
    <row r="33" spans="1:4" x14ac:dyDescent="0.3">
      <c r="A33" s="47" t="s">
        <v>189</v>
      </c>
      <c r="B33" s="51">
        <f>B25+B29</f>
        <v>-1.749873161315918E-3</v>
      </c>
      <c r="C33" s="51">
        <f t="shared" ref="C33:D33" si="8">C25+C29</f>
        <v>-45945567.030000567</v>
      </c>
      <c r="D33" s="51">
        <f t="shared" si="8"/>
        <v>-16972631.230000138</v>
      </c>
    </row>
    <row r="34" spans="1:4" x14ac:dyDescent="0.3">
      <c r="A34" s="49"/>
      <c r="B34" s="49"/>
      <c r="C34" s="49"/>
      <c r="D34" s="49"/>
    </row>
    <row r="35" spans="1:4" x14ac:dyDescent="0.3">
      <c r="A35" s="74"/>
    </row>
    <row r="36" spans="1:4" ht="28.8" x14ac:dyDescent="0.3">
      <c r="A36" s="95" t="s">
        <v>183</v>
      </c>
      <c r="B36" s="37" t="s">
        <v>190</v>
      </c>
      <c r="C36" s="37" t="s">
        <v>167</v>
      </c>
      <c r="D36" s="37" t="s">
        <v>182</v>
      </c>
    </row>
    <row r="37" spans="1:4" x14ac:dyDescent="0.3">
      <c r="A37" s="47" t="s">
        <v>191</v>
      </c>
      <c r="B37" s="51">
        <f>B38+B39</f>
        <v>0</v>
      </c>
      <c r="C37" s="51">
        <f t="shared" ref="C37:D37" si="9">C38+C39</f>
        <v>0</v>
      </c>
      <c r="D37" s="51">
        <f t="shared" si="9"/>
        <v>0</v>
      </c>
    </row>
    <row r="38" spans="1:4" x14ac:dyDescent="0.3">
      <c r="A38" s="45" t="s">
        <v>192</v>
      </c>
      <c r="B38" s="50">
        <v>0</v>
      </c>
      <c r="C38" s="50">
        <v>0</v>
      </c>
      <c r="D38" s="50">
        <v>0</v>
      </c>
    </row>
    <row r="39" spans="1:4" x14ac:dyDescent="0.3">
      <c r="A39" s="45" t="s">
        <v>193</v>
      </c>
      <c r="B39" s="50">
        <v>0</v>
      </c>
      <c r="C39" s="50">
        <v>0</v>
      </c>
      <c r="D39" s="50">
        <v>0</v>
      </c>
    </row>
    <row r="40" spans="1:4" x14ac:dyDescent="0.3">
      <c r="A40" s="47" t="s">
        <v>194</v>
      </c>
      <c r="B40" s="51">
        <v>0</v>
      </c>
      <c r="C40" s="51">
        <f t="shared" ref="C40:D40" si="10">C41+C42</f>
        <v>0</v>
      </c>
      <c r="D40" s="51">
        <f t="shared" si="10"/>
        <v>0</v>
      </c>
    </row>
    <row r="41" spans="1:4" x14ac:dyDescent="0.3">
      <c r="A41" s="45" t="s">
        <v>195</v>
      </c>
      <c r="B41" s="50">
        <v>0</v>
      </c>
      <c r="C41" s="50">
        <v>0</v>
      </c>
      <c r="D41" s="50">
        <v>0</v>
      </c>
    </row>
    <row r="42" spans="1:4" x14ac:dyDescent="0.3">
      <c r="A42" s="45" t="s">
        <v>196</v>
      </c>
      <c r="B42" s="50">
        <v>0</v>
      </c>
      <c r="C42" s="50">
        <v>0</v>
      </c>
      <c r="D42" s="50">
        <v>0</v>
      </c>
    </row>
    <row r="43" spans="1:4" x14ac:dyDescent="0.3">
      <c r="A43" s="46"/>
      <c r="B43" s="46"/>
      <c r="C43" s="46"/>
      <c r="D43" s="46"/>
    </row>
    <row r="44" spans="1:4" x14ac:dyDescent="0.3">
      <c r="A44" s="47" t="s">
        <v>197</v>
      </c>
      <c r="B44" s="51">
        <f>B37-B40</f>
        <v>0</v>
      </c>
      <c r="C44" s="51">
        <f t="shared" ref="C44:D44" si="11">C37-C40</f>
        <v>0</v>
      </c>
      <c r="D44" s="51">
        <f t="shared" si="11"/>
        <v>0</v>
      </c>
    </row>
    <row r="45" spans="1:4" x14ac:dyDescent="0.3">
      <c r="A45" s="116"/>
      <c r="B45" s="49"/>
      <c r="C45" s="49"/>
      <c r="D45" s="49"/>
    </row>
    <row r="46" spans="1:4" x14ac:dyDescent="0.3"/>
    <row r="47" spans="1:4" ht="28.8" x14ac:dyDescent="0.3">
      <c r="A47" s="95" t="s">
        <v>183</v>
      </c>
      <c r="B47" s="37" t="s">
        <v>190</v>
      </c>
      <c r="C47" s="37" t="s">
        <v>167</v>
      </c>
      <c r="D47" s="37" t="s">
        <v>182</v>
      </c>
    </row>
    <row r="48" spans="1:4" x14ac:dyDescent="0.3">
      <c r="A48" s="104" t="s">
        <v>198</v>
      </c>
      <c r="B48" s="102">
        <f>B9</f>
        <v>543608662.64999998</v>
      </c>
      <c r="C48" s="102">
        <f>C9</f>
        <v>606281873.33999991</v>
      </c>
      <c r="D48" s="102">
        <f t="shared" ref="D48" si="12">D9</f>
        <v>606281873.33999991</v>
      </c>
    </row>
    <row r="49" spans="1:4" x14ac:dyDescent="0.3">
      <c r="A49" s="105" t="s">
        <v>199</v>
      </c>
      <c r="B49" s="51">
        <f>B50-B51</f>
        <v>0</v>
      </c>
      <c r="C49" s="51">
        <f t="shared" ref="C49:D49" si="13">C50-C51</f>
        <v>0</v>
      </c>
      <c r="D49" s="51">
        <f t="shared" si="13"/>
        <v>0</v>
      </c>
    </row>
    <row r="50" spans="1:4" x14ac:dyDescent="0.3">
      <c r="A50" s="106" t="s">
        <v>192</v>
      </c>
      <c r="B50" s="50">
        <v>0</v>
      </c>
      <c r="C50" s="50">
        <v>0</v>
      </c>
      <c r="D50" s="50">
        <v>0</v>
      </c>
    </row>
    <row r="51" spans="1:4" x14ac:dyDescent="0.3">
      <c r="A51" s="106" t="s">
        <v>195</v>
      </c>
      <c r="B51" s="50">
        <v>0</v>
      </c>
      <c r="C51" s="50">
        <v>0</v>
      </c>
      <c r="D51" s="50">
        <v>0</v>
      </c>
    </row>
    <row r="52" spans="1:4" x14ac:dyDescent="0.3">
      <c r="A52" s="46"/>
      <c r="B52" s="46"/>
      <c r="C52" s="46"/>
      <c r="D52" s="46"/>
    </row>
    <row r="53" spans="1:4" x14ac:dyDescent="0.3">
      <c r="A53" s="45" t="s">
        <v>172</v>
      </c>
      <c r="B53" s="50">
        <f>B14</f>
        <v>543608662.65174985</v>
      </c>
      <c r="C53" s="50">
        <f t="shared" ref="C53:D53" si="14">C14</f>
        <v>721334306.89899302</v>
      </c>
      <c r="D53" s="50">
        <f t="shared" si="14"/>
        <v>700833044.55899262</v>
      </c>
    </row>
    <row r="54" spans="1:4" x14ac:dyDescent="0.3">
      <c r="A54" s="46"/>
      <c r="B54" s="46"/>
      <c r="C54" s="46"/>
      <c r="D54" s="46"/>
    </row>
    <row r="55" spans="1:4" x14ac:dyDescent="0.3">
      <c r="A55" s="45" t="s">
        <v>175</v>
      </c>
      <c r="B55" s="103">
        <f>B18</f>
        <v>0</v>
      </c>
      <c r="C55" s="50">
        <f t="shared" ref="C55:D55" si="15">C18</f>
        <v>350029481.86899221</v>
      </c>
      <c r="D55" s="50">
        <f t="shared" si="15"/>
        <v>343281964.94899219</v>
      </c>
    </row>
    <row r="56" spans="1:4" x14ac:dyDescent="0.3">
      <c r="A56" s="46"/>
      <c r="B56" s="46"/>
      <c r="C56" s="46"/>
      <c r="D56" s="46"/>
    </row>
    <row r="57" spans="1:4" ht="32.25" customHeight="1" x14ac:dyDescent="0.3">
      <c r="A57" s="99" t="s">
        <v>201</v>
      </c>
      <c r="B57" s="51">
        <f>B48+B49-B53+B55</f>
        <v>-1.749873161315918E-3</v>
      </c>
      <c r="C57" s="51">
        <f>C48+C49-C53+C55</f>
        <v>234977048.30999911</v>
      </c>
      <c r="D57" s="51">
        <f t="shared" ref="D57" si="16">D48+D49-D53+D55</f>
        <v>248730793.72999948</v>
      </c>
    </row>
    <row r="58" spans="1:4" x14ac:dyDescent="0.3">
      <c r="A58" s="52"/>
      <c r="B58" s="52"/>
      <c r="C58" s="52"/>
      <c r="D58" s="52"/>
    </row>
    <row r="59" spans="1:4" ht="30" customHeight="1" x14ac:dyDescent="0.3">
      <c r="A59" s="99" t="s">
        <v>200</v>
      </c>
      <c r="B59" s="51">
        <f>B57-B49</f>
        <v>-1.749873161315918E-3</v>
      </c>
      <c r="C59" s="51">
        <f t="shared" ref="C59:D59" si="17">C57-C49</f>
        <v>234977048.30999911</v>
      </c>
      <c r="D59" s="51">
        <f t="shared" si="17"/>
        <v>248730793.72999948</v>
      </c>
    </row>
    <row r="60" spans="1:4" x14ac:dyDescent="0.3">
      <c r="A60" s="49"/>
      <c r="B60" s="49"/>
      <c r="C60" s="49"/>
      <c r="D60" s="49"/>
    </row>
    <row r="61" spans="1:4" x14ac:dyDescent="0.3"/>
    <row r="62" spans="1:4" ht="28.8" x14ac:dyDescent="0.3">
      <c r="A62" s="95" t="s">
        <v>183</v>
      </c>
      <c r="B62" s="37" t="s">
        <v>190</v>
      </c>
      <c r="C62" s="37" t="s">
        <v>167</v>
      </c>
      <c r="D62" s="37" t="s">
        <v>182</v>
      </c>
    </row>
    <row r="63" spans="1:4" x14ac:dyDescent="0.3">
      <c r="A63" s="104" t="s">
        <v>170</v>
      </c>
      <c r="B63" s="101">
        <f>B10</f>
        <v>0</v>
      </c>
      <c r="C63" s="101">
        <f t="shared" ref="C63:D63" si="18">C10</f>
        <v>100098850.38</v>
      </c>
      <c r="D63" s="101">
        <f t="shared" si="18"/>
        <v>100098850.38</v>
      </c>
    </row>
    <row r="64" spans="1:4" x14ac:dyDescent="0.3">
      <c r="A64" s="105" t="s">
        <v>202</v>
      </c>
      <c r="B64" s="33">
        <f>B65-B66</f>
        <v>0</v>
      </c>
      <c r="C64" s="33">
        <f t="shared" ref="C64:D64" si="19">C65-C66</f>
        <v>0</v>
      </c>
      <c r="D64" s="33">
        <f t="shared" si="19"/>
        <v>0</v>
      </c>
    </row>
    <row r="65" spans="1:4" x14ac:dyDescent="0.3">
      <c r="A65" s="106" t="s">
        <v>193</v>
      </c>
      <c r="B65" s="17">
        <v>0</v>
      </c>
      <c r="C65" s="17">
        <v>0</v>
      </c>
      <c r="D65" s="17">
        <v>0</v>
      </c>
    </row>
    <row r="66" spans="1:4" x14ac:dyDescent="0.3">
      <c r="A66" s="106" t="s">
        <v>196</v>
      </c>
      <c r="B66" s="17">
        <v>0</v>
      </c>
      <c r="C66" s="17">
        <v>0</v>
      </c>
      <c r="D66" s="17">
        <v>0</v>
      </c>
    </row>
    <row r="67" spans="1:4" x14ac:dyDescent="0.3">
      <c r="A67" s="46"/>
      <c r="B67" s="4"/>
      <c r="C67" s="4"/>
      <c r="D67" s="4"/>
    </row>
    <row r="68" spans="1:4" x14ac:dyDescent="0.3">
      <c r="A68" s="45" t="s">
        <v>203</v>
      </c>
      <c r="B68" s="17">
        <f>B15</f>
        <v>0</v>
      </c>
      <c r="C68" s="17">
        <f t="shared" ref="C68:D68" si="20">C15</f>
        <v>30991983.85100748</v>
      </c>
      <c r="D68" s="17">
        <f t="shared" si="20"/>
        <v>22520310.391007483</v>
      </c>
    </row>
    <row r="69" spans="1:4" x14ac:dyDescent="0.3">
      <c r="A69" s="46"/>
      <c r="B69" s="4"/>
      <c r="C69" s="4"/>
      <c r="D69" s="4"/>
    </row>
    <row r="70" spans="1:4" x14ac:dyDescent="0.3">
      <c r="A70" s="45" t="s">
        <v>176</v>
      </c>
      <c r="B70" s="98">
        <f>B19</f>
        <v>0</v>
      </c>
      <c r="C70" s="17">
        <f t="shared" ref="C70:D70" si="21">C19</f>
        <v>13479814.411007483</v>
      </c>
      <c r="D70" s="17">
        <f t="shared" si="21"/>
        <v>13479814.411007483</v>
      </c>
    </row>
    <row r="71" spans="1:4" x14ac:dyDescent="0.3">
      <c r="A71" s="46"/>
      <c r="B71" s="4"/>
      <c r="C71" s="4"/>
      <c r="D71" s="4"/>
    </row>
    <row r="72" spans="1:4" ht="30" customHeight="1" x14ac:dyDescent="0.3">
      <c r="A72" s="99" t="s">
        <v>205</v>
      </c>
      <c r="B72" s="33">
        <f>B63+B64-B68+B70</f>
        <v>0</v>
      </c>
      <c r="C72" s="33">
        <f t="shared" ref="C72:D72" si="22">C63+C64-C68+C70</f>
        <v>82586680.939999998</v>
      </c>
      <c r="D72" s="33">
        <f t="shared" si="22"/>
        <v>91058354.399999991</v>
      </c>
    </row>
    <row r="73" spans="1:4" x14ac:dyDescent="0.3">
      <c r="A73" s="46"/>
      <c r="B73" s="4"/>
      <c r="C73" s="4"/>
      <c r="D73" s="4"/>
    </row>
    <row r="74" spans="1:4" ht="30" customHeight="1" x14ac:dyDescent="0.3">
      <c r="A74" s="99" t="s">
        <v>204</v>
      </c>
      <c r="B74" s="33">
        <f>B72-B64</f>
        <v>0</v>
      </c>
      <c r="C74" s="33">
        <f>C72-C64</f>
        <v>82586680.939999998</v>
      </c>
      <c r="D74" s="33">
        <f t="shared" ref="D74" si="23">D72-D64</f>
        <v>91058354.399999991</v>
      </c>
    </row>
    <row r="75" spans="1:4" x14ac:dyDescent="0.3">
      <c r="A75" s="49"/>
      <c r="B75" s="5"/>
      <c r="C75" s="5"/>
      <c r="D75" s="5"/>
    </row>
  </sheetData>
  <sheetProtection password="D8CF" sheet="1" objects="1" scenarios="1"/>
  <mergeCells count="5">
    <mergeCell ref="A2:D2"/>
    <mergeCell ref="A3:D3"/>
    <mergeCell ref="A4:D4"/>
    <mergeCell ref="A5:D5"/>
    <mergeCell ref="A1:D1"/>
  </mergeCells>
  <dataValidations count="1">
    <dataValidation type="decimal" allowBlank="1" showInputMessage="1" showErrorMessage="1" sqref="B8:D25 B29:D33 B37:D44 B48:D59 B63:D74">
      <formula1>-1.79769313486231E+100</formula1>
      <formula2>1.79769313486231E+100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scale="50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Y39"/>
  <sheetViews>
    <sheetView topLeftCell="A13" workbookViewId="0">
      <selection activeCell="P38" sqref="P38"/>
    </sheetView>
  </sheetViews>
  <sheetFormatPr baseColWidth="10" defaultRowHeight="14.4" x14ac:dyDescent="0.3"/>
  <cols>
    <col min="1" max="1" width="10.44140625" bestFit="1" customWidth="1"/>
    <col min="2" max="14" width="3" customWidth="1"/>
    <col min="15" max="15" width="55.44140625" customWidth="1"/>
    <col min="17" max="17" width="12.6640625" customWidth="1"/>
    <col min="18" max="18" width="18.88671875" bestFit="1" customWidth="1"/>
    <col min="20" max="20" width="5.88671875" bestFit="1" customWidth="1"/>
    <col min="21" max="21" width="17" bestFit="1" customWidth="1"/>
    <col min="22" max="22" width="20.6640625" bestFit="1" customWidth="1"/>
    <col min="23" max="23" width="15" bestFit="1" customWidth="1"/>
    <col min="24" max="24" width="27.33203125" bestFit="1" customWidth="1"/>
    <col min="25" max="25" width="16" bestFit="1" customWidth="1"/>
  </cols>
  <sheetData>
    <row r="1" spans="1:25" x14ac:dyDescent="0.3">
      <c r="A1" t="s">
        <v>538</v>
      </c>
      <c r="B1" t="s">
        <v>539</v>
      </c>
      <c r="C1" t="s">
        <v>540</v>
      </c>
      <c r="D1" t="s">
        <v>541</v>
      </c>
      <c r="E1" t="s">
        <v>542</v>
      </c>
      <c r="F1" t="s">
        <v>543</v>
      </c>
      <c r="G1" t="s">
        <v>544</v>
      </c>
      <c r="H1" t="s">
        <v>545</v>
      </c>
      <c r="I1" t="s">
        <v>546</v>
      </c>
      <c r="P1" t="s">
        <v>698</v>
      </c>
      <c r="Q1" t="s">
        <v>723</v>
      </c>
      <c r="R1" t="s">
        <v>724</v>
      </c>
    </row>
    <row r="2" spans="1:25" x14ac:dyDescent="0.3">
      <c r="A2" t="str">
        <f t="shared" ref="A2:A39" si="0"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4,1,0,0,0,0,0</v>
      </c>
      <c r="B2">
        <v>4</v>
      </c>
      <c r="C2">
        <v>1</v>
      </c>
      <c r="I2" t="s">
        <v>699</v>
      </c>
      <c r="P2" s="13">
        <f>'Formato 4'!B8</f>
        <v>543608662.64999998</v>
      </c>
      <c r="Q2" s="13">
        <f>'Formato 4'!C8</f>
        <v>706380723.71999991</v>
      </c>
      <c r="R2" s="13">
        <f>'Formato 4'!D8</f>
        <v>706380723.71999991</v>
      </c>
      <c r="S2" s="13"/>
      <c r="T2" s="13"/>
      <c r="U2" s="13"/>
      <c r="V2" s="13"/>
    </row>
    <row r="3" spans="1:25" x14ac:dyDescent="0.3">
      <c r="A3" t="str">
        <f t="shared" si="0"/>
        <v>4,1,1,0,0,0,0</v>
      </c>
      <c r="B3">
        <v>4</v>
      </c>
      <c r="C3">
        <v>1</v>
      </c>
      <c r="D3">
        <v>1</v>
      </c>
      <c r="J3" t="s">
        <v>215</v>
      </c>
      <c r="P3" s="13">
        <f>'Formato 4'!B9</f>
        <v>543608662.64999998</v>
      </c>
      <c r="Q3" s="13">
        <f>'Formato 4'!C9</f>
        <v>606281873.33999991</v>
      </c>
      <c r="R3" s="13">
        <f>'Formato 4'!D9</f>
        <v>606281873.33999991</v>
      </c>
      <c r="S3" s="13"/>
      <c r="T3" s="13"/>
      <c r="U3" s="13"/>
      <c r="V3" s="13"/>
    </row>
    <row r="4" spans="1:25" x14ac:dyDescent="0.3">
      <c r="A4" t="str">
        <f t="shared" si="0"/>
        <v>4,1,2,0,0,0,0</v>
      </c>
      <c r="B4">
        <v>4</v>
      </c>
      <c r="C4">
        <v>1</v>
      </c>
      <c r="D4">
        <v>2</v>
      </c>
      <c r="J4" t="s">
        <v>700</v>
      </c>
      <c r="P4" s="13">
        <f>'Formato 4'!B10</f>
        <v>0</v>
      </c>
      <c r="Q4" s="13">
        <f>'Formato 4'!C10</f>
        <v>100098850.38</v>
      </c>
      <c r="R4" s="13">
        <f>'Formato 4'!D10</f>
        <v>100098850.38</v>
      </c>
      <c r="S4" s="13"/>
      <c r="T4" s="13"/>
      <c r="U4" s="13"/>
      <c r="V4" s="13"/>
    </row>
    <row r="5" spans="1:25" x14ac:dyDescent="0.3">
      <c r="A5" t="str">
        <f t="shared" si="0"/>
        <v>4,1,3,0,0,0,0</v>
      </c>
      <c r="B5">
        <v>4</v>
      </c>
      <c r="C5">
        <v>1</v>
      </c>
      <c r="D5">
        <v>3</v>
      </c>
      <c r="J5" t="s">
        <v>701</v>
      </c>
      <c r="P5" s="13">
        <f>'Formato 4'!B11</f>
        <v>0</v>
      </c>
      <c r="Q5" s="13">
        <f>'Formato 4'!C11</f>
        <v>0</v>
      </c>
      <c r="R5" s="13">
        <f>'Formato 4'!D11</f>
        <v>0</v>
      </c>
      <c r="S5" s="13"/>
      <c r="T5" s="13"/>
      <c r="U5" s="13"/>
      <c r="V5" s="13"/>
    </row>
    <row r="6" spans="1:25" x14ac:dyDescent="0.3">
      <c r="A6" t="str">
        <f t="shared" si="0"/>
        <v>4,2,0,0,0,0,0</v>
      </c>
      <c r="B6">
        <v>4</v>
      </c>
      <c r="C6">
        <v>2</v>
      </c>
      <c r="I6" t="s">
        <v>702</v>
      </c>
      <c r="P6" s="13">
        <f>'Formato 4'!B13</f>
        <v>543608662.65174985</v>
      </c>
      <c r="Q6" s="13">
        <f>'Formato 4'!C13</f>
        <v>752326290.75000048</v>
      </c>
      <c r="R6" s="13">
        <f>'Formato 4'!D13</f>
        <v>723353354.95000005</v>
      </c>
      <c r="S6" s="13"/>
      <c r="T6" s="13"/>
      <c r="U6" s="13"/>
      <c r="V6" s="13"/>
      <c r="W6" s="13"/>
      <c r="X6" s="13"/>
      <c r="Y6" s="13"/>
    </row>
    <row r="7" spans="1:25" x14ac:dyDescent="0.3">
      <c r="A7" t="str">
        <f t="shared" si="0"/>
        <v>4,2,1,0,0,0,0</v>
      </c>
      <c r="B7">
        <v>4</v>
      </c>
      <c r="C7">
        <v>2</v>
      </c>
      <c r="D7">
        <v>1</v>
      </c>
      <c r="J7" t="s">
        <v>703</v>
      </c>
      <c r="P7" s="13">
        <f>'Formato 4'!B14</f>
        <v>543608662.65174985</v>
      </c>
      <c r="Q7" s="13">
        <f>'Formato 4'!C14</f>
        <v>721334306.89899302</v>
      </c>
      <c r="R7" s="13">
        <f>'Formato 4'!D14</f>
        <v>700833044.55899262</v>
      </c>
    </row>
    <row r="8" spans="1:25" x14ac:dyDescent="0.3">
      <c r="A8" t="str">
        <f t="shared" si="0"/>
        <v>4,2,2,0,0,0,0</v>
      </c>
      <c r="B8">
        <v>4</v>
      </c>
      <c r="C8">
        <v>2</v>
      </c>
      <c r="D8">
        <v>2</v>
      </c>
      <c r="J8" t="s">
        <v>704</v>
      </c>
      <c r="P8" s="13">
        <f>'Formato 4'!B15</f>
        <v>0</v>
      </c>
      <c r="Q8" s="13">
        <f>'Formato 4'!C15</f>
        <v>30991983.85100748</v>
      </c>
      <c r="R8" s="13">
        <f>'Formato 4'!D15</f>
        <v>22520310.391007483</v>
      </c>
    </row>
    <row r="9" spans="1:25" x14ac:dyDescent="0.3">
      <c r="A9" t="str">
        <f t="shared" si="0"/>
        <v>4,3,0,0,0,0,0</v>
      </c>
      <c r="B9">
        <v>4</v>
      </c>
      <c r="C9">
        <v>3</v>
      </c>
      <c r="I9" t="s">
        <v>725</v>
      </c>
      <c r="P9" s="13"/>
      <c r="Q9" s="13">
        <f>'Formato 4'!C17</f>
        <v>363509296.27999967</v>
      </c>
      <c r="R9" s="13">
        <f>'Formato 4'!D17</f>
        <v>356761779.35999966</v>
      </c>
    </row>
    <row r="10" spans="1:25" x14ac:dyDescent="0.3">
      <c r="A10" t="str">
        <f t="shared" si="0"/>
        <v>4,3,1,0,0,0,0</v>
      </c>
      <c r="B10">
        <v>4</v>
      </c>
      <c r="C10">
        <v>3</v>
      </c>
      <c r="D10">
        <v>1</v>
      </c>
      <c r="J10" t="s">
        <v>718</v>
      </c>
      <c r="P10" s="13"/>
      <c r="Q10" s="13">
        <f>'Formato 4'!C18</f>
        <v>350029481.86899221</v>
      </c>
      <c r="R10" s="13">
        <f>'Formato 4'!D18</f>
        <v>343281964.94899219</v>
      </c>
    </row>
    <row r="11" spans="1:25" x14ac:dyDescent="0.3">
      <c r="A11" t="str">
        <f t="shared" si="0"/>
        <v>4,3,2,0,0,0,0</v>
      </c>
      <c r="B11">
        <v>4</v>
      </c>
      <c r="C11">
        <v>3</v>
      </c>
      <c r="D11">
        <v>2</v>
      </c>
      <c r="J11" t="s">
        <v>722</v>
      </c>
      <c r="P11" s="13"/>
      <c r="Q11" s="13">
        <f>'Formato 4'!C19</f>
        <v>13479814.411007483</v>
      </c>
      <c r="R11" s="13">
        <f>'Formato 4'!D19</f>
        <v>13479814.411007483</v>
      </c>
    </row>
    <row r="12" spans="1:25" x14ac:dyDescent="0.3">
      <c r="A12" t="str">
        <f t="shared" si="0"/>
        <v>4,4,0,0,0,0,0</v>
      </c>
      <c r="B12">
        <v>4</v>
      </c>
      <c r="C12">
        <v>4</v>
      </c>
      <c r="I12" t="s">
        <v>705</v>
      </c>
      <c r="P12" s="13">
        <f>'Formato 4'!B21</f>
        <v>-1.749873161315918E-3</v>
      </c>
      <c r="Q12" s="13">
        <f>'Formato 4'!C21</f>
        <v>317563729.24999911</v>
      </c>
      <c r="R12" s="13">
        <f>'Formato 4'!D21</f>
        <v>339789148.12999952</v>
      </c>
    </row>
    <row r="13" spans="1:25" x14ac:dyDescent="0.3">
      <c r="A13" t="str">
        <f t="shared" si="0"/>
        <v>4,5,0,0,0,0,0</v>
      </c>
      <c r="B13">
        <v>4</v>
      </c>
      <c r="C13">
        <v>5</v>
      </c>
      <c r="I13" t="s">
        <v>706</v>
      </c>
      <c r="P13" s="13">
        <f>'Formato 4'!B23</f>
        <v>-1.749873161315918E-3</v>
      </c>
      <c r="Q13" s="13">
        <f>'Formato 4'!C23</f>
        <v>317563729.24999911</v>
      </c>
      <c r="R13" s="13">
        <f>'Formato 4'!D23</f>
        <v>339789148.12999952</v>
      </c>
    </row>
    <row r="14" spans="1:25" x14ac:dyDescent="0.3">
      <c r="A14" t="str">
        <f t="shared" si="0"/>
        <v>4,6,0,0,0,0,0</v>
      </c>
      <c r="B14">
        <v>4</v>
      </c>
      <c r="C14">
        <v>6</v>
      </c>
      <c r="I14" t="s">
        <v>707</v>
      </c>
      <c r="P14" s="13">
        <f>'Formato 4'!B25</f>
        <v>-1.749873161315918E-3</v>
      </c>
      <c r="Q14" s="13">
        <f>'Formato 4'!C25</f>
        <v>-45945567.030000567</v>
      </c>
      <c r="R14" s="13">
        <f>'Formato 4'!D25</f>
        <v>-16972631.230000138</v>
      </c>
    </row>
    <row r="15" spans="1:25" x14ac:dyDescent="0.3">
      <c r="A15" t="str">
        <f t="shared" si="0"/>
        <v>4,7,0,0,0,0,0</v>
      </c>
      <c r="B15">
        <v>4</v>
      </c>
      <c r="C15">
        <v>7</v>
      </c>
      <c r="I15" t="s">
        <v>708</v>
      </c>
      <c r="P15">
        <f>'Formato 4'!B29</f>
        <v>0</v>
      </c>
      <c r="Q15">
        <f>'Formato 4'!C29</f>
        <v>0</v>
      </c>
      <c r="R15">
        <f>'Formato 4'!D29</f>
        <v>0</v>
      </c>
    </row>
    <row r="16" spans="1:25" x14ac:dyDescent="0.3">
      <c r="A16" t="str">
        <f t="shared" si="0"/>
        <v>4,7,1,0,0,0,0</v>
      </c>
      <c r="B16">
        <v>4</v>
      </c>
      <c r="C16">
        <v>7</v>
      </c>
      <c r="D16">
        <v>1</v>
      </c>
      <c r="J16" t="s">
        <v>709</v>
      </c>
      <c r="P16">
        <f>'Formato 4'!B30</f>
        <v>0</v>
      </c>
      <c r="Q16">
        <f>'Formato 4'!C30</f>
        <v>0</v>
      </c>
      <c r="R16">
        <f>'Formato 4'!D30</f>
        <v>0</v>
      </c>
    </row>
    <row r="17" spans="1:18" x14ac:dyDescent="0.3">
      <c r="A17" t="str">
        <f t="shared" si="0"/>
        <v>4,7,2,0,0,0,0</v>
      </c>
      <c r="B17">
        <v>4</v>
      </c>
      <c r="C17">
        <v>7</v>
      </c>
      <c r="D17">
        <v>2</v>
      </c>
      <c r="J17" t="s">
        <v>710</v>
      </c>
      <c r="P17">
        <f>'Formato 4'!B31</f>
        <v>0</v>
      </c>
      <c r="Q17">
        <f>'Formato 4'!C31</f>
        <v>0</v>
      </c>
      <c r="R17">
        <f>'Formato 4'!D31</f>
        <v>0</v>
      </c>
    </row>
    <row r="18" spans="1:18" x14ac:dyDescent="0.3">
      <c r="A18" t="str">
        <f t="shared" si="0"/>
        <v>4,8,0,0,0,0,0</v>
      </c>
      <c r="B18">
        <v>4</v>
      </c>
      <c r="C18">
        <v>8</v>
      </c>
      <c r="I18" t="s">
        <v>711</v>
      </c>
      <c r="P18">
        <f>'Formato 4'!B33</f>
        <v>-1.749873161315918E-3</v>
      </c>
      <c r="Q18">
        <f>'Formato 4'!C33</f>
        <v>-45945567.030000567</v>
      </c>
      <c r="R18">
        <f>'Formato 4'!D33</f>
        <v>-16972631.230000138</v>
      </c>
    </row>
    <row r="19" spans="1:18" x14ac:dyDescent="0.3">
      <c r="A19" t="str">
        <f t="shared" si="0"/>
        <v>4,8,0,0,0,0,0</v>
      </c>
      <c r="B19">
        <v>4</v>
      </c>
      <c r="C19">
        <v>8</v>
      </c>
      <c r="I19" t="s">
        <v>712</v>
      </c>
      <c r="P19">
        <f>'Formato 4'!B37</f>
        <v>0</v>
      </c>
      <c r="Q19">
        <f>'Formato 4'!C37</f>
        <v>0</v>
      </c>
      <c r="R19">
        <f>'Formato 4'!D37</f>
        <v>0</v>
      </c>
    </row>
    <row r="20" spans="1:18" x14ac:dyDescent="0.3">
      <c r="A20" t="str">
        <f t="shared" si="0"/>
        <v>4,8,1,0,0,0,0</v>
      </c>
      <c r="B20">
        <v>4</v>
      </c>
      <c r="C20">
        <v>8</v>
      </c>
      <c r="D20">
        <v>1</v>
      </c>
      <c r="J20" t="s">
        <v>713</v>
      </c>
      <c r="P20">
        <f>'Formato 4'!B38</f>
        <v>0</v>
      </c>
      <c r="Q20">
        <f>'Formato 4'!C38</f>
        <v>0</v>
      </c>
      <c r="R20">
        <f>'Formato 4'!D38</f>
        <v>0</v>
      </c>
    </row>
    <row r="21" spans="1:18" x14ac:dyDescent="0.3">
      <c r="A21" t="str">
        <f t="shared" si="0"/>
        <v>4,8,2,0,0,0,0</v>
      </c>
      <c r="B21">
        <v>4</v>
      </c>
      <c r="C21">
        <v>8</v>
      </c>
      <c r="D21">
        <v>2</v>
      </c>
      <c r="J21" t="s">
        <v>714</v>
      </c>
      <c r="P21">
        <f>'Formato 4'!B39</f>
        <v>0</v>
      </c>
      <c r="Q21">
        <f>'Formato 4'!C39</f>
        <v>0</v>
      </c>
      <c r="R21">
        <f>'Formato 4'!D39</f>
        <v>0</v>
      </c>
    </row>
    <row r="22" spans="1:18" x14ac:dyDescent="0.3">
      <c r="A22" t="str">
        <f t="shared" si="0"/>
        <v>4,9,0,0,0,0,0</v>
      </c>
      <c r="B22">
        <v>4</v>
      </c>
      <c r="C22">
        <v>9</v>
      </c>
      <c r="I22" t="s">
        <v>715</v>
      </c>
      <c r="P22">
        <f>'Formato 4'!B40</f>
        <v>0</v>
      </c>
      <c r="Q22">
        <f>'Formato 4'!C40</f>
        <v>0</v>
      </c>
      <c r="R22">
        <f>'Formato 4'!D40</f>
        <v>0</v>
      </c>
    </row>
    <row r="23" spans="1:18" x14ac:dyDescent="0.3">
      <c r="A23" t="str">
        <f t="shared" si="0"/>
        <v>4,9,1,0,0,0,0</v>
      </c>
      <c r="B23">
        <v>4</v>
      </c>
      <c r="C23">
        <v>9</v>
      </c>
      <c r="D23">
        <v>1</v>
      </c>
      <c r="J23" t="s">
        <v>195</v>
      </c>
      <c r="P23">
        <f>'Formato 4'!B41</f>
        <v>0</v>
      </c>
      <c r="Q23">
        <f>'Formato 4'!C41</f>
        <v>0</v>
      </c>
      <c r="R23">
        <f>'Formato 4'!D41</f>
        <v>0</v>
      </c>
    </row>
    <row r="24" spans="1:18" x14ac:dyDescent="0.3">
      <c r="A24" t="str">
        <f t="shared" si="0"/>
        <v>4,9,2,0,0,0,0</v>
      </c>
      <c r="B24">
        <v>4</v>
      </c>
      <c r="C24">
        <v>9</v>
      </c>
      <c r="D24">
        <v>2</v>
      </c>
      <c r="J24" t="s">
        <v>196</v>
      </c>
      <c r="P24">
        <f>'Formato 4'!B42</f>
        <v>0</v>
      </c>
      <c r="Q24">
        <f>'Formato 4'!C42</f>
        <v>0</v>
      </c>
      <c r="R24">
        <f>'Formato 4'!D42</f>
        <v>0</v>
      </c>
    </row>
    <row r="25" spans="1:18" x14ac:dyDescent="0.3">
      <c r="A25" t="str">
        <f t="shared" si="0"/>
        <v>4,10,0,0,0,0,0</v>
      </c>
      <c r="B25">
        <v>4</v>
      </c>
      <c r="C25">
        <v>10</v>
      </c>
      <c r="I25" t="s">
        <v>701</v>
      </c>
      <c r="P25">
        <f>'Formato 4'!B44</f>
        <v>0</v>
      </c>
      <c r="Q25">
        <f>'Formato 4'!C44</f>
        <v>0</v>
      </c>
      <c r="R25">
        <f>'Formato 4'!D44</f>
        <v>0</v>
      </c>
    </row>
    <row r="26" spans="1:18" x14ac:dyDescent="0.3">
      <c r="A26" t="str">
        <f t="shared" si="0"/>
        <v>4,11,0,0,0,0,0</v>
      </c>
      <c r="B26">
        <v>4</v>
      </c>
      <c r="C26">
        <v>11</v>
      </c>
      <c r="I26" t="s">
        <v>215</v>
      </c>
      <c r="P26">
        <f>'Formato 4'!B48</f>
        <v>543608662.64999998</v>
      </c>
      <c r="Q26">
        <f>'Formato 4'!C48</f>
        <v>606281873.33999991</v>
      </c>
      <c r="R26">
        <f>'Formato 4'!D48</f>
        <v>606281873.33999991</v>
      </c>
    </row>
    <row r="27" spans="1:18" x14ac:dyDescent="0.3">
      <c r="A27" t="str">
        <f t="shared" si="0"/>
        <v>4,11,1,0,0,0,0</v>
      </c>
      <c r="B27">
        <v>4</v>
      </c>
      <c r="C27">
        <v>11</v>
      </c>
      <c r="D27">
        <v>1</v>
      </c>
      <c r="J27" t="s">
        <v>716</v>
      </c>
      <c r="P27">
        <f>'Formato 4'!B49</f>
        <v>0</v>
      </c>
      <c r="Q27">
        <f>'Formato 4'!C49</f>
        <v>0</v>
      </c>
      <c r="R27">
        <f>'Formato 4'!D49</f>
        <v>0</v>
      </c>
    </row>
    <row r="28" spans="1:18" x14ac:dyDescent="0.3">
      <c r="A28" t="str">
        <f t="shared" si="0"/>
        <v>4,11,1,1,0,0,0</v>
      </c>
      <c r="B28">
        <v>4</v>
      </c>
      <c r="C28">
        <v>11</v>
      </c>
      <c r="D28">
        <v>1</v>
      </c>
      <c r="E28">
        <v>1</v>
      </c>
      <c r="K28" t="s">
        <v>713</v>
      </c>
      <c r="P28">
        <f>'Formato 4'!B50</f>
        <v>0</v>
      </c>
      <c r="Q28">
        <f>'Formato 4'!C50</f>
        <v>0</v>
      </c>
      <c r="R28">
        <f>'Formato 4'!D50</f>
        <v>0</v>
      </c>
    </row>
    <row r="29" spans="1:18" x14ac:dyDescent="0.3">
      <c r="A29" t="str">
        <f t="shared" si="0"/>
        <v>4,11,1,2,0,0,0</v>
      </c>
      <c r="B29">
        <v>4</v>
      </c>
      <c r="C29">
        <v>11</v>
      </c>
      <c r="D29">
        <v>1</v>
      </c>
      <c r="E29">
        <v>2</v>
      </c>
      <c r="K29" t="s">
        <v>717</v>
      </c>
      <c r="P29">
        <f>'Formato 4'!B51</f>
        <v>0</v>
      </c>
      <c r="Q29">
        <f>'Formato 4'!C51</f>
        <v>0</v>
      </c>
      <c r="R29">
        <f>'Formato 4'!D51</f>
        <v>0</v>
      </c>
    </row>
    <row r="30" spans="1:18" x14ac:dyDescent="0.3">
      <c r="A30" t="str">
        <f t="shared" si="0"/>
        <v>4,12,0,0,0,0,0</v>
      </c>
      <c r="B30">
        <v>4</v>
      </c>
      <c r="C30">
        <v>12</v>
      </c>
      <c r="I30" t="s">
        <v>703</v>
      </c>
      <c r="P30">
        <f>'Formato 4'!B53</f>
        <v>543608662.65174985</v>
      </c>
      <c r="Q30">
        <f>'Formato 4'!C53</f>
        <v>721334306.89899302</v>
      </c>
      <c r="R30">
        <f>'Formato 4'!D53</f>
        <v>700833044.55899262</v>
      </c>
    </row>
    <row r="31" spans="1:18" x14ac:dyDescent="0.3">
      <c r="A31" t="str">
        <f t="shared" si="0"/>
        <v>4,13,0,0,0,0,0</v>
      </c>
      <c r="B31">
        <v>4</v>
      </c>
      <c r="C31">
        <v>13</v>
      </c>
      <c r="I31" t="s">
        <v>718</v>
      </c>
      <c r="Q31">
        <f>'Formato 4'!C55</f>
        <v>350029481.86899221</v>
      </c>
      <c r="R31">
        <f>'Formato 4'!D55</f>
        <v>343281964.94899219</v>
      </c>
    </row>
    <row r="32" spans="1:18" x14ac:dyDescent="0.3">
      <c r="A32" t="str">
        <f t="shared" si="0"/>
        <v>4,14,0,0,0,0,0</v>
      </c>
      <c r="B32">
        <v>4</v>
      </c>
      <c r="C32">
        <v>14</v>
      </c>
      <c r="I32" t="s">
        <v>700</v>
      </c>
      <c r="P32">
        <f>'Formato 4'!B63</f>
        <v>0</v>
      </c>
      <c r="Q32">
        <f>'Formato 4'!C63</f>
        <v>100098850.38</v>
      </c>
      <c r="R32">
        <f>'Formato 4'!D63</f>
        <v>100098850.38</v>
      </c>
    </row>
    <row r="33" spans="1:18" x14ac:dyDescent="0.3">
      <c r="A33" t="str">
        <f t="shared" si="0"/>
        <v>4,14,1,0,0,0,0</v>
      </c>
      <c r="B33">
        <v>4</v>
      </c>
      <c r="C33">
        <v>14</v>
      </c>
      <c r="D33">
        <v>1</v>
      </c>
      <c r="J33" t="s">
        <v>719</v>
      </c>
      <c r="P33">
        <f>'Formato 4'!B64</f>
        <v>0</v>
      </c>
      <c r="Q33">
        <f>'Formato 4'!C64</f>
        <v>0</v>
      </c>
      <c r="R33">
        <f>'Formato 4'!D64</f>
        <v>0</v>
      </c>
    </row>
    <row r="34" spans="1:18" x14ac:dyDescent="0.3">
      <c r="A34" t="str">
        <f t="shared" si="0"/>
        <v>4,14,1,1,0,0,0</v>
      </c>
      <c r="B34">
        <v>4</v>
      </c>
      <c r="C34">
        <v>14</v>
      </c>
      <c r="D34">
        <v>1</v>
      </c>
      <c r="E34">
        <v>1</v>
      </c>
      <c r="K34" t="s">
        <v>720</v>
      </c>
      <c r="P34">
        <f>'Formato 4'!B65</f>
        <v>0</v>
      </c>
      <c r="Q34">
        <f>'Formato 4'!C65</f>
        <v>0</v>
      </c>
      <c r="R34">
        <f>'Formato 4'!D65</f>
        <v>0</v>
      </c>
    </row>
    <row r="35" spans="1:18" x14ac:dyDescent="0.3">
      <c r="A35" t="str">
        <f t="shared" si="0"/>
        <v>4,14,1,2,0,0,0</v>
      </c>
      <c r="B35">
        <v>4</v>
      </c>
      <c r="C35">
        <v>14</v>
      </c>
      <c r="D35">
        <v>1</v>
      </c>
      <c r="E35">
        <v>2</v>
      </c>
      <c r="K35" t="s">
        <v>721</v>
      </c>
      <c r="P35">
        <f>'Formato 4'!B66</f>
        <v>0</v>
      </c>
      <c r="Q35">
        <f>'Formato 4'!C66</f>
        <v>0</v>
      </c>
      <c r="R35">
        <f>'Formato 4'!D66</f>
        <v>0</v>
      </c>
    </row>
    <row r="36" spans="1:18" x14ac:dyDescent="0.3">
      <c r="A36" t="str">
        <f t="shared" si="0"/>
        <v>4,15,0,0,0,0,0</v>
      </c>
      <c r="B36">
        <v>4</v>
      </c>
      <c r="C36">
        <v>15</v>
      </c>
      <c r="I36" t="s">
        <v>704</v>
      </c>
      <c r="P36">
        <f>'Formato 4'!B68</f>
        <v>0</v>
      </c>
      <c r="Q36">
        <f>'Formato 4'!C68</f>
        <v>30991983.85100748</v>
      </c>
      <c r="R36">
        <f>'Formato 4'!D68</f>
        <v>22520310.391007483</v>
      </c>
    </row>
    <row r="37" spans="1:18" x14ac:dyDescent="0.3">
      <c r="A37" t="str">
        <f t="shared" si="0"/>
        <v>4,16,0,0,0,0,0</v>
      </c>
      <c r="B37">
        <v>4</v>
      </c>
      <c r="C37">
        <v>16</v>
      </c>
      <c r="I37" t="s">
        <v>722</v>
      </c>
      <c r="Q37">
        <f>'Formato 4'!C70</f>
        <v>13479814.411007483</v>
      </c>
      <c r="R37">
        <f>'Formato 4'!D70</f>
        <v>13479814.411007483</v>
      </c>
    </row>
    <row r="38" spans="1:18" x14ac:dyDescent="0.3">
      <c r="A38" t="str">
        <f t="shared" si="0"/>
        <v>4,17,0,0,0,0,0</v>
      </c>
      <c r="B38">
        <v>4</v>
      </c>
      <c r="C38">
        <v>17</v>
      </c>
      <c r="I38" t="s">
        <v>726</v>
      </c>
      <c r="P38">
        <f>'Formato 4'!B72</f>
        <v>0</v>
      </c>
      <c r="Q38">
        <f>'Formato 4'!C72</f>
        <v>82586680.939999998</v>
      </c>
      <c r="R38">
        <f>'Formato 4'!D72</f>
        <v>91058354.399999991</v>
      </c>
    </row>
    <row r="39" spans="1:18" x14ac:dyDescent="0.3">
      <c r="A39" t="str">
        <f t="shared" si="0"/>
        <v>4,18,0,0,0,0,0</v>
      </c>
      <c r="B39">
        <v>4</v>
      </c>
      <c r="C39">
        <v>18</v>
      </c>
      <c r="I39" t="s">
        <v>727</v>
      </c>
      <c r="P39">
        <f>'Formato 4'!B74</f>
        <v>0</v>
      </c>
      <c r="Q39">
        <f>'Formato 4'!C74</f>
        <v>82586680.939999998</v>
      </c>
      <c r="R39">
        <f>'Formato 4'!D74</f>
        <v>91058354.399999991</v>
      </c>
    </row>
  </sheetData>
  <sheetProtection algorithmName="SHA-512" hashValue="FWq6HQIhRQU91yFWraGbQtxcmY+Jk5Ul0Lpg8F12dbliLjDgg5a0mTscxikmPRjxLIeWWTS9PEP8rEaLmUFMxw==" saltValue="wWlXv3W2SwsVHeC+8md2qw==" spinCount="100000" sheet="1" objects="1" scenarios="1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1"/>
  <dimension ref="A1:H76"/>
  <sheetViews>
    <sheetView showGridLines="0" view="pageBreakPreview" topLeftCell="A27" zoomScale="60" zoomScaleNormal="85" workbookViewId="0">
      <selection activeCell="F70" sqref="F70"/>
    </sheetView>
  </sheetViews>
  <sheetFormatPr baseColWidth="10" defaultColWidth="0" defaultRowHeight="14.4" zeroHeight="1" x14ac:dyDescent="0.3"/>
  <cols>
    <col min="1" max="1" width="92.88671875" customWidth="1"/>
    <col min="2" max="7" width="20.6640625" customWidth="1"/>
    <col min="8" max="8" width="0" hidden="1" customWidth="1"/>
    <col min="9" max="16384" width="10.6640625" hidden="1"/>
  </cols>
  <sheetData>
    <row r="1" spans="1:8" s="75" customFormat="1" ht="37.5" customHeight="1" x14ac:dyDescent="0.3">
      <c r="A1" s="141" t="s">
        <v>206</v>
      </c>
      <c r="B1" s="141"/>
      <c r="C1" s="141"/>
      <c r="D1" s="141"/>
      <c r="E1" s="141"/>
      <c r="F1" s="141"/>
      <c r="G1" s="141"/>
    </row>
    <row r="2" spans="1:8" x14ac:dyDescent="0.3">
      <c r="A2" s="126" t="str">
        <f>ENTE_PUBLICO_A</f>
        <v>JUNTA DE AGUA POTABLE DRENAJE ALCANTARILLADO Y SANEAMIENTO DEL MUNICIPIO DE IRAPUATO GTO, Gobierno del Estado de Guanajuato (a)</v>
      </c>
      <c r="B2" s="127"/>
      <c r="C2" s="127"/>
      <c r="D2" s="127"/>
      <c r="E2" s="127"/>
      <c r="F2" s="127"/>
      <c r="G2" s="128"/>
    </row>
    <row r="3" spans="1:8" x14ac:dyDescent="0.3">
      <c r="A3" s="129" t="s">
        <v>207</v>
      </c>
      <c r="B3" s="130"/>
      <c r="C3" s="130"/>
      <c r="D3" s="130"/>
      <c r="E3" s="130"/>
      <c r="F3" s="130"/>
      <c r="G3" s="131"/>
    </row>
    <row r="4" spans="1:8" x14ac:dyDescent="0.3">
      <c r="A4" s="129" t="str">
        <f>TRIMESTRE</f>
        <v>Del 1 de enero al 31 de diciembre de 2022 (b)</v>
      </c>
      <c r="B4" s="130"/>
      <c r="C4" s="130"/>
      <c r="D4" s="130"/>
      <c r="E4" s="130"/>
      <c r="F4" s="130"/>
      <c r="G4" s="131"/>
    </row>
    <row r="5" spans="1:8" x14ac:dyDescent="0.3">
      <c r="A5" s="132" t="s">
        <v>118</v>
      </c>
      <c r="B5" s="133"/>
      <c r="C5" s="133"/>
      <c r="D5" s="133"/>
      <c r="E5" s="133"/>
      <c r="F5" s="133"/>
      <c r="G5" s="134"/>
    </row>
    <row r="6" spans="1:8" x14ac:dyDescent="0.3">
      <c r="A6" s="138" t="s">
        <v>214</v>
      </c>
      <c r="B6" s="140" t="s">
        <v>208</v>
      </c>
      <c r="C6" s="140"/>
      <c r="D6" s="140"/>
      <c r="E6" s="140"/>
      <c r="F6" s="140"/>
      <c r="G6" s="140" t="s">
        <v>209</v>
      </c>
    </row>
    <row r="7" spans="1:8" ht="28.8" x14ac:dyDescent="0.3">
      <c r="A7" s="139"/>
      <c r="B7" s="38" t="s">
        <v>210</v>
      </c>
      <c r="C7" s="37" t="s">
        <v>211</v>
      </c>
      <c r="D7" s="38" t="s">
        <v>212</v>
      </c>
      <c r="E7" s="38" t="s">
        <v>167</v>
      </c>
      <c r="F7" s="38" t="s">
        <v>213</v>
      </c>
      <c r="G7" s="140"/>
    </row>
    <row r="8" spans="1:8" x14ac:dyDescent="0.3">
      <c r="A8" s="44" t="s">
        <v>215</v>
      </c>
      <c r="B8" s="4"/>
      <c r="C8" s="4"/>
      <c r="D8" s="4"/>
      <c r="E8" s="4"/>
      <c r="F8" s="4"/>
      <c r="G8" s="4"/>
    </row>
    <row r="9" spans="1:8" x14ac:dyDescent="0.3">
      <c r="A9" s="45" t="s">
        <v>216</v>
      </c>
      <c r="B9" s="50">
        <v>0</v>
      </c>
      <c r="C9" s="50">
        <v>0</v>
      </c>
      <c r="D9" s="50">
        <v>0</v>
      </c>
      <c r="E9" s="50">
        <v>0</v>
      </c>
      <c r="F9" s="50">
        <v>0</v>
      </c>
      <c r="G9" s="50">
        <f>F9-B9</f>
        <v>0</v>
      </c>
      <c r="H9" s="6"/>
    </row>
    <row r="10" spans="1:8" x14ac:dyDescent="0.3">
      <c r="A10" s="45" t="s">
        <v>217</v>
      </c>
      <c r="B10" s="50">
        <v>0</v>
      </c>
      <c r="C10" s="50">
        <v>0</v>
      </c>
      <c r="D10" s="50">
        <v>0</v>
      </c>
      <c r="E10" s="50">
        <v>0</v>
      </c>
      <c r="F10" s="50">
        <v>0</v>
      </c>
      <c r="G10" s="50">
        <f t="shared" ref="G10:G15" si="0">F10-B10</f>
        <v>0</v>
      </c>
    </row>
    <row r="11" spans="1:8" x14ac:dyDescent="0.3">
      <c r="A11" s="45" t="s">
        <v>218</v>
      </c>
      <c r="B11" s="50">
        <v>0</v>
      </c>
      <c r="C11" s="50">
        <v>0</v>
      </c>
      <c r="D11" s="50">
        <v>0</v>
      </c>
      <c r="E11" s="50">
        <v>0</v>
      </c>
      <c r="F11" s="50">
        <v>0</v>
      </c>
      <c r="G11" s="50">
        <f t="shared" si="0"/>
        <v>0</v>
      </c>
    </row>
    <row r="12" spans="1:8" x14ac:dyDescent="0.3">
      <c r="A12" s="45" t="s">
        <v>219</v>
      </c>
      <c r="B12" s="50">
        <v>0</v>
      </c>
      <c r="C12" s="50">
        <v>0</v>
      </c>
      <c r="D12" s="50">
        <v>0</v>
      </c>
      <c r="E12" s="50">
        <v>0</v>
      </c>
      <c r="F12" s="50">
        <v>0</v>
      </c>
      <c r="G12" s="50">
        <f t="shared" si="0"/>
        <v>0</v>
      </c>
    </row>
    <row r="13" spans="1:8" x14ac:dyDescent="0.3">
      <c r="A13" s="45" t="s">
        <v>220</v>
      </c>
      <c r="B13" s="50">
        <v>18427838.120000001</v>
      </c>
      <c r="C13" s="50">
        <v>0</v>
      </c>
      <c r="D13" s="50">
        <f>+B13+C13</f>
        <v>18427838.120000001</v>
      </c>
      <c r="E13" s="50">
        <v>32913956.18</v>
      </c>
      <c r="F13" s="50">
        <v>32913956.18</v>
      </c>
      <c r="G13" s="50">
        <f t="shared" si="0"/>
        <v>14486118.059999999</v>
      </c>
    </row>
    <row r="14" spans="1:8" x14ac:dyDescent="0.3">
      <c r="A14" s="45" t="s">
        <v>221</v>
      </c>
      <c r="B14" s="50">
        <v>2815112.55</v>
      </c>
      <c r="C14" s="50">
        <v>0</v>
      </c>
      <c r="D14" s="50">
        <f>+B14+C14</f>
        <v>2815112.55</v>
      </c>
      <c r="E14" s="50">
        <v>9272572.3800000008</v>
      </c>
      <c r="F14" s="50">
        <v>9272572.3800000008</v>
      </c>
      <c r="G14" s="50">
        <f t="shared" si="0"/>
        <v>6457459.830000001</v>
      </c>
    </row>
    <row r="15" spans="1:8" x14ac:dyDescent="0.3">
      <c r="A15" s="45" t="s">
        <v>222</v>
      </c>
      <c r="B15" s="50">
        <v>522365711.97899455</v>
      </c>
      <c r="C15" s="50">
        <v>496913474.25999999</v>
      </c>
      <c r="D15" s="50">
        <f>+B15+C15</f>
        <v>1019279186.2389946</v>
      </c>
      <c r="E15" s="50">
        <v>1054669367.4599999</v>
      </c>
      <c r="F15" s="50">
        <v>1054669367.4599999</v>
      </c>
      <c r="G15" s="50">
        <f t="shared" si="0"/>
        <v>532303655.48100537</v>
      </c>
    </row>
    <row r="16" spans="1:8" x14ac:dyDescent="0.3">
      <c r="A16" s="8" t="s">
        <v>275</v>
      </c>
      <c r="B16" s="50">
        <f>SUM(B17:B27)</f>
        <v>0</v>
      </c>
      <c r="C16" s="50">
        <f t="shared" ref="C16:F16" si="1">SUM(C17:C27)</f>
        <v>0</v>
      </c>
      <c r="D16" s="50">
        <f t="shared" si="1"/>
        <v>0</v>
      </c>
      <c r="E16" s="50">
        <f t="shared" si="1"/>
        <v>0</v>
      </c>
      <c r="F16" s="50">
        <f t="shared" si="1"/>
        <v>0</v>
      </c>
      <c r="G16" s="50">
        <f>SUM(G17:G27)</f>
        <v>0</v>
      </c>
    </row>
    <row r="17" spans="1:7" x14ac:dyDescent="0.3">
      <c r="A17" s="53" t="s">
        <v>223</v>
      </c>
      <c r="B17" s="50">
        <v>0</v>
      </c>
      <c r="C17" s="50">
        <v>0</v>
      </c>
      <c r="D17" s="50">
        <v>0</v>
      </c>
      <c r="E17" s="50">
        <v>0</v>
      </c>
      <c r="F17" s="50">
        <v>0</v>
      </c>
      <c r="G17" s="50">
        <f>F17-B17</f>
        <v>0</v>
      </c>
    </row>
    <row r="18" spans="1:7" x14ac:dyDescent="0.3">
      <c r="A18" s="53" t="s">
        <v>224</v>
      </c>
      <c r="B18" s="50">
        <v>0</v>
      </c>
      <c r="C18" s="50">
        <v>0</v>
      </c>
      <c r="D18" s="50">
        <v>0</v>
      </c>
      <c r="E18" s="50">
        <v>0</v>
      </c>
      <c r="F18" s="50">
        <v>0</v>
      </c>
      <c r="G18" s="50">
        <f t="shared" ref="G18:G27" si="2">F18-B18</f>
        <v>0</v>
      </c>
    </row>
    <row r="19" spans="1:7" x14ac:dyDescent="0.3">
      <c r="A19" s="53" t="s">
        <v>225</v>
      </c>
      <c r="B19" s="50">
        <v>0</v>
      </c>
      <c r="C19" s="50">
        <v>0</v>
      </c>
      <c r="D19" s="50">
        <v>0</v>
      </c>
      <c r="E19" s="50">
        <v>0</v>
      </c>
      <c r="F19" s="50">
        <v>0</v>
      </c>
      <c r="G19" s="50">
        <f t="shared" si="2"/>
        <v>0</v>
      </c>
    </row>
    <row r="20" spans="1:7" x14ac:dyDescent="0.3">
      <c r="A20" s="53" t="s">
        <v>226</v>
      </c>
      <c r="B20" s="50">
        <v>0</v>
      </c>
      <c r="C20" s="50">
        <v>0</v>
      </c>
      <c r="D20" s="50">
        <v>0</v>
      </c>
      <c r="E20" s="50">
        <v>0</v>
      </c>
      <c r="F20" s="50">
        <v>0</v>
      </c>
      <c r="G20" s="50">
        <f t="shared" si="2"/>
        <v>0</v>
      </c>
    </row>
    <row r="21" spans="1:7" x14ac:dyDescent="0.3">
      <c r="A21" s="53" t="s">
        <v>227</v>
      </c>
      <c r="B21" s="50">
        <v>0</v>
      </c>
      <c r="C21" s="50">
        <v>0</v>
      </c>
      <c r="D21" s="50">
        <v>0</v>
      </c>
      <c r="E21" s="50">
        <v>0</v>
      </c>
      <c r="F21" s="50">
        <v>0</v>
      </c>
      <c r="G21" s="50">
        <f t="shared" si="2"/>
        <v>0</v>
      </c>
    </row>
    <row r="22" spans="1:7" x14ac:dyDescent="0.3">
      <c r="A22" s="53" t="s">
        <v>228</v>
      </c>
      <c r="B22" s="50">
        <v>0</v>
      </c>
      <c r="C22" s="50">
        <v>0</v>
      </c>
      <c r="D22" s="50">
        <v>0</v>
      </c>
      <c r="E22" s="50">
        <v>0</v>
      </c>
      <c r="F22" s="50">
        <v>0</v>
      </c>
      <c r="G22" s="50">
        <f t="shared" si="2"/>
        <v>0</v>
      </c>
    </row>
    <row r="23" spans="1:7" x14ac:dyDescent="0.3">
      <c r="A23" s="53" t="s">
        <v>229</v>
      </c>
      <c r="B23" s="50">
        <v>0</v>
      </c>
      <c r="C23" s="50">
        <v>0</v>
      </c>
      <c r="D23" s="50">
        <v>0</v>
      </c>
      <c r="E23" s="50">
        <v>0</v>
      </c>
      <c r="F23" s="50">
        <v>0</v>
      </c>
      <c r="G23" s="50">
        <f t="shared" si="2"/>
        <v>0</v>
      </c>
    </row>
    <row r="24" spans="1:7" x14ac:dyDescent="0.3">
      <c r="A24" s="53" t="s">
        <v>230</v>
      </c>
      <c r="B24" s="50">
        <v>0</v>
      </c>
      <c r="C24" s="50">
        <v>0</v>
      </c>
      <c r="D24" s="50">
        <v>0</v>
      </c>
      <c r="E24" s="50">
        <v>0</v>
      </c>
      <c r="F24" s="50">
        <v>0</v>
      </c>
      <c r="G24" s="50">
        <f t="shared" si="2"/>
        <v>0</v>
      </c>
    </row>
    <row r="25" spans="1:7" x14ac:dyDescent="0.3">
      <c r="A25" s="53" t="s">
        <v>231</v>
      </c>
      <c r="B25" s="50">
        <v>0</v>
      </c>
      <c r="C25" s="50">
        <v>0</v>
      </c>
      <c r="D25" s="50">
        <v>0</v>
      </c>
      <c r="E25" s="50">
        <v>0</v>
      </c>
      <c r="F25" s="50">
        <v>0</v>
      </c>
      <c r="G25" s="50">
        <f t="shared" si="2"/>
        <v>0</v>
      </c>
    </row>
    <row r="26" spans="1:7" x14ac:dyDescent="0.3">
      <c r="A26" s="53" t="s">
        <v>232</v>
      </c>
      <c r="B26" s="50">
        <v>0</v>
      </c>
      <c r="C26" s="50">
        <v>0</v>
      </c>
      <c r="D26" s="50">
        <v>0</v>
      </c>
      <c r="E26" s="50">
        <v>0</v>
      </c>
      <c r="F26" s="50">
        <v>0</v>
      </c>
      <c r="G26" s="50">
        <f t="shared" si="2"/>
        <v>0</v>
      </c>
    </row>
    <row r="27" spans="1:7" x14ac:dyDescent="0.3">
      <c r="A27" s="53" t="s">
        <v>233</v>
      </c>
      <c r="B27" s="50">
        <v>0</v>
      </c>
      <c r="C27" s="50">
        <v>0</v>
      </c>
      <c r="D27" s="50">
        <v>0</v>
      </c>
      <c r="E27" s="50">
        <v>0</v>
      </c>
      <c r="F27" s="50">
        <v>0</v>
      </c>
      <c r="G27" s="50">
        <f t="shared" si="2"/>
        <v>0</v>
      </c>
    </row>
    <row r="28" spans="1:7" x14ac:dyDescent="0.3">
      <c r="A28" s="45" t="s">
        <v>234</v>
      </c>
      <c r="B28" s="50">
        <f>SUM(B29:B33)</f>
        <v>0</v>
      </c>
      <c r="C28" s="50">
        <f t="shared" ref="C28:G28" si="3">SUM(C29:C33)</f>
        <v>0</v>
      </c>
      <c r="D28" s="50">
        <f t="shared" si="3"/>
        <v>0</v>
      </c>
      <c r="E28" s="50">
        <f t="shared" si="3"/>
        <v>0</v>
      </c>
      <c r="F28" s="50">
        <f t="shared" si="3"/>
        <v>0</v>
      </c>
      <c r="G28" s="50">
        <f t="shared" si="3"/>
        <v>0</v>
      </c>
    </row>
    <row r="29" spans="1:7" x14ac:dyDescent="0.3">
      <c r="A29" s="53" t="s">
        <v>235</v>
      </c>
      <c r="B29" s="50">
        <v>0</v>
      </c>
      <c r="C29" s="50">
        <v>0</v>
      </c>
      <c r="D29" s="50">
        <v>0</v>
      </c>
      <c r="E29" s="50">
        <v>0</v>
      </c>
      <c r="F29" s="50">
        <v>0</v>
      </c>
      <c r="G29" s="50">
        <f>F29-B29</f>
        <v>0</v>
      </c>
    </row>
    <row r="30" spans="1:7" x14ac:dyDescent="0.3">
      <c r="A30" s="53" t="s">
        <v>236</v>
      </c>
      <c r="B30" s="50">
        <v>0</v>
      </c>
      <c r="C30" s="50">
        <v>0</v>
      </c>
      <c r="D30" s="50">
        <v>0</v>
      </c>
      <c r="E30" s="50">
        <v>0</v>
      </c>
      <c r="F30" s="50">
        <v>0</v>
      </c>
      <c r="G30" s="50">
        <f>F30-B30</f>
        <v>0</v>
      </c>
    </row>
    <row r="31" spans="1:7" x14ac:dyDescent="0.3">
      <c r="A31" s="53" t="s">
        <v>237</v>
      </c>
      <c r="B31" s="50">
        <v>0</v>
      </c>
      <c r="C31" s="50">
        <v>0</v>
      </c>
      <c r="D31" s="50">
        <v>0</v>
      </c>
      <c r="E31" s="50">
        <v>0</v>
      </c>
      <c r="F31" s="50">
        <v>0</v>
      </c>
      <c r="G31" s="50">
        <f t="shared" ref="G31:G34" si="4">F31-B31</f>
        <v>0</v>
      </c>
    </row>
    <row r="32" spans="1:7" x14ac:dyDescent="0.3">
      <c r="A32" s="53" t="s">
        <v>238</v>
      </c>
      <c r="B32" s="50">
        <v>0</v>
      </c>
      <c r="C32" s="50">
        <v>0</v>
      </c>
      <c r="D32" s="50">
        <v>0</v>
      </c>
      <c r="E32" s="50">
        <v>0</v>
      </c>
      <c r="F32" s="50">
        <v>0</v>
      </c>
      <c r="G32" s="50">
        <f t="shared" si="4"/>
        <v>0</v>
      </c>
    </row>
    <row r="33" spans="1:8" x14ac:dyDescent="0.3">
      <c r="A33" s="53" t="s">
        <v>239</v>
      </c>
      <c r="B33" s="50">
        <v>0</v>
      </c>
      <c r="C33" s="50">
        <v>0</v>
      </c>
      <c r="D33" s="50">
        <v>0</v>
      </c>
      <c r="E33" s="50">
        <v>0</v>
      </c>
      <c r="F33" s="50">
        <v>0</v>
      </c>
      <c r="G33" s="50">
        <f t="shared" si="4"/>
        <v>0</v>
      </c>
    </row>
    <row r="34" spans="1:8" x14ac:dyDescent="0.3">
      <c r="A34" s="45" t="s">
        <v>240</v>
      </c>
      <c r="B34" s="50">
        <v>0</v>
      </c>
      <c r="C34" s="50">
        <v>0</v>
      </c>
      <c r="D34" s="50">
        <v>0</v>
      </c>
      <c r="E34" s="50">
        <v>0</v>
      </c>
      <c r="F34" s="50">
        <v>0</v>
      </c>
      <c r="G34" s="50">
        <f t="shared" si="4"/>
        <v>0</v>
      </c>
    </row>
    <row r="35" spans="1:8" x14ac:dyDescent="0.3">
      <c r="A35" s="45" t="s">
        <v>241</v>
      </c>
      <c r="B35" s="50">
        <f>B36</f>
        <v>0</v>
      </c>
      <c r="C35" s="50">
        <v>0</v>
      </c>
      <c r="D35" s="50">
        <f t="shared" ref="D35:F35" si="5">D36</f>
        <v>0</v>
      </c>
      <c r="E35" s="50">
        <f t="shared" si="5"/>
        <v>0</v>
      </c>
      <c r="F35" s="50">
        <f t="shared" si="5"/>
        <v>0</v>
      </c>
      <c r="G35" s="50">
        <f>G36</f>
        <v>0</v>
      </c>
    </row>
    <row r="36" spans="1:8" x14ac:dyDescent="0.3">
      <c r="A36" s="53" t="s">
        <v>242</v>
      </c>
      <c r="B36" s="50">
        <v>0</v>
      </c>
      <c r="C36" s="50">
        <v>0</v>
      </c>
      <c r="D36" s="50">
        <v>0</v>
      </c>
      <c r="E36" s="50">
        <v>0</v>
      </c>
      <c r="F36" s="50">
        <v>0</v>
      </c>
      <c r="G36" s="50">
        <f>F36-B36</f>
        <v>0</v>
      </c>
    </row>
    <row r="37" spans="1:8" x14ac:dyDescent="0.3">
      <c r="A37" s="45" t="s">
        <v>243</v>
      </c>
      <c r="B37" s="50">
        <f>B38+B39</f>
        <v>0</v>
      </c>
      <c r="C37" s="50">
        <f t="shared" ref="C37:G37" si="6">C38+C39</f>
        <v>0</v>
      </c>
      <c r="D37" s="50">
        <f t="shared" si="6"/>
        <v>0</v>
      </c>
      <c r="E37" s="50">
        <f t="shared" si="6"/>
        <v>0</v>
      </c>
      <c r="F37" s="50">
        <f t="shared" si="6"/>
        <v>0</v>
      </c>
      <c r="G37" s="50">
        <f t="shared" si="6"/>
        <v>0</v>
      </c>
    </row>
    <row r="38" spans="1:8" x14ac:dyDescent="0.3">
      <c r="A38" s="53" t="s">
        <v>244</v>
      </c>
      <c r="B38" s="50">
        <v>0</v>
      </c>
      <c r="C38" s="50">
        <v>0</v>
      </c>
      <c r="D38" s="50">
        <v>0</v>
      </c>
      <c r="E38" s="50">
        <v>0</v>
      </c>
      <c r="F38" s="50">
        <v>0</v>
      </c>
      <c r="G38" s="50">
        <f>F38-B38</f>
        <v>0</v>
      </c>
    </row>
    <row r="39" spans="1:8" x14ac:dyDescent="0.3">
      <c r="A39" s="53" t="s">
        <v>245</v>
      </c>
      <c r="B39" s="50">
        <v>0</v>
      </c>
      <c r="C39" s="50">
        <v>0</v>
      </c>
      <c r="D39" s="50">
        <v>0</v>
      </c>
      <c r="E39" s="50">
        <v>0</v>
      </c>
      <c r="F39" s="50">
        <v>0</v>
      </c>
      <c r="G39" s="50">
        <f>F39-B39</f>
        <v>0</v>
      </c>
    </row>
    <row r="40" spans="1:8" x14ac:dyDescent="0.3">
      <c r="A40" s="46"/>
      <c r="B40" s="50"/>
      <c r="C40" s="50"/>
      <c r="D40" s="50"/>
      <c r="E40" s="50"/>
      <c r="F40" s="50"/>
      <c r="G40" s="50"/>
    </row>
    <row r="41" spans="1:8" x14ac:dyDescent="0.3">
      <c r="A41" s="47" t="s">
        <v>276</v>
      </c>
      <c r="B41" s="51">
        <f>SUM(B9,B10,B11,B12,B13,B14,B15,B16,B28,B34,B35,B37)</f>
        <v>543608662.64899457</v>
      </c>
      <c r="C41" s="51">
        <f t="shared" ref="C41:E41" si="7">SUM(C9,C10,C11,C12,C13,C14,C15,C16,C28,C34,C35,C37)</f>
        <v>496913474.25999999</v>
      </c>
      <c r="D41" s="51">
        <f t="shared" si="7"/>
        <v>1040522136.9089946</v>
      </c>
      <c r="E41" s="51">
        <f t="shared" si="7"/>
        <v>1096855896.02</v>
      </c>
      <c r="F41" s="51">
        <f>SUM(F9,F10,F11,F12,F13,F14,F15,F16,F28,F34,F35,F37)</f>
        <v>1096855896.02</v>
      </c>
      <c r="G41" s="51">
        <f>SUM(G9,G10,G11,G12,G13,G14,G15,G16,G28,G34,G35,G37)</f>
        <v>553247233.37100542</v>
      </c>
    </row>
    <row r="42" spans="1:8" x14ac:dyDescent="0.3">
      <c r="A42" s="47" t="s">
        <v>246</v>
      </c>
      <c r="B42" s="107"/>
      <c r="C42" s="107"/>
      <c r="D42" s="107"/>
      <c r="E42" s="107"/>
      <c r="F42" s="107"/>
      <c r="G42" s="51">
        <f>IF(G41&gt;0,G41,0)</f>
        <v>553247233.37100542</v>
      </c>
      <c r="H42" s="6"/>
    </row>
    <row r="43" spans="1:8" x14ac:dyDescent="0.3">
      <c r="A43" s="46"/>
      <c r="B43" s="46"/>
      <c r="C43" s="46"/>
      <c r="D43" s="46"/>
      <c r="E43" s="46"/>
      <c r="F43" s="46"/>
      <c r="G43" s="46"/>
    </row>
    <row r="44" spans="1:8" x14ac:dyDescent="0.3">
      <c r="A44" s="47" t="s">
        <v>247</v>
      </c>
      <c r="B44" s="46"/>
      <c r="C44" s="46"/>
      <c r="D44" s="46"/>
      <c r="E44" s="46"/>
      <c r="F44" s="46"/>
      <c r="G44" s="46"/>
    </row>
    <row r="45" spans="1:8" x14ac:dyDescent="0.3">
      <c r="A45" s="45" t="s">
        <v>248</v>
      </c>
      <c r="B45" s="50">
        <f>SUM(B46:B53)</f>
        <v>0</v>
      </c>
      <c r="C45" s="50">
        <f t="shared" ref="C45:G45" si="8">SUM(C46:C53)</f>
        <v>53667583.349999994</v>
      </c>
      <c r="D45" s="50">
        <f t="shared" si="8"/>
        <v>53667583.349999994</v>
      </c>
      <c r="E45" s="50">
        <f t="shared" si="8"/>
        <v>52688497.329999991</v>
      </c>
      <c r="F45" s="50">
        <f t="shared" si="8"/>
        <v>52688497.329999991</v>
      </c>
      <c r="G45" s="50">
        <f t="shared" si="8"/>
        <v>52688497.329999991</v>
      </c>
    </row>
    <row r="46" spans="1:8" x14ac:dyDescent="0.3">
      <c r="A46" s="58" t="s">
        <v>249</v>
      </c>
      <c r="B46" s="50">
        <v>0</v>
      </c>
      <c r="C46" s="50">
        <v>0</v>
      </c>
      <c r="D46" s="50">
        <v>0</v>
      </c>
      <c r="E46" s="50">
        <v>0</v>
      </c>
      <c r="F46" s="50">
        <v>0</v>
      </c>
      <c r="G46" s="50">
        <f>F46-B46</f>
        <v>0</v>
      </c>
    </row>
    <row r="47" spans="1:8" x14ac:dyDescent="0.3">
      <c r="A47" s="58" t="s">
        <v>250</v>
      </c>
      <c r="B47" s="50">
        <v>0</v>
      </c>
      <c r="C47" s="50">
        <v>0</v>
      </c>
      <c r="D47" s="50">
        <v>0</v>
      </c>
      <c r="E47" s="50">
        <v>0</v>
      </c>
      <c r="F47" s="50">
        <v>0</v>
      </c>
      <c r="G47" s="50">
        <f t="shared" ref="G47:G53" si="9">F47-B47</f>
        <v>0</v>
      </c>
    </row>
    <row r="48" spans="1:8" x14ac:dyDescent="0.3">
      <c r="A48" s="58" t="s">
        <v>251</v>
      </c>
      <c r="B48" s="50">
        <v>0</v>
      </c>
      <c r="C48" s="50">
        <v>53667583.349999994</v>
      </c>
      <c r="D48" s="50">
        <v>53667583.349999994</v>
      </c>
      <c r="E48" s="50">
        <v>52688497.329999991</v>
      </c>
      <c r="F48" s="50">
        <v>52688497.329999991</v>
      </c>
      <c r="G48" s="50">
        <f t="shared" si="9"/>
        <v>52688497.329999991</v>
      </c>
    </row>
    <row r="49" spans="1:7" ht="28.8" x14ac:dyDescent="0.3">
      <c r="A49" s="58" t="s">
        <v>252</v>
      </c>
      <c r="B49" s="50">
        <v>0</v>
      </c>
      <c r="C49" s="50">
        <v>0</v>
      </c>
      <c r="D49" s="50">
        <v>0</v>
      </c>
      <c r="E49" s="50">
        <v>0</v>
      </c>
      <c r="F49" s="50">
        <v>0</v>
      </c>
      <c r="G49" s="50">
        <f t="shared" si="9"/>
        <v>0</v>
      </c>
    </row>
    <row r="50" spans="1:7" x14ac:dyDescent="0.3">
      <c r="A50" s="58" t="s">
        <v>253</v>
      </c>
      <c r="B50" s="50">
        <v>0</v>
      </c>
      <c r="C50" s="50">
        <v>0</v>
      </c>
      <c r="D50" s="50">
        <v>0</v>
      </c>
      <c r="E50" s="50">
        <v>0</v>
      </c>
      <c r="F50" s="50">
        <v>0</v>
      </c>
      <c r="G50" s="50">
        <f t="shared" si="9"/>
        <v>0</v>
      </c>
    </row>
    <row r="51" spans="1:7" x14ac:dyDescent="0.3">
      <c r="A51" s="58" t="s">
        <v>254</v>
      </c>
      <c r="B51" s="50">
        <v>0</v>
      </c>
      <c r="C51" s="50">
        <v>0</v>
      </c>
      <c r="D51" s="50">
        <v>0</v>
      </c>
      <c r="E51" s="50">
        <v>0</v>
      </c>
      <c r="F51" s="50">
        <v>0</v>
      </c>
      <c r="G51" s="50">
        <f t="shared" si="9"/>
        <v>0</v>
      </c>
    </row>
    <row r="52" spans="1:7" x14ac:dyDescent="0.3">
      <c r="A52" s="40" t="s">
        <v>255</v>
      </c>
      <c r="B52" s="50">
        <v>0</v>
      </c>
      <c r="C52" s="50">
        <v>0</v>
      </c>
      <c r="D52" s="50">
        <v>0</v>
      </c>
      <c r="E52" s="50">
        <v>0</v>
      </c>
      <c r="F52" s="50">
        <v>0</v>
      </c>
      <c r="G52" s="50">
        <f t="shared" si="9"/>
        <v>0</v>
      </c>
    </row>
    <row r="53" spans="1:7" x14ac:dyDescent="0.3">
      <c r="A53" s="53" t="s">
        <v>256</v>
      </c>
      <c r="B53" s="50">
        <v>0</v>
      </c>
      <c r="C53" s="50">
        <v>0</v>
      </c>
      <c r="D53" s="50">
        <v>0</v>
      </c>
      <c r="E53" s="50">
        <v>0</v>
      </c>
      <c r="F53" s="50">
        <v>0</v>
      </c>
      <c r="G53" s="50">
        <f t="shared" si="9"/>
        <v>0</v>
      </c>
    </row>
    <row r="54" spans="1:7" x14ac:dyDescent="0.3">
      <c r="A54" s="45" t="s">
        <v>257</v>
      </c>
      <c r="B54" s="50">
        <f>SUM(B55:B58)</f>
        <v>0</v>
      </c>
      <c r="C54" s="50">
        <f t="shared" ref="C54:G54" si="10">SUM(C55:C58)</f>
        <v>26027407.25999999</v>
      </c>
      <c r="D54" s="50">
        <f t="shared" si="10"/>
        <v>26027407.25999999</v>
      </c>
      <c r="E54" s="50">
        <f t="shared" si="10"/>
        <v>45710353.050000004</v>
      </c>
      <c r="F54" s="50">
        <f t="shared" si="10"/>
        <v>45710353.050000004</v>
      </c>
      <c r="G54" s="50">
        <f t="shared" si="10"/>
        <v>45710353.050000004</v>
      </c>
    </row>
    <row r="55" spans="1:7" x14ac:dyDescent="0.3">
      <c r="A55" s="40" t="s">
        <v>258</v>
      </c>
      <c r="B55" s="50">
        <v>0</v>
      </c>
      <c r="C55" s="50">
        <v>0</v>
      </c>
      <c r="D55" s="50">
        <v>0</v>
      </c>
      <c r="E55" s="50">
        <v>0</v>
      </c>
      <c r="F55" s="50">
        <v>0</v>
      </c>
      <c r="G55" s="50">
        <f>F55-B55</f>
        <v>0</v>
      </c>
    </row>
    <row r="56" spans="1:7" x14ac:dyDescent="0.3">
      <c r="A56" s="58" t="s">
        <v>259</v>
      </c>
      <c r="B56" s="50">
        <v>0</v>
      </c>
      <c r="C56" s="50">
        <v>0</v>
      </c>
      <c r="D56" s="50">
        <v>0</v>
      </c>
      <c r="E56" s="50">
        <v>0</v>
      </c>
      <c r="F56" s="50">
        <v>0</v>
      </c>
      <c r="G56" s="50">
        <f t="shared" ref="G56:G58" si="11">F56-B56</f>
        <v>0</v>
      </c>
    </row>
    <row r="57" spans="1:7" x14ac:dyDescent="0.3">
      <c r="A57" s="58" t="s">
        <v>260</v>
      </c>
      <c r="B57" s="50">
        <v>0</v>
      </c>
      <c r="C57" s="50">
        <v>0</v>
      </c>
      <c r="D57" s="50">
        <v>0</v>
      </c>
      <c r="E57" s="50">
        <v>0</v>
      </c>
      <c r="F57" s="50">
        <v>0</v>
      </c>
      <c r="G57" s="50">
        <f t="shared" si="11"/>
        <v>0</v>
      </c>
    </row>
    <row r="58" spans="1:7" x14ac:dyDescent="0.3">
      <c r="A58" s="40" t="s">
        <v>261</v>
      </c>
      <c r="B58" s="50">
        <v>0</v>
      </c>
      <c r="C58" s="50">
        <v>26027407.25999999</v>
      </c>
      <c r="D58" s="50">
        <v>26027407.25999999</v>
      </c>
      <c r="E58" s="50">
        <v>45710353.050000004</v>
      </c>
      <c r="F58" s="50">
        <v>45710353.050000004</v>
      </c>
      <c r="G58" s="50">
        <f t="shared" si="11"/>
        <v>45710353.050000004</v>
      </c>
    </row>
    <row r="59" spans="1:7" x14ac:dyDescent="0.3">
      <c r="A59" s="45" t="s">
        <v>262</v>
      </c>
      <c r="B59" s="50">
        <f>SUM(B60:B61)</f>
        <v>0</v>
      </c>
      <c r="C59" s="50">
        <f t="shared" ref="C59:G59" si="12">SUM(C60:C61)</f>
        <v>0</v>
      </c>
      <c r="D59" s="50">
        <f t="shared" si="12"/>
        <v>0</v>
      </c>
      <c r="E59" s="50">
        <f t="shared" si="12"/>
        <v>0</v>
      </c>
      <c r="F59" s="50">
        <f t="shared" si="12"/>
        <v>0</v>
      </c>
      <c r="G59" s="50">
        <f t="shared" si="12"/>
        <v>0</v>
      </c>
    </row>
    <row r="60" spans="1:7" x14ac:dyDescent="0.3">
      <c r="A60" s="58" t="s">
        <v>263</v>
      </c>
      <c r="B60" s="50">
        <v>0</v>
      </c>
      <c r="C60" s="50">
        <v>0</v>
      </c>
      <c r="D60" s="50">
        <v>0</v>
      </c>
      <c r="E60" s="50">
        <v>0</v>
      </c>
      <c r="F60" s="50">
        <v>0</v>
      </c>
      <c r="G60" s="50">
        <f>F60-B60</f>
        <v>0</v>
      </c>
    </row>
    <row r="61" spans="1:7" x14ac:dyDescent="0.3">
      <c r="A61" s="58" t="s">
        <v>264</v>
      </c>
      <c r="B61" s="50">
        <v>0</v>
      </c>
      <c r="C61" s="50">
        <v>0</v>
      </c>
      <c r="D61" s="50">
        <v>0</v>
      </c>
      <c r="E61" s="50">
        <v>0</v>
      </c>
      <c r="F61" s="50">
        <v>0</v>
      </c>
      <c r="G61" s="50">
        <f>F61-B61</f>
        <v>0</v>
      </c>
    </row>
    <row r="62" spans="1:7" x14ac:dyDescent="0.3">
      <c r="A62" s="45" t="s">
        <v>265</v>
      </c>
      <c r="B62" s="50">
        <v>0</v>
      </c>
      <c r="C62" s="50">
        <v>1700000</v>
      </c>
      <c r="D62" s="50">
        <v>1700000</v>
      </c>
      <c r="E62" s="50">
        <v>1700000</v>
      </c>
      <c r="F62" s="50">
        <v>1700000</v>
      </c>
      <c r="G62" s="50">
        <f>F62-B62</f>
        <v>1700000</v>
      </c>
    </row>
    <row r="63" spans="1:7" x14ac:dyDescent="0.3">
      <c r="A63" s="45" t="s">
        <v>266</v>
      </c>
      <c r="B63" s="50">
        <v>0</v>
      </c>
      <c r="C63" s="50">
        <v>0</v>
      </c>
      <c r="D63" s="50">
        <v>0</v>
      </c>
      <c r="E63" s="50">
        <v>0</v>
      </c>
      <c r="F63" s="50">
        <v>0</v>
      </c>
      <c r="G63" s="50">
        <f>F63-B63</f>
        <v>0</v>
      </c>
    </row>
    <row r="64" spans="1:7" x14ac:dyDescent="0.3">
      <c r="A64" s="46"/>
      <c r="B64" s="46"/>
      <c r="C64" s="46"/>
      <c r="D64" s="46"/>
      <c r="E64" s="46"/>
      <c r="F64" s="46"/>
      <c r="G64" s="46"/>
    </row>
    <row r="65" spans="1:7" x14ac:dyDescent="0.3">
      <c r="A65" s="47" t="s">
        <v>267</v>
      </c>
      <c r="B65" s="51">
        <f>B45+B54+B59+B62+B63</f>
        <v>0</v>
      </c>
      <c r="C65" s="51">
        <f t="shared" ref="C65:G65" si="13">C45+C54+C59+C62+C63</f>
        <v>81394990.609999985</v>
      </c>
      <c r="D65" s="51">
        <f t="shared" si="13"/>
        <v>81394990.609999985</v>
      </c>
      <c r="E65" s="51">
        <f t="shared" si="13"/>
        <v>100098850.38</v>
      </c>
      <c r="F65" s="51">
        <f t="shared" si="13"/>
        <v>100098850.38</v>
      </c>
      <c r="G65" s="51">
        <f t="shared" si="13"/>
        <v>100098850.38</v>
      </c>
    </row>
    <row r="66" spans="1:7" x14ac:dyDescent="0.3">
      <c r="A66" s="46"/>
      <c r="B66" s="46"/>
      <c r="C66" s="46"/>
      <c r="D66" s="46"/>
      <c r="E66" s="46"/>
      <c r="F66" s="46"/>
      <c r="G66" s="46"/>
    </row>
    <row r="67" spans="1:7" x14ac:dyDescent="0.3">
      <c r="A67" s="47" t="s">
        <v>268</v>
      </c>
      <c r="B67" s="51">
        <f>B68</f>
        <v>0</v>
      </c>
      <c r="C67" s="51">
        <f t="shared" ref="C67:G67" si="14">C68</f>
        <v>0</v>
      </c>
      <c r="D67" s="51">
        <f t="shared" si="14"/>
        <v>0</v>
      </c>
      <c r="E67" s="51">
        <f t="shared" si="14"/>
        <v>0</v>
      </c>
      <c r="F67" s="51">
        <f t="shared" si="14"/>
        <v>0</v>
      </c>
      <c r="G67" s="51">
        <f t="shared" si="14"/>
        <v>0</v>
      </c>
    </row>
    <row r="68" spans="1:7" x14ac:dyDescent="0.3">
      <c r="A68" s="45" t="s">
        <v>269</v>
      </c>
      <c r="B68" s="50">
        <v>0</v>
      </c>
      <c r="C68" s="50">
        <v>0</v>
      </c>
      <c r="D68" s="50">
        <v>0</v>
      </c>
      <c r="E68" s="50">
        <v>0</v>
      </c>
      <c r="F68" s="50">
        <v>0</v>
      </c>
      <c r="G68" s="50">
        <f>F68-B68</f>
        <v>0</v>
      </c>
    </row>
    <row r="69" spans="1:7" x14ac:dyDescent="0.3">
      <c r="A69" s="46"/>
      <c r="B69" s="46"/>
      <c r="C69" s="46"/>
      <c r="D69" s="46"/>
      <c r="E69" s="46"/>
      <c r="F69" s="46"/>
      <c r="G69" s="46"/>
    </row>
    <row r="70" spans="1:7" x14ac:dyDescent="0.3">
      <c r="A70" s="47" t="s">
        <v>270</v>
      </c>
      <c r="B70" s="51">
        <f>B41+B65+B67</f>
        <v>543608662.64899457</v>
      </c>
      <c r="C70" s="51">
        <f t="shared" ref="C70:G70" si="15">C41+C65+C67</f>
        <v>578308464.87</v>
      </c>
      <c r="D70" s="51">
        <f t="shared" si="15"/>
        <v>1121917127.5189946</v>
      </c>
      <c r="E70" s="51">
        <f t="shared" si="15"/>
        <v>1196954746.4000001</v>
      </c>
      <c r="F70" s="51">
        <f t="shared" si="15"/>
        <v>1196954746.4000001</v>
      </c>
      <c r="G70" s="51">
        <f t="shared" si="15"/>
        <v>653346083.75100541</v>
      </c>
    </row>
    <row r="71" spans="1:7" x14ac:dyDescent="0.3">
      <c r="A71" s="46"/>
      <c r="B71" s="46"/>
      <c r="C71" s="46"/>
      <c r="D71" s="46"/>
      <c r="E71" s="46"/>
      <c r="F71" s="46"/>
      <c r="G71" s="46"/>
    </row>
    <row r="72" spans="1:7" x14ac:dyDescent="0.3">
      <c r="A72" s="47" t="s">
        <v>271</v>
      </c>
      <c r="B72" s="46"/>
      <c r="C72" s="46"/>
      <c r="D72" s="46"/>
      <c r="E72" s="46"/>
      <c r="F72" s="46"/>
      <c r="G72" s="46"/>
    </row>
    <row r="73" spans="1:7" x14ac:dyDescent="0.3">
      <c r="A73" s="48" t="s">
        <v>272</v>
      </c>
      <c r="B73" s="50">
        <v>0</v>
      </c>
      <c r="C73" s="50">
        <v>0</v>
      </c>
      <c r="D73" s="50">
        <v>0</v>
      </c>
      <c r="E73" s="50">
        <v>0</v>
      </c>
      <c r="F73" s="50">
        <v>0</v>
      </c>
      <c r="G73" s="50">
        <f>F73-B73</f>
        <v>0</v>
      </c>
    </row>
    <row r="74" spans="1:7" x14ac:dyDescent="0.3">
      <c r="A74" s="48" t="s">
        <v>273</v>
      </c>
      <c r="B74" s="50">
        <v>0</v>
      </c>
      <c r="C74" s="50">
        <v>0</v>
      </c>
      <c r="D74" s="50">
        <v>0</v>
      </c>
      <c r="E74" s="50">
        <v>0</v>
      </c>
      <c r="F74" s="50">
        <v>0</v>
      </c>
      <c r="G74" s="50">
        <f>F74-B74</f>
        <v>0</v>
      </c>
    </row>
    <row r="75" spans="1:7" x14ac:dyDescent="0.3">
      <c r="A75" s="99" t="s">
        <v>274</v>
      </c>
      <c r="B75" s="51">
        <f>B73+B74</f>
        <v>0</v>
      </c>
      <c r="C75" s="51">
        <f t="shared" ref="C75:G75" si="16">C73+C74</f>
        <v>0</v>
      </c>
      <c r="D75" s="51">
        <f t="shared" si="16"/>
        <v>0</v>
      </c>
      <c r="E75" s="51">
        <f t="shared" si="16"/>
        <v>0</v>
      </c>
      <c r="F75" s="51">
        <f t="shared" si="16"/>
        <v>0</v>
      </c>
      <c r="G75" s="51">
        <f t="shared" si="16"/>
        <v>0</v>
      </c>
    </row>
    <row r="76" spans="1:7" x14ac:dyDescent="0.3">
      <c r="A76" s="49"/>
      <c r="B76" s="5"/>
      <c r="C76" s="5"/>
      <c r="D76" s="5"/>
      <c r="E76" s="5"/>
      <c r="F76" s="5"/>
      <c r="G76" s="5"/>
    </row>
  </sheetData>
  <sheetProtection password="D9CF" sheet="1" objects="1" scenarios="1"/>
  <mergeCells count="8">
    <mergeCell ref="A6:A7"/>
    <mergeCell ref="G6:G7"/>
    <mergeCell ref="B6:F6"/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9:G75">
      <formula1>-1.79769313486231E+100</formula1>
      <formula2>1.79769313486231E+100</formula2>
    </dataValidation>
  </dataValidations>
  <pageMargins left="0.7" right="0.7" top="0.75" bottom="0.75" header="0.3" footer="0.3"/>
  <pageSetup scale="41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error="Solo se aceptan valores numéricos.">
          <x14:formula1>
            <xm:f>'Info General'!E33</xm:f>
          </x14:formula1>
          <x14:formula2>
            <xm:f>'Info General'!F33</xm:f>
          </x14:formula2>
          <xm:sqref>H45:XFD62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Y62"/>
  <sheetViews>
    <sheetView workbookViewId="0">
      <selection activeCell="P36" sqref="P36"/>
    </sheetView>
  </sheetViews>
  <sheetFormatPr baseColWidth="10" defaultRowHeight="14.4" x14ac:dyDescent="0.3"/>
  <cols>
    <col min="1" max="1" width="10.44140625" bestFit="1" customWidth="1"/>
    <col min="2" max="14" width="3" customWidth="1"/>
    <col min="15" max="15" width="80.44140625" customWidth="1"/>
    <col min="17" max="17" width="12.6640625" customWidth="1"/>
    <col min="18" max="18" width="11.33203125" bestFit="1" customWidth="1"/>
    <col min="20" max="20" width="11" bestFit="1" customWidth="1"/>
    <col min="21" max="21" width="10" bestFit="1" customWidth="1"/>
    <col min="22" max="22" width="20.6640625" bestFit="1" customWidth="1"/>
    <col min="23" max="23" width="15" bestFit="1" customWidth="1"/>
    <col min="24" max="24" width="27.33203125" bestFit="1" customWidth="1"/>
    <col min="25" max="25" width="16" bestFit="1" customWidth="1"/>
  </cols>
  <sheetData>
    <row r="1" spans="1:25" x14ac:dyDescent="0.3">
      <c r="A1" t="s">
        <v>538</v>
      </c>
      <c r="B1" t="s">
        <v>539</v>
      </c>
      <c r="C1" t="s">
        <v>540</v>
      </c>
      <c r="D1" t="s">
        <v>541</v>
      </c>
      <c r="E1" t="s">
        <v>542</v>
      </c>
      <c r="F1" t="s">
        <v>543</v>
      </c>
      <c r="G1" t="s">
        <v>544</v>
      </c>
      <c r="H1" t="s">
        <v>545</v>
      </c>
      <c r="I1" t="s">
        <v>546</v>
      </c>
      <c r="P1" t="s">
        <v>728</v>
      </c>
      <c r="Q1" t="s">
        <v>3140</v>
      </c>
      <c r="R1" t="s">
        <v>729</v>
      </c>
      <c r="S1" t="s">
        <v>723</v>
      </c>
      <c r="T1" t="s">
        <v>730</v>
      </c>
      <c r="U1" t="s">
        <v>731</v>
      </c>
    </row>
    <row r="2" spans="1:25" x14ac:dyDescent="0.3">
      <c r="A2" t="str">
        <f t="shared" ref="A2:A62" si="0"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5,1,0,0,0,0,0</v>
      </c>
      <c r="B2">
        <v>5</v>
      </c>
      <c r="C2">
        <v>1</v>
      </c>
      <c r="I2" t="s">
        <v>215</v>
      </c>
      <c r="P2" s="13"/>
      <c r="Q2" s="13"/>
      <c r="R2" s="13"/>
      <c r="S2" s="13"/>
      <c r="T2" s="13"/>
      <c r="U2" s="13"/>
      <c r="V2" s="13"/>
    </row>
    <row r="3" spans="1:25" x14ac:dyDescent="0.3">
      <c r="A3" t="str">
        <f t="shared" si="0"/>
        <v>5,1,1,0,0,0,0</v>
      </c>
      <c r="B3">
        <v>5</v>
      </c>
      <c r="C3">
        <v>1</v>
      </c>
      <c r="D3">
        <v>1</v>
      </c>
      <c r="J3" t="s">
        <v>732</v>
      </c>
      <c r="P3" s="13">
        <f>'Formato 5'!B9</f>
        <v>0</v>
      </c>
      <c r="Q3" s="13">
        <f>'Formato 5'!C9</f>
        <v>0</v>
      </c>
      <c r="R3" s="13">
        <f>'Formato 5'!D9</f>
        <v>0</v>
      </c>
      <c r="S3" s="13">
        <f>'Formato 5'!E9</f>
        <v>0</v>
      </c>
      <c r="T3" s="13">
        <f>'Formato 5'!F9</f>
        <v>0</v>
      </c>
      <c r="U3" s="13">
        <f>'Formato 5'!G9</f>
        <v>0</v>
      </c>
      <c r="V3" s="13"/>
    </row>
    <row r="4" spans="1:25" x14ac:dyDescent="0.3">
      <c r="A4" t="str">
        <f t="shared" si="0"/>
        <v>5,1,2,0,0,0,0</v>
      </c>
      <c r="B4">
        <v>5</v>
      </c>
      <c r="C4">
        <v>1</v>
      </c>
      <c r="D4">
        <v>2</v>
      </c>
      <c r="J4" t="s">
        <v>733</v>
      </c>
      <c r="P4" s="13">
        <f>'Formato 5'!B10</f>
        <v>0</v>
      </c>
      <c r="Q4" s="13">
        <f>'Formato 5'!C10</f>
        <v>0</v>
      </c>
      <c r="R4" s="13">
        <f>'Formato 5'!D10</f>
        <v>0</v>
      </c>
      <c r="S4" s="13">
        <f>'Formato 5'!E10</f>
        <v>0</v>
      </c>
      <c r="T4" s="13">
        <f>'Formato 5'!F10</f>
        <v>0</v>
      </c>
      <c r="U4" s="13">
        <f>'Formato 5'!G10</f>
        <v>0</v>
      </c>
      <c r="V4" s="13"/>
    </row>
    <row r="5" spans="1:25" x14ac:dyDescent="0.3">
      <c r="A5" t="str">
        <f t="shared" si="0"/>
        <v>5,1,3,0,0,0,0</v>
      </c>
      <c r="B5">
        <v>5</v>
      </c>
      <c r="C5">
        <v>1</v>
      </c>
      <c r="D5">
        <v>3</v>
      </c>
      <c r="J5" t="s">
        <v>734</v>
      </c>
      <c r="P5" s="13">
        <f>'Formato 5'!B11</f>
        <v>0</v>
      </c>
      <c r="Q5" s="13">
        <f>'Formato 5'!C11</f>
        <v>0</v>
      </c>
      <c r="R5" s="13">
        <f>'Formato 5'!D11</f>
        <v>0</v>
      </c>
      <c r="S5" s="13">
        <f>'Formato 5'!E11</f>
        <v>0</v>
      </c>
      <c r="T5" s="13">
        <f>'Formato 5'!F11</f>
        <v>0</v>
      </c>
      <c r="U5" s="13">
        <f>'Formato 5'!G11</f>
        <v>0</v>
      </c>
      <c r="V5" s="13"/>
    </row>
    <row r="6" spans="1:25" x14ac:dyDescent="0.3">
      <c r="A6" t="str">
        <f t="shared" si="0"/>
        <v>5,1,4,0,0,0,0</v>
      </c>
      <c r="B6">
        <v>5</v>
      </c>
      <c r="C6">
        <v>1</v>
      </c>
      <c r="D6">
        <v>4</v>
      </c>
      <c r="J6" t="s">
        <v>735</v>
      </c>
      <c r="P6" s="13">
        <f>'Formato 5'!B12</f>
        <v>0</v>
      </c>
      <c r="Q6" s="13">
        <f>'Formato 5'!C12</f>
        <v>0</v>
      </c>
      <c r="R6" s="13">
        <f>'Formato 5'!D12</f>
        <v>0</v>
      </c>
      <c r="S6" s="13">
        <f>'Formato 5'!E12</f>
        <v>0</v>
      </c>
      <c r="T6" s="13">
        <f>'Formato 5'!F12</f>
        <v>0</v>
      </c>
      <c r="U6" s="13">
        <f>'Formato 5'!G12</f>
        <v>0</v>
      </c>
      <c r="V6" s="13"/>
      <c r="W6" s="13"/>
      <c r="X6" s="13"/>
      <c r="Y6" s="13"/>
    </row>
    <row r="7" spans="1:25" x14ac:dyDescent="0.3">
      <c r="A7" t="str">
        <f t="shared" si="0"/>
        <v>5,1,5,0,0,0,0</v>
      </c>
      <c r="B7">
        <v>5</v>
      </c>
      <c r="C7">
        <v>1</v>
      </c>
      <c r="D7">
        <v>5</v>
      </c>
      <c r="J7" t="s">
        <v>736</v>
      </c>
      <c r="P7" s="13">
        <f>'Formato 5'!B13</f>
        <v>18427838.120000001</v>
      </c>
      <c r="Q7" s="13">
        <f>'Formato 5'!C13</f>
        <v>0</v>
      </c>
      <c r="R7" s="13">
        <f>'Formato 5'!D13</f>
        <v>18427838.120000001</v>
      </c>
      <c r="S7" s="13">
        <f>'Formato 5'!E13</f>
        <v>32913956.18</v>
      </c>
      <c r="T7" s="13">
        <f>'Formato 5'!F13</f>
        <v>32913956.18</v>
      </c>
      <c r="U7" s="13">
        <f>'Formato 5'!G13</f>
        <v>14486118.059999999</v>
      </c>
    </row>
    <row r="8" spans="1:25" x14ac:dyDescent="0.3">
      <c r="A8" t="str">
        <f t="shared" si="0"/>
        <v>5,1,6,0,0,0,0</v>
      </c>
      <c r="B8">
        <v>5</v>
      </c>
      <c r="C8">
        <v>1</v>
      </c>
      <c r="D8">
        <v>6</v>
      </c>
      <c r="J8" t="s">
        <v>737</v>
      </c>
      <c r="P8" s="13">
        <f>'Formato 5'!B14</f>
        <v>2815112.55</v>
      </c>
      <c r="Q8" s="13">
        <f>'Formato 5'!C14</f>
        <v>0</v>
      </c>
      <c r="R8" s="13">
        <f>'Formato 5'!D14</f>
        <v>2815112.55</v>
      </c>
      <c r="S8" s="13">
        <f>'Formato 5'!E14</f>
        <v>9272572.3800000008</v>
      </c>
      <c r="T8" s="13">
        <f>'Formato 5'!F14</f>
        <v>9272572.3800000008</v>
      </c>
      <c r="U8" s="13">
        <f>'Formato 5'!G14</f>
        <v>6457459.830000001</v>
      </c>
    </row>
    <row r="9" spans="1:25" x14ac:dyDescent="0.3">
      <c r="A9" t="str">
        <f t="shared" si="0"/>
        <v>5,1,7,0,0,0,0</v>
      </c>
      <c r="B9">
        <v>5</v>
      </c>
      <c r="C9">
        <v>1</v>
      </c>
      <c r="D9">
        <v>7</v>
      </c>
      <c r="J9" t="s">
        <v>738</v>
      </c>
      <c r="P9" s="13">
        <f>'Formato 5'!B15</f>
        <v>522365711.97899455</v>
      </c>
      <c r="Q9" s="13">
        <f>'Formato 5'!C15</f>
        <v>496913474.25999999</v>
      </c>
      <c r="R9" s="13">
        <f>'Formato 5'!D15</f>
        <v>1019279186.2389946</v>
      </c>
      <c r="S9" s="13">
        <f>'Formato 5'!E15</f>
        <v>1054669367.4599999</v>
      </c>
      <c r="T9" s="13">
        <f>'Formato 5'!F15</f>
        <v>1054669367.4599999</v>
      </c>
      <c r="U9" s="13">
        <f>'Formato 5'!G15</f>
        <v>532303655.48100537</v>
      </c>
    </row>
    <row r="10" spans="1:25" x14ac:dyDescent="0.3">
      <c r="A10" t="str">
        <f t="shared" si="0"/>
        <v>5,1,8,0,0,0,0</v>
      </c>
      <c r="B10">
        <v>5</v>
      </c>
      <c r="C10">
        <v>1</v>
      </c>
      <c r="D10">
        <v>8</v>
      </c>
      <c r="J10" t="s">
        <v>751</v>
      </c>
      <c r="P10" s="13">
        <f>'Formato 5'!B16</f>
        <v>0</v>
      </c>
      <c r="Q10" s="13">
        <f>'Formato 5'!C16</f>
        <v>0</v>
      </c>
      <c r="R10" s="13">
        <f>'Formato 5'!D16</f>
        <v>0</v>
      </c>
      <c r="S10" s="13">
        <f>'Formato 5'!E16</f>
        <v>0</v>
      </c>
      <c r="T10" s="13">
        <f>'Formato 5'!F16</f>
        <v>0</v>
      </c>
      <c r="U10" s="13">
        <f>'Formato 5'!G16</f>
        <v>0</v>
      </c>
    </row>
    <row r="11" spans="1:25" x14ac:dyDescent="0.3">
      <c r="A11" t="str">
        <f t="shared" si="0"/>
        <v>5,1,8,1,0,0,0</v>
      </c>
      <c r="B11">
        <v>5</v>
      </c>
      <c r="C11">
        <v>1</v>
      </c>
      <c r="D11">
        <v>8</v>
      </c>
      <c r="E11">
        <v>1</v>
      </c>
      <c r="K11" t="s">
        <v>739</v>
      </c>
      <c r="P11" s="13">
        <f>'Formato 5'!B17</f>
        <v>0</v>
      </c>
      <c r="Q11" s="13">
        <f>'Formato 5'!C17</f>
        <v>0</v>
      </c>
      <c r="R11" s="13">
        <f>'Formato 5'!D17</f>
        <v>0</v>
      </c>
      <c r="S11" s="13">
        <f>'Formato 5'!E17</f>
        <v>0</v>
      </c>
      <c r="T11" s="13">
        <f>'Formato 5'!F17</f>
        <v>0</v>
      </c>
      <c r="U11" s="13">
        <f>'Formato 5'!G17</f>
        <v>0</v>
      </c>
    </row>
    <row r="12" spans="1:25" x14ac:dyDescent="0.3">
      <c r="A12" t="str">
        <f t="shared" si="0"/>
        <v>5,1,8,2,0,0,0</v>
      </c>
      <c r="B12">
        <v>5</v>
      </c>
      <c r="C12">
        <v>1</v>
      </c>
      <c r="D12">
        <v>8</v>
      </c>
      <c r="E12">
        <v>2</v>
      </c>
      <c r="K12" t="s">
        <v>740</v>
      </c>
      <c r="P12" s="13">
        <f>'Formato 5'!B18</f>
        <v>0</v>
      </c>
      <c r="Q12" s="13">
        <f>'Formato 5'!C18</f>
        <v>0</v>
      </c>
      <c r="R12" s="13">
        <f>'Formato 5'!D18</f>
        <v>0</v>
      </c>
      <c r="S12" s="13">
        <f>'Formato 5'!E18</f>
        <v>0</v>
      </c>
      <c r="T12" s="13">
        <f>'Formato 5'!F18</f>
        <v>0</v>
      </c>
      <c r="U12" s="13">
        <f>'Formato 5'!G18</f>
        <v>0</v>
      </c>
    </row>
    <row r="13" spans="1:25" x14ac:dyDescent="0.3">
      <c r="A13" t="str">
        <f t="shared" si="0"/>
        <v>5,1,8,3,0,0,0</v>
      </c>
      <c r="B13">
        <v>5</v>
      </c>
      <c r="C13">
        <v>1</v>
      </c>
      <c r="D13">
        <v>8</v>
      </c>
      <c r="E13">
        <v>3</v>
      </c>
      <c r="K13" t="s">
        <v>741</v>
      </c>
      <c r="P13" s="13">
        <f>'Formato 5'!B19</f>
        <v>0</v>
      </c>
      <c r="Q13" s="13">
        <f>'Formato 5'!C19</f>
        <v>0</v>
      </c>
      <c r="R13" s="13">
        <f>'Formato 5'!D19</f>
        <v>0</v>
      </c>
      <c r="S13" s="13">
        <f>'Formato 5'!E19</f>
        <v>0</v>
      </c>
      <c r="T13" s="13">
        <f>'Formato 5'!F19</f>
        <v>0</v>
      </c>
      <c r="U13" s="13">
        <f>'Formato 5'!G19</f>
        <v>0</v>
      </c>
    </row>
    <row r="14" spans="1:25" x14ac:dyDescent="0.3">
      <c r="A14" t="str">
        <f t="shared" si="0"/>
        <v>5,1,8,4,0,0,0</v>
      </c>
      <c r="B14">
        <v>5</v>
      </c>
      <c r="C14">
        <v>1</v>
      </c>
      <c r="D14">
        <v>8</v>
      </c>
      <c r="E14">
        <v>4</v>
      </c>
      <c r="K14" t="s">
        <v>742</v>
      </c>
      <c r="P14" s="13">
        <f>'Formato 5'!B20</f>
        <v>0</v>
      </c>
      <c r="Q14" s="13">
        <f>'Formato 5'!C20</f>
        <v>0</v>
      </c>
      <c r="R14" s="13">
        <f>'Formato 5'!D20</f>
        <v>0</v>
      </c>
      <c r="S14" s="13">
        <f>'Formato 5'!E20</f>
        <v>0</v>
      </c>
      <c r="T14" s="13">
        <f>'Formato 5'!F20</f>
        <v>0</v>
      </c>
      <c r="U14" s="13">
        <f>'Formato 5'!G20</f>
        <v>0</v>
      </c>
    </row>
    <row r="15" spans="1:25" x14ac:dyDescent="0.3">
      <c r="A15" t="str">
        <f t="shared" si="0"/>
        <v>5,1,8,5,0,0,0</v>
      </c>
      <c r="B15">
        <v>5</v>
      </c>
      <c r="C15">
        <v>1</v>
      </c>
      <c r="D15">
        <v>8</v>
      </c>
      <c r="E15">
        <v>5</v>
      </c>
      <c r="K15" t="s">
        <v>743</v>
      </c>
      <c r="P15" s="13">
        <f>'Formato 5'!B21</f>
        <v>0</v>
      </c>
      <c r="Q15" s="13">
        <f>'Formato 5'!C21</f>
        <v>0</v>
      </c>
      <c r="R15" s="13">
        <f>'Formato 5'!D21</f>
        <v>0</v>
      </c>
      <c r="S15" s="13">
        <f>'Formato 5'!E21</f>
        <v>0</v>
      </c>
      <c r="T15" s="13">
        <f>'Formato 5'!F21</f>
        <v>0</v>
      </c>
      <c r="U15" s="13">
        <f>'Formato 5'!G21</f>
        <v>0</v>
      </c>
    </row>
    <row r="16" spans="1:25" x14ac:dyDescent="0.3">
      <c r="A16" t="str">
        <f t="shared" si="0"/>
        <v>5,1,8,6,0,0,0</v>
      </c>
      <c r="B16">
        <v>5</v>
      </c>
      <c r="C16">
        <v>1</v>
      </c>
      <c r="D16">
        <v>8</v>
      </c>
      <c r="E16">
        <v>6</v>
      </c>
      <c r="K16" t="s">
        <v>744</v>
      </c>
      <c r="P16" s="13">
        <f>'Formato 5'!B22</f>
        <v>0</v>
      </c>
      <c r="Q16" s="13">
        <f>'Formato 5'!C22</f>
        <v>0</v>
      </c>
      <c r="R16" s="13">
        <f>'Formato 5'!D22</f>
        <v>0</v>
      </c>
      <c r="S16" s="13">
        <f>'Formato 5'!E22</f>
        <v>0</v>
      </c>
      <c r="T16" s="13">
        <f>'Formato 5'!F22</f>
        <v>0</v>
      </c>
      <c r="U16" s="13">
        <f>'Formato 5'!G22</f>
        <v>0</v>
      </c>
    </row>
    <row r="17" spans="1:21" x14ac:dyDescent="0.3">
      <c r="A17" t="str">
        <f t="shared" si="0"/>
        <v>5,1,8,7,0,0,0</v>
      </c>
      <c r="B17">
        <v>5</v>
      </c>
      <c r="C17">
        <v>1</v>
      </c>
      <c r="D17">
        <v>8</v>
      </c>
      <c r="E17">
        <v>7</v>
      </c>
      <c r="K17" t="s">
        <v>745</v>
      </c>
      <c r="P17" s="13">
        <f>'Formato 5'!B23</f>
        <v>0</v>
      </c>
      <c r="Q17" s="13">
        <f>'Formato 5'!C23</f>
        <v>0</v>
      </c>
      <c r="R17" s="13">
        <f>'Formato 5'!D23</f>
        <v>0</v>
      </c>
      <c r="S17" s="13">
        <f>'Formato 5'!E23</f>
        <v>0</v>
      </c>
      <c r="T17" s="13">
        <f>'Formato 5'!F23</f>
        <v>0</v>
      </c>
      <c r="U17" s="13">
        <f>'Formato 5'!G23</f>
        <v>0</v>
      </c>
    </row>
    <row r="18" spans="1:21" x14ac:dyDescent="0.3">
      <c r="A18" t="str">
        <f t="shared" si="0"/>
        <v>5,1,8,8,0,0,0</v>
      </c>
      <c r="B18">
        <v>5</v>
      </c>
      <c r="C18">
        <v>1</v>
      </c>
      <c r="D18">
        <v>8</v>
      </c>
      <c r="E18">
        <v>8</v>
      </c>
      <c r="K18" t="s">
        <v>746</v>
      </c>
      <c r="P18" s="13">
        <f>'Formato 5'!B24</f>
        <v>0</v>
      </c>
      <c r="Q18" s="13">
        <f>'Formato 5'!C24</f>
        <v>0</v>
      </c>
      <c r="R18" s="13">
        <f>'Formato 5'!D24</f>
        <v>0</v>
      </c>
      <c r="S18" s="13">
        <f>'Formato 5'!E24</f>
        <v>0</v>
      </c>
      <c r="T18" s="13">
        <f>'Formato 5'!F24</f>
        <v>0</v>
      </c>
      <c r="U18" s="13">
        <f>'Formato 5'!G24</f>
        <v>0</v>
      </c>
    </row>
    <row r="19" spans="1:21" x14ac:dyDescent="0.3">
      <c r="A19" t="str">
        <f t="shared" si="0"/>
        <v>5,1,8,9,0,0,0</v>
      </c>
      <c r="B19">
        <v>5</v>
      </c>
      <c r="C19">
        <v>1</v>
      </c>
      <c r="D19">
        <v>8</v>
      </c>
      <c r="E19">
        <v>9</v>
      </c>
      <c r="K19" t="s">
        <v>747</v>
      </c>
      <c r="P19" s="13">
        <f>'Formato 5'!B25</f>
        <v>0</v>
      </c>
      <c r="Q19" s="13">
        <f>'Formato 5'!C25</f>
        <v>0</v>
      </c>
      <c r="R19" s="13">
        <f>'Formato 5'!D25</f>
        <v>0</v>
      </c>
      <c r="S19" s="13">
        <f>'Formato 5'!E25</f>
        <v>0</v>
      </c>
      <c r="T19" s="13">
        <f>'Formato 5'!F25</f>
        <v>0</v>
      </c>
      <c r="U19" s="13">
        <f>'Formato 5'!G25</f>
        <v>0</v>
      </c>
    </row>
    <row r="20" spans="1:21" x14ac:dyDescent="0.3">
      <c r="A20" t="str">
        <f t="shared" si="0"/>
        <v>5,1,8,10,0,0,0</v>
      </c>
      <c r="B20">
        <v>5</v>
      </c>
      <c r="C20">
        <v>1</v>
      </c>
      <c r="D20">
        <v>8</v>
      </c>
      <c r="E20">
        <v>10</v>
      </c>
      <c r="K20" t="s">
        <v>748</v>
      </c>
      <c r="P20" s="13">
        <f>'Formato 5'!B26</f>
        <v>0</v>
      </c>
      <c r="Q20" s="13">
        <f>'Formato 5'!C26</f>
        <v>0</v>
      </c>
      <c r="R20" s="13">
        <f>'Formato 5'!D26</f>
        <v>0</v>
      </c>
      <c r="S20" s="13">
        <f>'Formato 5'!E26</f>
        <v>0</v>
      </c>
      <c r="T20" s="13">
        <f>'Formato 5'!F26</f>
        <v>0</v>
      </c>
      <c r="U20" s="13">
        <f>'Formato 5'!G26</f>
        <v>0</v>
      </c>
    </row>
    <row r="21" spans="1:21" x14ac:dyDescent="0.3">
      <c r="A21" t="str">
        <f t="shared" si="0"/>
        <v>5,1,8,11,0,0,0</v>
      </c>
      <c r="B21">
        <v>5</v>
      </c>
      <c r="C21">
        <v>1</v>
      </c>
      <c r="D21">
        <v>8</v>
      </c>
      <c r="E21">
        <v>11</v>
      </c>
      <c r="K21" t="s">
        <v>749</v>
      </c>
      <c r="P21" s="13">
        <f>'Formato 5'!B27</f>
        <v>0</v>
      </c>
      <c r="Q21" s="13">
        <f>'Formato 5'!C27</f>
        <v>0</v>
      </c>
      <c r="R21" s="13">
        <f>'Formato 5'!D27</f>
        <v>0</v>
      </c>
      <c r="S21" s="13">
        <f>'Formato 5'!E27</f>
        <v>0</v>
      </c>
      <c r="T21" s="13">
        <f>'Formato 5'!F27</f>
        <v>0</v>
      </c>
      <c r="U21" s="13">
        <f>'Formato 5'!G27</f>
        <v>0</v>
      </c>
    </row>
    <row r="22" spans="1:21" x14ac:dyDescent="0.3">
      <c r="A22" t="str">
        <f t="shared" si="0"/>
        <v>5,1,9,0,0,0,0</v>
      </c>
      <c r="B22">
        <v>5</v>
      </c>
      <c r="C22">
        <v>1</v>
      </c>
      <c r="D22">
        <v>9</v>
      </c>
      <c r="J22" t="s">
        <v>750</v>
      </c>
      <c r="P22" s="13">
        <f>'Formato 5'!B28</f>
        <v>0</v>
      </c>
      <c r="Q22" s="13">
        <f>'Formato 5'!C28</f>
        <v>0</v>
      </c>
      <c r="R22" s="13">
        <f>'Formato 5'!D28</f>
        <v>0</v>
      </c>
      <c r="S22" s="13">
        <f>'Formato 5'!E28</f>
        <v>0</v>
      </c>
      <c r="T22" s="13">
        <f>'Formato 5'!F28</f>
        <v>0</v>
      </c>
      <c r="U22" s="13">
        <f>'Formato 5'!G28</f>
        <v>0</v>
      </c>
    </row>
    <row r="23" spans="1:21" x14ac:dyDescent="0.3">
      <c r="A23" t="str">
        <f t="shared" si="0"/>
        <v>5,1,9,1,0,0,0</v>
      </c>
      <c r="B23">
        <v>5</v>
      </c>
      <c r="C23">
        <v>1</v>
      </c>
      <c r="D23">
        <v>9</v>
      </c>
      <c r="E23">
        <v>1</v>
      </c>
      <c r="K23" t="s">
        <v>752</v>
      </c>
      <c r="P23" s="13">
        <f>'Formato 5'!B29</f>
        <v>0</v>
      </c>
      <c r="Q23" s="13">
        <f>'Formato 5'!C29</f>
        <v>0</v>
      </c>
      <c r="R23" s="13">
        <f>'Formato 5'!D29</f>
        <v>0</v>
      </c>
      <c r="S23" s="13">
        <f>'Formato 5'!E29</f>
        <v>0</v>
      </c>
      <c r="T23" s="13">
        <f>'Formato 5'!F29</f>
        <v>0</v>
      </c>
      <c r="U23" s="13">
        <f>'Formato 5'!G29</f>
        <v>0</v>
      </c>
    </row>
    <row r="24" spans="1:21" x14ac:dyDescent="0.3">
      <c r="A24" t="str">
        <f t="shared" si="0"/>
        <v>5,1,9,2,0,0,0</v>
      </c>
      <c r="B24">
        <v>5</v>
      </c>
      <c r="C24">
        <v>1</v>
      </c>
      <c r="D24">
        <v>9</v>
      </c>
      <c r="E24">
        <v>2</v>
      </c>
      <c r="K24" t="s">
        <v>753</v>
      </c>
      <c r="P24" s="13">
        <f>'Formato 5'!B30</f>
        <v>0</v>
      </c>
      <c r="Q24" s="13">
        <f>'Formato 5'!C30</f>
        <v>0</v>
      </c>
      <c r="R24" s="13">
        <f>'Formato 5'!D30</f>
        <v>0</v>
      </c>
      <c r="S24" s="13">
        <f>'Formato 5'!E30</f>
        <v>0</v>
      </c>
      <c r="T24" s="13">
        <f>'Formato 5'!F30</f>
        <v>0</v>
      </c>
      <c r="U24" s="13">
        <f>'Formato 5'!G30</f>
        <v>0</v>
      </c>
    </row>
    <row r="25" spans="1:21" x14ac:dyDescent="0.3">
      <c r="A25" t="str">
        <f t="shared" si="0"/>
        <v>5,1,9,3,0,0,0</v>
      </c>
      <c r="B25">
        <v>5</v>
      </c>
      <c r="C25">
        <v>1</v>
      </c>
      <c r="D25">
        <v>9</v>
      </c>
      <c r="E25">
        <v>3</v>
      </c>
      <c r="K25" t="s">
        <v>754</v>
      </c>
      <c r="P25" s="13">
        <f>'Formato 5'!B31</f>
        <v>0</v>
      </c>
      <c r="Q25" s="13">
        <f>'Formato 5'!C31</f>
        <v>0</v>
      </c>
      <c r="R25" s="13">
        <f>'Formato 5'!D31</f>
        <v>0</v>
      </c>
      <c r="S25" s="13">
        <f>'Formato 5'!E31</f>
        <v>0</v>
      </c>
      <c r="T25" s="13">
        <f>'Formato 5'!F31</f>
        <v>0</v>
      </c>
      <c r="U25" s="13">
        <f>'Formato 5'!G31</f>
        <v>0</v>
      </c>
    </row>
    <row r="26" spans="1:21" x14ac:dyDescent="0.3">
      <c r="A26" t="str">
        <f t="shared" si="0"/>
        <v>5,1,9,4,0,0,0</v>
      </c>
      <c r="B26">
        <v>5</v>
      </c>
      <c r="C26">
        <v>1</v>
      </c>
      <c r="D26">
        <v>9</v>
      </c>
      <c r="E26">
        <v>4</v>
      </c>
      <c r="K26" t="s">
        <v>755</v>
      </c>
      <c r="P26" s="13">
        <f>'Formato 5'!B32</f>
        <v>0</v>
      </c>
      <c r="Q26" s="13">
        <f>'Formato 5'!C32</f>
        <v>0</v>
      </c>
      <c r="R26" s="13">
        <f>'Formato 5'!D32</f>
        <v>0</v>
      </c>
      <c r="S26" s="13">
        <f>'Formato 5'!E32</f>
        <v>0</v>
      </c>
      <c r="T26" s="13">
        <f>'Formato 5'!F32</f>
        <v>0</v>
      </c>
      <c r="U26" s="13">
        <f>'Formato 5'!G32</f>
        <v>0</v>
      </c>
    </row>
    <row r="27" spans="1:21" x14ac:dyDescent="0.3">
      <c r="A27" t="str">
        <f t="shared" si="0"/>
        <v>5,1,9,5,0,0,0</v>
      </c>
      <c r="B27">
        <v>5</v>
      </c>
      <c r="C27">
        <v>1</v>
      </c>
      <c r="D27">
        <v>9</v>
      </c>
      <c r="E27">
        <v>5</v>
      </c>
      <c r="K27" t="s">
        <v>756</v>
      </c>
      <c r="P27" s="13">
        <f>'Formato 5'!B33</f>
        <v>0</v>
      </c>
      <c r="Q27" s="13">
        <f>'Formato 5'!C33</f>
        <v>0</v>
      </c>
      <c r="R27" s="13">
        <f>'Formato 5'!D33</f>
        <v>0</v>
      </c>
      <c r="S27" s="13">
        <f>'Formato 5'!E33</f>
        <v>0</v>
      </c>
      <c r="T27" s="13">
        <f>'Formato 5'!F33</f>
        <v>0</v>
      </c>
      <c r="U27" s="13">
        <f>'Formato 5'!G33</f>
        <v>0</v>
      </c>
    </row>
    <row r="28" spans="1:21" x14ac:dyDescent="0.3">
      <c r="A28" t="str">
        <f t="shared" si="0"/>
        <v>5,1,10,0,0,0,0</v>
      </c>
      <c r="B28">
        <v>5</v>
      </c>
      <c r="C28">
        <v>1</v>
      </c>
      <c r="D28">
        <v>10</v>
      </c>
      <c r="J28" t="s">
        <v>757</v>
      </c>
      <c r="P28" s="13">
        <f>'Formato 5'!B34</f>
        <v>0</v>
      </c>
      <c r="Q28" s="13">
        <f>'Formato 5'!C34</f>
        <v>0</v>
      </c>
      <c r="R28" s="13">
        <f>'Formato 5'!D34</f>
        <v>0</v>
      </c>
      <c r="S28" s="13">
        <f>'Formato 5'!E34</f>
        <v>0</v>
      </c>
      <c r="T28" s="13">
        <f>'Formato 5'!F34</f>
        <v>0</v>
      </c>
      <c r="U28" s="13">
        <f>'Formato 5'!G34</f>
        <v>0</v>
      </c>
    </row>
    <row r="29" spans="1:21" x14ac:dyDescent="0.3">
      <c r="A29" t="str">
        <f t="shared" si="0"/>
        <v>5,1,11,0,0,0,0</v>
      </c>
      <c r="B29">
        <v>5</v>
      </c>
      <c r="C29">
        <v>1</v>
      </c>
      <c r="D29">
        <v>11</v>
      </c>
      <c r="J29" t="s">
        <v>758</v>
      </c>
      <c r="P29" s="13">
        <f>'Formato 5'!B35</f>
        <v>0</v>
      </c>
      <c r="Q29" s="13">
        <f>'Formato 5'!C35</f>
        <v>0</v>
      </c>
      <c r="R29" s="13">
        <f>'Formato 5'!D35</f>
        <v>0</v>
      </c>
      <c r="S29" s="13">
        <f>'Formato 5'!E35</f>
        <v>0</v>
      </c>
      <c r="T29" s="13">
        <f>'Formato 5'!F35</f>
        <v>0</v>
      </c>
      <c r="U29" s="13">
        <f>'Formato 5'!G35</f>
        <v>0</v>
      </c>
    </row>
    <row r="30" spans="1:21" x14ac:dyDescent="0.3">
      <c r="A30" t="str">
        <f t="shared" si="0"/>
        <v>5,1,11,1,0,0,0</v>
      </c>
      <c r="B30">
        <v>5</v>
      </c>
      <c r="C30">
        <v>1</v>
      </c>
      <c r="D30">
        <v>11</v>
      </c>
      <c r="E30">
        <v>1</v>
      </c>
      <c r="K30" t="s">
        <v>759</v>
      </c>
      <c r="P30" s="13">
        <f>'Formato 5'!B36</f>
        <v>0</v>
      </c>
      <c r="Q30" s="13">
        <f>'Formato 5'!C36</f>
        <v>0</v>
      </c>
      <c r="R30" s="13">
        <f>'Formato 5'!D36</f>
        <v>0</v>
      </c>
      <c r="S30" s="13">
        <f>'Formato 5'!E36</f>
        <v>0</v>
      </c>
      <c r="T30" s="13">
        <f>'Formato 5'!F36</f>
        <v>0</v>
      </c>
      <c r="U30" s="13">
        <f>'Formato 5'!G36</f>
        <v>0</v>
      </c>
    </row>
    <row r="31" spans="1:21" x14ac:dyDescent="0.3">
      <c r="A31" t="str">
        <f t="shared" si="0"/>
        <v>5,1,12,0,0,0,0</v>
      </c>
      <c r="B31">
        <v>5</v>
      </c>
      <c r="C31">
        <v>1</v>
      </c>
      <c r="D31">
        <v>12</v>
      </c>
      <c r="J31" t="s">
        <v>760</v>
      </c>
      <c r="P31" s="13">
        <f>'Formato 5'!B37</f>
        <v>0</v>
      </c>
      <c r="Q31" s="13">
        <f>'Formato 5'!C37</f>
        <v>0</v>
      </c>
      <c r="R31" s="13">
        <f>'Formato 5'!D37</f>
        <v>0</v>
      </c>
      <c r="S31" s="13">
        <f>'Formato 5'!E37</f>
        <v>0</v>
      </c>
      <c r="T31" s="13">
        <f>'Formato 5'!F37</f>
        <v>0</v>
      </c>
      <c r="U31" s="13">
        <f>'Formato 5'!G37</f>
        <v>0</v>
      </c>
    </row>
    <row r="32" spans="1:21" x14ac:dyDescent="0.3">
      <c r="A32" t="str">
        <f t="shared" si="0"/>
        <v>5,1,12,1,0,0,0</v>
      </c>
      <c r="B32">
        <v>5</v>
      </c>
      <c r="C32">
        <v>1</v>
      </c>
      <c r="D32">
        <v>12</v>
      </c>
      <c r="E32">
        <v>1</v>
      </c>
      <c r="K32" t="s">
        <v>761</v>
      </c>
      <c r="P32" s="13">
        <f>'Formato 5'!B38</f>
        <v>0</v>
      </c>
      <c r="Q32" s="13">
        <f>'Formato 5'!C38</f>
        <v>0</v>
      </c>
      <c r="R32" s="13">
        <f>'Formato 5'!D38</f>
        <v>0</v>
      </c>
      <c r="S32" s="13">
        <f>'Formato 5'!E38</f>
        <v>0</v>
      </c>
      <c r="T32" s="13">
        <f>'Formato 5'!F38</f>
        <v>0</v>
      </c>
      <c r="U32" s="13">
        <f>'Formato 5'!G38</f>
        <v>0</v>
      </c>
    </row>
    <row r="33" spans="1:21" x14ac:dyDescent="0.3">
      <c r="A33" t="str">
        <f t="shared" si="0"/>
        <v>5,1,12,2,0,0,0</v>
      </c>
      <c r="B33">
        <v>5</v>
      </c>
      <c r="C33">
        <v>1</v>
      </c>
      <c r="D33">
        <v>12</v>
      </c>
      <c r="E33">
        <v>2</v>
      </c>
      <c r="K33" t="s">
        <v>762</v>
      </c>
      <c r="P33" s="13">
        <f>'Formato 5'!B39</f>
        <v>0</v>
      </c>
      <c r="Q33" s="13">
        <f>'Formato 5'!C39</f>
        <v>0</v>
      </c>
      <c r="R33" s="13">
        <f>'Formato 5'!D39</f>
        <v>0</v>
      </c>
      <c r="S33" s="13">
        <f>'Formato 5'!E39</f>
        <v>0</v>
      </c>
      <c r="T33" s="13">
        <f>'Formato 5'!F39</f>
        <v>0</v>
      </c>
      <c r="U33" s="13">
        <f>'Formato 5'!G39</f>
        <v>0</v>
      </c>
    </row>
    <row r="34" spans="1:21" x14ac:dyDescent="0.3">
      <c r="A34" t="str">
        <f t="shared" si="0"/>
        <v>5,2,0,0,0,0,0</v>
      </c>
      <c r="B34">
        <v>5</v>
      </c>
      <c r="C34">
        <v>2</v>
      </c>
      <c r="I34" t="s">
        <v>763</v>
      </c>
      <c r="P34">
        <f>'Formato 5'!B41</f>
        <v>543608662.64899457</v>
      </c>
      <c r="Q34">
        <f>'Formato 5'!C41</f>
        <v>496913474.25999999</v>
      </c>
      <c r="R34">
        <f>'Formato 5'!D41</f>
        <v>1040522136.9089946</v>
      </c>
      <c r="S34">
        <f>'Formato 5'!E41</f>
        <v>1096855896.02</v>
      </c>
      <c r="T34">
        <f>'Formato 5'!F41</f>
        <v>1096855896.02</v>
      </c>
      <c r="U34">
        <f>'Formato 5'!G41</f>
        <v>553247233.37100542</v>
      </c>
    </row>
    <row r="35" spans="1:21" x14ac:dyDescent="0.3">
      <c r="A35" t="str">
        <f t="shared" si="0"/>
        <v>5,3,0,0,0,0,0</v>
      </c>
      <c r="B35">
        <v>5</v>
      </c>
      <c r="C35">
        <v>3</v>
      </c>
      <c r="I35" t="s">
        <v>246</v>
      </c>
      <c r="U35">
        <f>'Formato 5'!G42</f>
        <v>553247233.37100542</v>
      </c>
    </row>
    <row r="36" spans="1:21" x14ac:dyDescent="0.3">
      <c r="A36" t="str">
        <f t="shared" si="0"/>
        <v>5,4,0,0,0,0,0</v>
      </c>
      <c r="B36">
        <v>5</v>
      </c>
      <c r="C36">
        <v>4</v>
      </c>
      <c r="I36" t="s">
        <v>247</v>
      </c>
    </row>
    <row r="37" spans="1:21" x14ac:dyDescent="0.3">
      <c r="A37" t="str">
        <f t="shared" si="0"/>
        <v>5,4,1,0,0,0,0</v>
      </c>
      <c r="B37">
        <v>5</v>
      </c>
      <c r="C37">
        <v>4</v>
      </c>
      <c r="D37">
        <v>1</v>
      </c>
      <c r="J37" t="s">
        <v>646</v>
      </c>
      <c r="P37">
        <f>'Formato 5'!B45</f>
        <v>0</v>
      </c>
      <c r="Q37">
        <f>'Formato 5'!C45</f>
        <v>53667583.349999994</v>
      </c>
      <c r="R37">
        <f>'Formato 5'!D45</f>
        <v>53667583.349999994</v>
      </c>
      <c r="S37">
        <f>'Formato 5'!E45</f>
        <v>52688497.329999991</v>
      </c>
      <c r="T37">
        <f>'Formato 5'!F45</f>
        <v>52688497.329999991</v>
      </c>
      <c r="U37">
        <f>'Formato 5'!G45</f>
        <v>52688497.329999991</v>
      </c>
    </row>
    <row r="38" spans="1:21" x14ac:dyDescent="0.3">
      <c r="A38" t="str">
        <f t="shared" si="0"/>
        <v>5,4,1,1,0,0,0</v>
      </c>
      <c r="B38">
        <v>5</v>
      </c>
      <c r="C38">
        <v>4</v>
      </c>
      <c r="D38">
        <v>1</v>
      </c>
      <c r="E38">
        <v>1</v>
      </c>
      <c r="K38" t="s">
        <v>764</v>
      </c>
      <c r="P38">
        <f>'Formato 5'!B46</f>
        <v>0</v>
      </c>
      <c r="Q38">
        <f>'Formato 5'!C46</f>
        <v>0</v>
      </c>
      <c r="R38">
        <f>'Formato 5'!D46</f>
        <v>0</v>
      </c>
      <c r="S38">
        <f>'Formato 5'!E46</f>
        <v>0</v>
      </c>
      <c r="T38">
        <f>'Formato 5'!F46</f>
        <v>0</v>
      </c>
      <c r="U38">
        <f>'Formato 5'!G46</f>
        <v>0</v>
      </c>
    </row>
    <row r="39" spans="1:21" x14ac:dyDescent="0.3">
      <c r="A39" t="str">
        <f t="shared" si="0"/>
        <v>5,4,1,2,0,0,0</v>
      </c>
      <c r="B39">
        <v>5</v>
      </c>
      <c r="C39">
        <v>4</v>
      </c>
      <c r="D39">
        <v>1</v>
      </c>
      <c r="E39">
        <v>2</v>
      </c>
      <c r="K39" t="s">
        <v>765</v>
      </c>
      <c r="P39">
        <f>'Formato 5'!B47</f>
        <v>0</v>
      </c>
      <c r="Q39">
        <f>'Formato 5'!C47</f>
        <v>0</v>
      </c>
      <c r="R39">
        <f>'Formato 5'!D47</f>
        <v>0</v>
      </c>
      <c r="S39">
        <f>'Formato 5'!E47</f>
        <v>0</v>
      </c>
      <c r="T39">
        <f>'Formato 5'!F47</f>
        <v>0</v>
      </c>
      <c r="U39">
        <f>'Formato 5'!G47</f>
        <v>0</v>
      </c>
    </row>
    <row r="40" spans="1:21" x14ac:dyDescent="0.3">
      <c r="A40" t="str">
        <f t="shared" si="0"/>
        <v>5,4,1,3,0,0,0</v>
      </c>
      <c r="B40">
        <v>5</v>
      </c>
      <c r="C40">
        <v>4</v>
      </c>
      <c r="D40">
        <v>1</v>
      </c>
      <c r="E40">
        <v>3</v>
      </c>
      <c r="K40" t="s">
        <v>766</v>
      </c>
      <c r="P40">
        <f>'Formato 5'!B48</f>
        <v>0</v>
      </c>
      <c r="Q40">
        <f>'Formato 5'!C48</f>
        <v>53667583.349999994</v>
      </c>
      <c r="R40">
        <f>'Formato 5'!D48</f>
        <v>53667583.349999994</v>
      </c>
      <c r="S40">
        <f>'Formato 5'!E48</f>
        <v>52688497.329999991</v>
      </c>
      <c r="T40">
        <f>'Formato 5'!F48</f>
        <v>52688497.329999991</v>
      </c>
      <c r="U40">
        <f>'Formato 5'!G48</f>
        <v>52688497.329999991</v>
      </c>
    </row>
    <row r="41" spans="1:21" x14ac:dyDescent="0.3">
      <c r="A41" t="str">
        <f t="shared" si="0"/>
        <v>5,4,1,4,0,0,0</v>
      </c>
      <c r="B41">
        <v>5</v>
      </c>
      <c r="C41">
        <v>4</v>
      </c>
      <c r="D41">
        <v>1</v>
      </c>
      <c r="E41">
        <v>4</v>
      </c>
      <c r="K41" t="s">
        <v>767</v>
      </c>
      <c r="P41">
        <f>'Formato 5'!B49</f>
        <v>0</v>
      </c>
      <c r="Q41">
        <f>'Formato 5'!C49</f>
        <v>0</v>
      </c>
      <c r="R41">
        <f>'Formato 5'!D49</f>
        <v>0</v>
      </c>
      <c r="S41">
        <f>'Formato 5'!E49</f>
        <v>0</v>
      </c>
      <c r="T41">
        <f>'Formato 5'!F49</f>
        <v>0</v>
      </c>
      <c r="U41">
        <f>'Formato 5'!G49</f>
        <v>0</v>
      </c>
    </row>
    <row r="42" spans="1:21" x14ac:dyDescent="0.3">
      <c r="A42" t="str">
        <f t="shared" si="0"/>
        <v>5,4,1,5,0,0,0</v>
      </c>
      <c r="B42">
        <v>5</v>
      </c>
      <c r="C42">
        <v>4</v>
      </c>
      <c r="D42">
        <v>1</v>
      </c>
      <c r="E42">
        <v>5</v>
      </c>
      <c r="K42" t="s">
        <v>768</v>
      </c>
      <c r="P42">
        <f>'Formato 5'!B50</f>
        <v>0</v>
      </c>
      <c r="Q42">
        <f>'Formato 5'!C50</f>
        <v>0</v>
      </c>
      <c r="R42">
        <f>'Formato 5'!D50</f>
        <v>0</v>
      </c>
      <c r="S42">
        <f>'Formato 5'!E50</f>
        <v>0</v>
      </c>
      <c r="T42">
        <f>'Formato 5'!F50</f>
        <v>0</v>
      </c>
      <c r="U42">
        <f>'Formato 5'!G50</f>
        <v>0</v>
      </c>
    </row>
    <row r="43" spans="1:21" x14ac:dyDescent="0.3">
      <c r="A43" t="str">
        <f t="shared" si="0"/>
        <v>5,4,1,6,0,0,0</v>
      </c>
      <c r="B43">
        <v>5</v>
      </c>
      <c r="C43">
        <v>4</v>
      </c>
      <c r="D43">
        <v>1</v>
      </c>
      <c r="E43">
        <v>6</v>
      </c>
      <c r="K43" t="s">
        <v>769</v>
      </c>
      <c r="P43">
        <f>'Formato 5'!B51</f>
        <v>0</v>
      </c>
      <c r="Q43">
        <f>'Formato 5'!C51</f>
        <v>0</v>
      </c>
      <c r="R43">
        <f>'Formato 5'!D51</f>
        <v>0</v>
      </c>
      <c r="S43">
        <f>'Formato 5'!E51</f>
        <v>0</v>
      </c>
      <c r="T43">
        <f>'Formato 5'!F51</f>
        <v>0</v>
      </c>
      <c r="U43">
        <f>'Formato 5'!G51</f>
        <v>0</v>
      </c>
    </row>
    <row r="44" spans="1:21" x14ac:dyDescent="0.3">
      <c r="A44" t="str">
        <f t="shared" si="0"/>
        <v>5,4,1,7,0,0,0</v>
      </c>
      <c r="B44">
        <v>5</v>
      </c>
      <c r="C44">
        <v>4</v>
      </c>
      <c r="D44">
        <v>1</v>
      </c>
      <c r="E44">
        <v>7</v>
      </c>
      <c r="K44" t="s">
        <v>770</v>
      </c>
      <c r="P44">
        <f>'Formato 5'!B52</f>
        <v>0</v>
      </c>
      <c r="Q44">
        <f>'Formato 5'!C52</f>
        <v>0</v>
      </c>
      <c r="R44">
        <f>'Formato 5'!D52</f>
        <v>0</v>
      </c>
      <c r="S44">
        <f>'Formato 5'!E52</f>
        <v>0</v>
      </c>
      <c r="T44">
        <f>'Formato 5'!F52</f>
        <v>0</v>
      </c>
      <c r="U44">
        <f>'Formato 5'!G52</f>
        <v>0</v>
      </c>
    </row>
    <row r="45" spans="1:21" x14ac:dyDescent="0.3">
      <c r="A45" t="str">
        <f t="shared" si="0"/>
        <v>5,4,1,8,0,0,0</v>
      </c>
      <c r="B45">
        <v>5</v>
      </c>
      <c r="C45">
        <v>4</v>
      </c>
      <c r="D45">
        <v>1</v>
      </c>
      <c r="E45">
        <v>8</v>
      </c>
      <c r="K45" t="s">
        <v>771</v>
      </c>
      <c r="P45">
        <f>'Formato 5'!B53</f>
        <v>0</v>
      </c>
      <c r="Q45">
        <f>'Formato 5'!C53</f>
        <v>0</v>
      </c>
      <c r="R45">
        <f>'Formato 5'!D53</f>
        <v>0</v>
      </c>
      <c r="S45">
        <f>'Formato 5'!E53</f>
        <v>0</v>
      </c>
      <c r="T45">
        <f>'Formato 5'!F53</f>
        <v>0</v>
      </c>
      <c r="U45">
        <f>'Formato 5'!G53</f>
        <v>0</v>
      </c>
    </row>
    <row r="46" spans="1:21" x14ac:dyDescent="0.3">
      <c r="A46" t="str">
        <f t="shared" si="0"/>
        <v>5,4,2,0,0,0,0</v>
      </c>
      <c r="B46">
        <v>5</v>
      </c>
      <c r="C46">
        <v>4</v>
      </c>
      <c r="D46">
        <v>2</v>
      </c>
      <c r="J46" t="s">
        <v>758</v>
      </c>
      <c r="P46">
        <f>'Formato 5'!B54</f>
        <v>0</v>
      </c>
      <c r="Q46">
        <f>'Formato 5'!C54</f>
        <v>26027407.25999999</v>
      </c>
      <c r="R46">
        <f>'Formato 5'!D54</f>
        <v>26027407.25999999</v>
      </c>
      <c r="S46">
        <f>'Formato 5'!E54</f>
        <v>45710353.050000004</v>
      </c>
      <c r="T46">
        <f>'Formato 5'!F54</f>
        <v>45710353.050000004</v>
      </c>
      <c r="U46">
        <f>'Formato 5'!G54</f>
        <v>45710353.050000004</v>
      </c>
    </row>
    <row r="47" spans="1:21" x14ac:dyDescent="0.3">
      <c r="A47" t="str">
        <f t="shared" si="0"/>
        <v>5,4,2,1,0,0,0</v>
      </c>
      <c r="B47">
        <v>5</v>
      </c>
      <c r="C47">
        <v>4</v>
      </c>
      <c r="D47">
        <v>2</v>
      </c>
      <c r="E47">
        <v>1</v>
      </c>
      <c r="K47" t="s">
        <v>772</v>
      </c>
      <c r="P47">
        <f>'Formato 5'!B55</f>
        <v>0</v>
      </c>
      <c r="Q47">
        <f>'Formato 5'!C55</f>
        <v>0</v>
      </c>
      <c r="R47">
        <f>'Formato 5'!D55</f>
        <v>0</v>
      </c>
      <c r="S47">
        <f>'Formato 5'!E55</f>
        <v>0</v>
      </c>
      <c r="T47">
        <f>'Formato 5'!F55</f>
        <v>0</v>
      </c>
      <c r="U47">
        <f>'Formato 5'!G55</f>
        <v>0</v>
      </c>
    </row>
    <row r="48" spans="1:21" x14ac:dyDescent="0.3">
      <c r="A48" t="str">
        <f t="shared" si="0"/>
        <v>5,4,2,2,0,0,0</v>
      </c>
      <c r="B48">
        <v>5</v>
      </c>
      <c r="C48">
        <v>4</v>
      </c>
      <c r="D48">
        <v>2</v>
      </c>
      <c r="E48">
        <v>2</v>
      </c>
      <c r="K48" t="s">
        <v>773</v>
      </c>
      <c r="P48">
        <f>'Formato 5'!B56</f>
        <v>0</v>
      </c>
      <c r="Q48">
        <f>'Formato 5'!C56</f>
        <v>0</v>
      </c>
      <c r="R48">
        <f>'Formato 5'!D56</f>
        <v>0</v>
      </c>
      <c r="S48">
        <f>'Formato 5'!E56</f>
        <v>0</v>
      </c>
      <c r="T48">
        <f>'Formato 5'!F56</f>
        <v>0</v>
      </c>
      <c r="U48">
        <f>'Formato 5'!G56</f>
        <v>0</v>
      </c>
    </row>
    <row r="49" spans="1:21" x14ac:dyDescent="0.3">
      <c r="A49" t="str">
        <f t="shared" si="0"/>
        <v>5,4,2,3,0,0,0</v>
      </c>
      <c r="B49">
        <v>5</v>
      </c>
      <c r="C49">
        <v>4</v>
      </c>
      <c r="D49">
        <v>2</v>
      </c>
      <c r="E49">
        <v>3</v>
      </c>
      <c r="K49" t="s">
        <v>774</v>
      </c>
      <c r="P49">
        <f>'Formato 5'!B57</f>
        <v>0</v>
      </c>
      <c r="Q49">
        <f>'Formato 5'!C57</f>
        <v>0</v>
      </c>
      <c r="R49">
        <f>'Formato 5'!D57</f>
        <v>0</v>
      </c>
      <c r="S49">
        <f>'Formato 5'!E57</f>
        <v>0</v>
      </c>
      <c r="T49">
        <f>'Formato 5'!F57</f>
        <v>0</v>
      </c>
      <c r="U49">
        <f>'Formato 5'!G57</f>
        <v>0</v>
      </c>
    </row>
    <row r="50" spans="1:21" x14ac:dyDescent="0.3">
      <c r="A50" t="str">
        <f t="shared" si="0"/>
        <v>5,4,2,4,0,0,0</v>
      </c>
      <c r="B50">
        <v>5</v>
      </c>
      <c r="C50">
        <v>4</v>
      </c>
      <c r="D50">
        <v>2</v>
      </c>
      <c r="E50">
        <v>4</v>
      </c>
      <c r="K50" t="s">
        <v>759</v>
      </c>
      <c r="P50">
        <f>'Formato 5'!B58</f>
        <v>0</v>
      </c>
      <c r="Q50">
        <f>'Formato 5'!C58</f>
        <v>26027407.25999999</v>
      </c>
      <c r="R50">
        <f>'Formato 5'!D58</f>
        <v>26027407.25999999</v>
      </c>
      <c r="S50">
        <f>'Formato 5'!E58</f>
        <v>45710353.050000004</v>
      </c>
      <c r="T50">
        <f>'Formato 5'!F58</f>
        <v>45710353.050000004</v>
      </c>
      <c r="U50">
        <f>'Formato 5'!G58</f>
        <v>45710353.050000004</v>
      </c>
    </row>
    <row r="51" spans="1:21" x14ac:dyDescent="0.3">
      <c r="A51" t="str">
        <f t="shared" si="0"/>
        <v>5,4,3,0,0,0,0</v>
      </c>
      <c r="B51">
        <v>5</v>
      </c>
      <c r="C51">
        <v>4</v>
      </c>
      <c r="D51">
        <v>3</v>
      </c>
      <c r="J51" t="s">
        <v>775</v>
      </c>
      <c r="P51">
        <f>'Formato 5'!B59</f>
        <v>0</v>
      </c>
      <c r="Q51">
        <f>'Formato 5'!C59</f>
        <v>0</v>
      </c>
      <c r="R51">
        <f>'Formato 5'!D59</f>
        <v>0</v>
      </c>
      <c r="S51">
        <f>'Formato 5'!E59</f>
        <v>0</v>
      </c>
      <c r="T51">
        <f>'Formato 5'!F59</f>
        <v>0</v>
      </c>
      <c r="U51">
        <f>'Formato 5'!G59</f>
        <v>0</v>
      </c>
    </row>
    <row r="52" spans="1:21" x14ac:dyDescent="0.3">
      <c r="A52" t="str">
        <f t="shared" si="0"/>
        <v>5,4,3,1,0,0,0</v>
      </c>
      <c r="B52">
        <v>5</v>
      </c>
      <c r="C52">
        <v>4</v>
      </c>
      <c r="D52">
        <v>3</v>
      </c>
      <c r="E52">
        <v>1</v>
      </c>
      <c r="K52" t="s">
        <v>776</v>
      </c>
      <c r="P52">
        <f>'Formato 5'!B60</f>
        <v>0</v>
      </c>
      <c r="Q52">
        <f>'Formato 5'!C60</f>
        <v>0</v>
      </c>
      <c r="R52">
        <f>'Formato 5'!D60</f>
        <v>0</v>
      </c>
      <c r="S52">
        <f>'Formato 5'!E60</f>
        <v>0</v>
      </c>
      <c r="T52">
        <f>'Formato 5'!F60</f>
        <v>0</v>
      </c>
      <c r="U52">
        <f>'Formato 5'!G60</f>
        <v>0</v>
      </c>
    </row>
    <row r="53" spans="1:21" x14ac:dyDescent="0.3">
      <c r="A53" t="str">
        <f t="shared" si="0"/>
        <v>5,4,3,2,0,0,0</v>
      </c>
      <c r="B53">
        <v>5</v>
      </c>
      <c r="C53">
        <v>4</v>
      </c>
      <c r="D53">
        <v>3</v>
      </c>
      <c r="E53">
        <v>2</v>
      </c>
      <c r="K53" t="s">
        <v>777</v>
      </c>
      <c r="P53">
        <f>'Formato 5'!B61</f>
        <v>0</v>
      </c>
      <c r="Q53">
        <f>'Formato 5'!C61</f>
        <v>0</v>
      </c>
      <c r="R53">
        <f>'Formato 5'!D61</f>
        <v>0</v>
      </c>
      <c r="S53">
        <f>'Formato 5'!E61</f>
        <v>0</v>
      </c>
      <c r="T53">
        <f>'Formato 5'!F61</f>
        <v>0</v>
      </c>
      <c r="U53">
        <f>'Formato 5'!G61</f>
        <v>0</v>
      </c>
    </row>
    <row r="54" spans="1:21" x14ac:dyDescent="0.3">
      <c r="A54" t="str">
        <f t="shared" si="0"/>
        <v>5,4,4,0,0,0,0</v>
      </c>
      <c r="B54">
        <v>5</v>
      </c>
      <c r="C54">
        <v>4</v>
      </c>
      <c r="D54">
        <v>4</v>
      </c>
      <c r="J54" t="s">
        <v>778</v>
      </c>
      <c r="P54">
        <f>'Formato 5'!B62</f>
        <v>0</v>
      </c>
      <c r="Q54">
        <f>'Formato 5'!C62</f>
        <v>1700000</v>
      </c>
      <c r="R54">
        <f>'Formato 5'!D62</f>
        <v>1700000</v>
      </c>
      <c r="S54">
        <f>'Formato 5'!E62</f>
        <v>1700000</v>
      </c>
      <c r="T54">
        <f>'Formato 5'!F62</f>
        <v>1700000</v>
      </c>
      <c r="U54">
        <f>'Formato 5'!G62</f>
        <v>1700000</v>
      </c>
    </row>
    <row r="55" spans="1:21" x14ac:dyDescent="0.3">
      <c r="A55" t="str">
        <f t="shared" si="0"/>
        <v>5,4,5,0,0,0,0</v>
      </c>
      <c r="B55">
        <v>5</v>
      </c>
      <c r="C55">
        <v>4</v>
      </c>
      <c r="D55">
        <v>5</v>
      </c>
      <c r="J55" t="s">
        <v>779</v>
      </c>
      <c r="P55">
        <f>'Formato 5'!B63</f>
        <v>0</v>
      </c>
      <c r="Q55">
        <f>'Formato 5'!C63</f>
        <v>0</v>
      </c>
      <c r="R55">
        <f>'Formato 5'!D63</f>
        <v>0</v>
      </c>
      <c r="S55">
        <f>'Formato 5'!E63</f>
        <v>0</v>
      </c>
      <c r="T55">
        <f>'Formato 5'!F63</f>
        <v>0</v>
      </c>
      <c r="U55">
        <f>'Formato 5'!G63</f>
        <v>0</v>
      </c>
    </row>
    <row r="56" spans="1:21" x14ac:dyDescent="0.3">
      <c r="A56" t="str">
        <f t="shared" si="0"/>
        <v>5,5,0,0,0,0,0</v>
      </c>
      <c r="B56">
        <v>5</v>
      </c>
      <c r="C56">
        <v>5</v>
      </c>
      <c r="I56" t="s">
        <v>780</v>
      </c>
      <c r="P56">
        <f>'Formato 5'!B65</f>
        <v>0</v>
      </c>
      <c r="Q56">
        <f>'Formato 5'!C65</f>
        <v>81394990.609999985</v>
      </c>
      <c r="R56">
        <f>'Formato 5'!D65</f>
        <v>81394990.609999985</v>
      </c>
      <c r="S56">
        <f>'Formato 5'!E65</f>
        <v>100098850.38</v>
      </c>
      <c r="T56">
        <f>'Formato 5'!F65</f>
        <v>100098850.38</v>
      </c>
      <c r="U56">
        <f>'Formato 5'!G65</f>
        <v>100098850.38</v>
      </c>
    </row>
    <row r="57" spans="1:21" x14ac:dyDescent="0.3">
      <c r="A57" t="str">
        <f t="shared" si="0"/>
        <v>5,6,0,0,0,0,0</v>
      </c>
      <c r="B57">
        <v>5</v>
      </c>
      <c r="C57">
        <v>6</v>
      </c>
      <c r="I57" t="s">
        <v>781</v>
      </c>
      <c r="P57">
        <f>'Formato 5'!B67</f>
        <v>0</v>
      </c>
      <c r="Q57">
        <f>'Formato 5'!C67</f>
        <v>0</v>
      </c>
      <c r="R57">
        <f>'Formato 5'!D67</f>
        <v>0</v>
      </c>
      <c r="S57">
        <f>'Formato 5'!E67</f>
        <v>0</v>
      </c>
      <c r="T57">
        <f>'Formato 5'!F67</f>
        <v>0</v>
      </c>
      <c r="U57">
        <f>'Formato 5'!G67</f>
        <v>0</v>
      </c>
    </row>
    <row r="58" spans="1:21" x14ac:dyDescent="0.3">
      <c r="A58" t="str">
        <f t="shared" si="0"/>
        <v>5,6,1,0,0,0,0</v>
      </c>
      <c r="B58">
        <v>5</v>
      </c>
      <c r="C58">
        <v>6</v>
      </c>
      <c r="D58">
        <v>1</v>
      </c>
      <c r="J58" t="s">
        <v>781</v>
      </c>
      <c r="P58">
        <f>'Formato 5'!B68</f>
        <v>0</v>
      </c>
      <c r="Q58">
        <f>'Formato 5'!C68</f>
        <v>0</v>
      </c>
      <c r="R58">
        <f>'Formato 5'!D68</f>
        <v>0</v>
      </c>
      <c r="S58">
        <f>'Formato 5'!E68</f>
        <v>0</v>
      </c>
      <c r="T58">
        <f>'Formato 5'!F68</f>
        <v>0</v>
      </c>
      <c r="U58">
        <f>'Formato 5'!G68</f>
        <v>0</v>
      </c>
    </row>
    <row r="59" spans="1:21" x14ac:dyDescent="0.3">
      <c r="A59" t="str">
        <f t="shared" si="0"/>
        <v>5,7,0,0,0,0,0</v>
      </c>
      <c r="B59">
        <v>5</v>
      </c>
      <c r="C59">
        <v>7</v>
      </c>
      <c r="I59" t="s">
        <v>271</v>
      </c>
    </row>
    <row r="60" spans="1:21" x14ac:dyDescent="0.3">
      <c r="A60" t="str">
        <f t="shared" si="0"/>
        <v>5,7,1,0,0,0,0</v>
      </c>
      <c r="B60">
        <v>5</v>
      </c>
      <c r="C60">
        <v>7</v>
      </c>
      <c r="D60">
        <v>1</v>
      </c>
      <c r="J60" t="s">
        <v>782</v>
      </c>
      <c r="P60">
        <f>'Formato 5'!B73</f>
        <v>0</v>
      </c>
      <c r="Q60">
        <f>'Formato 5'!C73</f>
        <v>0</v>
      </c>
      <c r="R60">
        <f>'Formato 5'!D73</f>
        <v>0</v>
      </c>
      <c r="S60">
        <f>'Formato 5'!E73</f>
        <v>0</v>
      </c>
      <c r="T60">
        <f>'Formato 5'!F73</f>
        <v>0</v>
      </c>
      <c r="U60">
        <f>'Formato 5'!G73</f>
        <v>0</v>
      </c>
    </row>
    <row r="61" spans="1:21" x14ac:dyDescent="0.3">
      <c r="A61" t="str">
        <f t="shared" si="0"/>
        <v>5,7,2,0,0,0,0</v>
      </c>
      <c r="B61">
        <v>5</v>
      </c>
      <c r="C61">
        <v>7</v>
      </c>
      <c r="D61">
        <v>2</v>
      </c>
      <c r="J61" t="s">
        <v>783</v>
      </c>
      <c r="P61">
        <f>'Formato 5'!B74</f>
        <v>0</v>
      </c>
      <c r="Q61">
        <f>'Formato 5'!C74</f>
        <v>0</v>
      </c>
      <c r="R61">
        <f>'Formato 5'!D74</f>
        <v>0</v>
      </c>
      <c r="S61">
        <f>'Formato 5'!E74</f>
        <v>0</v>
      </c>
      <c r="T61">
        <f>'Formato 5'!F74</f>
        <v>0</v>
      </c>
      <c r="U61">
        <f>'Formato 5'!G74</f>
        <v>0</v>
      </c>
    </row>
    <row r="62" spans="1:21" x14ac:dyDescent="0.3">
      <c r="A62" t="str">
        <f t="shared" si="0"/>
        <v>5,7,3,0,0,0,0</v>
      </c>
      <c r="B62">
        <v>5</v>
      </c>
      <c r="C62">
        <v>7</v>
      </c>
      <c r="D62">
        <v>3</v>
      </c>
      <c r="J62" t="s">
        <v>781</v>
      </c>
      <c r="P62">
        <f>'Formato 5'!B75</f>
        <v>0</v>
      </c>
      <c r="Q62">
        <f>'Formato 5'!C75</f>
        <v>0</v>
      </c>
      <c r="R62">
        <f>'Formato 5'!D75</f>
        <v>0</v>
      </c>
      <c r="S62">
        <f>'Formato 5'!E75</f>
        <v>0</v>
      </c>
      <c r="T62">
        <f>'Formato 5'!F75</f>
        <v>0</v>
      </c>
      <c r="U62">
        <f>'Formato 5'!G75</f>
        <v>0</v>
      </c>
    </row>
  </sheetData>
  <sheetProtection algorithmName="SHA-512" hashValue="Wsf+OBHCMQzraTHhMFl4yhCLREnaP65k2YVg6B51mdkgA70xTJCGq036nY/n49Zb+bMno0kiS0Qff5B5C+J/pg==" saltValue="12e3TJtAiByiBAXIymOtAg==" spinCount="100000" sheet="1" objects="1" scenarios="1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1"/>
  <dimension ref="A1:XFC160"/>
  <sheetViews>
    <sheetView topLeftCell="A125" zoomScale="80" zoomScaleNormal="80" zoomScalePageLayoutView="90" workbookViewId="0">
      <selection activeCell="G160" sqref="G160"/>
    </sheetView>
  </sheetViews>
  <sheetFormatPr baseColWidth="10" defaultColWidth="10.6640625" defaultRowHeight="14.4" zeroHeight="1" x14ac:dyDescent="0.3"/>
  <cols>
    <col min="1" max="1" width="102.88671875" customWidth="1"/>
    <col min="2" max="6" width="20.6640625" customWidth="1"/>
    <col min="7" max="7" width="17.5546875" customWidth="1"/>
    <col min="8" max="16383" width="0" hidden="1" customWidth="1"/>
    <col min="16384" max="16384" width="1.33203125" hidden="1" customWidth="1"/>
  </cols>
  <sheetData>
    <row r="1" spans="1:7" ht="56.25" customHeight="1" x14ac:dyDescent="0.3">
      <c r="A1" s="142" t="s">
        <v>3277</v>
      </c>
      <c r="B1" s="141"/>
      <c r="C1" s="141"/>
      <c r="D1" s="141"/>
      <c r="E1" s="141"/>
      <c r="F1" s="141"/>
      <c r="G1" s="141"/>
    </row>
    <row r="2" spans="1:7" x14ac:dyDescent="0.3">
      <c r="A2" s="138" t="str">
        <f>ENTE_PUBLICO_A</f>
        <v>JUNTA DE AGUA POTABLE DRENAJE ALCANTARILLADO Y SANEAMIENTO DEL MUNICIPIO DE IRAPUATO GTO, Gobierno del Estado de Guanajuato (a)</v>
      </c>
      <c r="B2" s="138"/>
      <c r="C2" s="138"/>
      <c r="D2" s="138"/>
      <c r="E2" s="138"/>
      <c r="F2" s="138"/>
      <c r="G2" s="138"/>
    </row>
    <row r="3" spans="1:7" x14ac:dyDescent="0.3">
      <c r="A3" s="145" t="s">
        <v>277</v>
      </c>
      <c r="B3" s="145"/>
      <c r="C3" s="145"/>
      <c r="D3" s="145"/>
      <c r="E3" s="145"/>
      <c r="F3" s="145"/>
      <c r="G3" s="145"/>
    </row>
    <row r="4" spans="1:7" x14ac:dyDescent="0.3">
      <c r="A4" s="145" t="s">
        <v>278</v>
      </c>
      <c r="B4" s="145"/>
      <c r="C4" s="145"/>
      <c r="D4" s="145"/>
      <c r="E4" s="145"/>
      <c r="F4" s="145"/>
      <c r="G4" s="145"/>
    </row>
    <row r="5" spans="1:7" x14ac:dyDescent="0.3">
      <c r="A5" s="145" t="str">
        <f>TRIMESTRE</f>
        <v>Del 1 de enero al 31 de diciembre de 2022 (b)</v>
      </c>
      <c r="B5" s="145"/>
      <c r="C5" s="145"/>
      <c r="D5" s="145"/>
      <c r="E5" s="145"/>
      <c r="F5" s="145"/>
      <c r="G5" s="145"/>
    </row>
    <row r="6" spans="1:7" x14ac:dyDescent="0.3">
      <c r="A6" s="139" t="s">
        <v>118</v>
      </c>
      <c r="B6" s="139"/>
      <c r="C6" s="139"/>
      <c r="D6" s="139"/>
      <c r="E6" s="139"/>
      <c r="F6" s="139"/>
      <c r="G6" s="139"/>
    </row>
    <row r="7" spans="1:7" ht="15" customHeight="1" x14ac:dyDescent="0.3">
      <c r="A7" s="143" t="s">
        <v>0</v>
      </c>
      <c r="B7" s="143" t="s">
        <v>279</v>
      </c>
      <c r="C7" s="143"/>
      <c r="D7" s="143"/>
      <c r="E7" s="143"/>
      <c r="F7" s="143"/>
      <c r="G7" s="144" t="s">
        <v>280</v>
      </c>
    </row>
    <row r="8" spans="1:7" ht="28.8" x14ac:dyDescent="0.3">
      <c r="A8" s="143"/>
      <c r="B8" s="37" t="s">
        <v>281</v>
      </c>
      <c r="C8" s="37" t="s">
        <v>282</v>
      </c>
      <c r="D8" s="37" t="s">
        <v>283</v>
      </c>
      <c r="E8" s="37" t="s">
        <v>167</v>
      </c>
      <c r="F8" s="37" t="s">
        <v>284</v>
      </c>
      <c r="G8" s="143"/>
    </row>
    <row r="9" spans="1:7" x14ac:dyDescent="0.3">
      <c r="A9" s="68" t="s">
        <v>285</v>
      </c>
      <c r="B9" s="65">
        <f>SUM(B10,B18,B28,B38,B48,B58,B62,B71,B75)</f>
        <v>543608662.65175009</v>
      </c>
      <c r="C9" s="65">
        <f t="shared" ref="C9:G9" si="0">SUM(C10,C18,C28,C38,C48,C58,C62,C71,C75)</f>
        <v>478873593.24098027</v>
      </c>
      <c r="D9" s="65">
        <f t="shared" si="0"/>
        <v>1022482255.8927302</v>
      </c>
      <c r="E9" s="65">
        <f t="shared" si="0"/>
        <v>721334306.88899231</v>
      </c>
      <c r="F9" s="65">
        <f t="shared" si="0"/>
        <v>700833044.54899228</v>
      </c>
      <c r="G9" s="65">
        <f t="shared" si="0"/>
        <v>301147949.00373799</v>
      </c>
    </row>
    <row r="10" spans="1:7" x14ac:dyDescent="0.3">
      <c r="A10" s="69" t="s">
        <v>286</v>
      </c>
      <c r="B10" s="66">
        <f>SUM(B11:B17)</f>
        <v>125501090.7</v>
      </c>
      <c r="C10" s="66">
        <f t="shared" ref="C10:F10" si="1">SUM(C11:C17)</f>
        <v>-5.0002196803689003E-4</v>
      </c>
      <c r="D10" s="66">
        <f t="shared" si="1"/>
        <v>125501090.69949999</v>
      </c>
      <c r="E10" s="66">
        <f t="shared" si="1"/>
        <v>116678257.61999986</v>
      </c>
      <c r="F10" s="66">
        <f t="shared" si="1"/>
        <v>116677508.75999986</v>
      </c>
      <c r="G10" s="66">
        <f>SUM(G11:G17)</f>
        <v>8822833.0795001239</v>
      </c>
    </row>
    <row r="11" spans="1:7" x14ac:dyDescent="0.3">
      <c r="A11" s="70" t="s">
        <v>287</v>
      </c>
      <c r="B11" s="66">
        <v>87081433.629999995</v>
      </c>
      <c r="C11" s="66">
        <v>-2036379.8555000126</v>
      </c>
      <c r="D11" s="66">
        <v>85045053.774499983</v>
      </c>
      <c r="E11" s="66">
        <v>83085558.099999815</v>
      </c>
      <c r="F11" s="66">
        <v>83084809.239999816</v>
      </c>
      <c r="G11" s="66">
        <f>D11-E11</f>
        <v>1959495.6745001674</v>
      </c>
    </row>
    <row r="12" spans="1:7" x14ac:dyDescent="0.3">
      <c r="A12" s="70" t="s">
        <v>288</v>
      </c>
      <c r="B12" s="66">
        <v>0</v>
      </c>
      <c r="C12" s="66">
        <v>0</v>
      </c>
      <c r="D12" s="66">
        <v>0</v>
      </c>
      <c r="E12" s="66">
        <v>0</v>
      </c>
      <c r="F12" s="66">
        <v>0</v>
      </c>
      <c r="G12" s="66">
        <f>D12-E12</f>
        <v>0</v>
      </c>
    </row>
    <row r="13" spans="1:7" x14ac:dyDescent="0.3">
      <c r="A13" s="70" t="s">
        <v>289</v>
      </c>
      <c r="B13" s="66">
        <v>13306080.440000001</v>
      </c>
      <c r="C13" s="66">
        <v>1649737.9799999986</v>
      </c>
      <c r="D13" s="66">
        <v>14955818.42</v>
      </c>
      <c r="E13" s="66">
        <v>13111293.990000004</v>
      </c>
      <c r="F13" s="66">
        <v>13111293.990000004</v>
      </c>
      <c r="G13" s="66">
        <f t="shared" ref="G13:G17" si="2">D13-E13</f>
        <v>1844524.429999996</v>
      </c>
    </row>
    <row r="14" spans="1:7" x14ac:dyDescent="0.3">
      <c r="A14" s="70" t="s">
        <v>290</v>
      </c>
      <c r="B14" s="66">
        <v>23506249.149999999</v>
      </c>
      <c r="C14" s="66">
        <v>-2126143.6950000077</v>
      </c>
      <c r="D14" s="66">
        <v>21380105.454999991</v>
      </c>
      <c r="E14" s="66">
        <v>18902279.41000003</v>
      </c>
      <c r="F14" s="66">
        <v>18902279.41000003</v>
      </c>
      <c r="G14" s="66">
        <f t="shared" si="2"/>
        <v>2477826.0449999608</v>
      </c>
    </row>
    <row r="15" spans="1:7" x14ac:dyDescent="0.3">
      <c r="A15" s="70" t="s">
        <v>291</v>
      </c>
      <c r="B15" s="66">
        <v>1602327.48</v>
      </c>
      <c r="C15" s="66">
        <v>1019503.4499999997</v>
      </c>
      <c r="D15" s="66">
        <v>2621830.9299999997</v>
      </c>
      <c r="E15" s="66">
        <v>1579126.12</v>
      </c>
      <c r="F15" s="66">
        <v>1579126.12</v>
      </c>
      <c r="G15" s="66">
        <f t="shared" si="2"/>
        <v>1042704.8099999996</v>
      </c>
    </row>
    <row r="16" spans="1:7" x14ac:dyDescent="0.3">
      <c r="A16" s="70" t="s">
        <v>292</v>
      </c>
      <c r="B16" s="66">
        <v>5000</v>
      </c>
      <c r="C16" s="66">
        <v>1493282.12</v>
      </c>
      <c r="D16" s="66">
        <v>1498282.12</v>
      </c>
      <c r="E16" s="66">
        <v>0</v>
      </c>
      <c r="F16" s="66">
        <v>0</v>
      </c>
      <c r="G16" s="66">
        <f t="shared" si="2"/>
        <v>1498282.12</v>
      </c>
    </row>
    <row r="17" spans="1:7" x14ac:dyDescent="0.3">
      <c r="A17" s="70" t="s">
        <v>293</v>
      </c>
      <c r="B17" s="66">
        <v>0</v>
      </c>
      <c r="C17" s="66">
        <v>0</v>
      </c>
      <c r="D17" s="66">
        <v>0</v>
      </c>
      <c r="E17" s="66">
        <v>0</v>
      </c>
      <c r="F17" s="66">
        <v>0</v>
      </c>
      <c r="G17" s="66">
        <f t="shared" si="2"/>
        <v>0</v>
      </c>
    </row>
    <row r="18" spans="1:7" x14ac:dyDescent="0.3">
      <c r="A18" s="69" t="s">
        <v>294</v>
      </c>
      <c r="B18" s="66">
        <f>SUM(B19:B27)</f>
        <v>41808506.048082016</v>
      </c>
      <c r="C18" s="66">
        <f t="shared" ref="C18:F18" si="3">SUM(C19:C27)</f>
        <v>14780742.973217972</v>
      </c>
      <c r="D18" s="66">
        <f t="shared" si="3"/>
        <v>56589249.021299995</v>
      </c>
      <c r="E18" s="66">
        <f t="shared" si="3"/>
        <v>47214361.68999999</v>
      </c>
      <c r="F18" s="66">
        <f t="shared" si="3"/>
        <v>46675064.18999999</v>
      </c>
      <c r="G18" s="66">
        <f>SUM(G19:G27)</f>
        <v>9374887.3312999904</v>
      </c>
    </row>
    <row r="19" spans="1:7" x14ac:dyDescent="0.3">
      <c r="A19" s="70" t="s">
        <v>295</v>
      </c>
      <c r="B19" s="66">
        <v>1702301.2400000002</v>
      </c>
      <c r="C19" s="66">
        <v>494761.62999999942</v>
      </c>
      <c r="D19" s="66">
        <v>2197062.8699999996</v>
      </c>
      <c r="E19" s="66">
        <v>1449882.7099999997</v>
      </c>
      <c r="F19" s="66">
        <v>1405245.9199999997</v>
      </c>
      <c r="G19" s="66">
        <f>D19-E19</f>
        <v>747180.15999999992</v>
      </c>
    </row>
    <row r="20" spans="1:7" x14ac:dyDescent="0.3">
      <c r="A20" s="70" t="s">
        <v>296</v>
      </c>
      <c r="B20" s="66">
        <v>387509.87000000005</v>
      </c>
      <c r="C20" s="66">
        <v>-39973.380000000063</v>
      </c>
      <c r="D20" s="66">
        <v>347536.49</v>
      </c>
      <c r="E20" s="66">
        <v>218882.19999999987</v>
      </c>
      <c r="F20" s="66">
        <v>218882.19999999987</v>
      </c>
      <c r="G20" s="66">
        <f t="shared" ref="G20:G27" si="4">D20-E20</f>
        <v>128654.29000000012</v>
      </c>
    </row>
    <row r="21" spans="1:7" x14ac:dyDescent="0.3">
      <c r="A21" s="70" t="s">
        <v>297</v>
      </c>
      <c r="B21" s="66">
        <v>0</v>
      </c>
      <c r="C21" s="66">
        <v>0</v>
      </c>
      <c r="D21" s="66">
        <v>0</v>
      </c>
      <c r="E21" s="66">
        <v>0</v>
      </c>
      <c r="F21" s="66">
        <v>0</v>
      </c>
      <c r="G21" s="66">
        <f t="shared" si="4"/>
        <v>0</v>
      </c>
    </row>
    <row r="22" spans="1:7" x14ac:dyDescent="0.3">
      <c r="A22" s="70" t="s">
        <v>298</v>
      </c>
      <c r="B22" s="66">
        <v>16566930.117899997</v>
      </c>
      <c r="C22" s="66">
        <v>204820.31459999643</v>
      </c>
      <c r="D22" s="66">
        <v>16771750.432499994</v>
      </c>
      <c r="E22" s="66">
        <v>14988331.479999995</v>
      </c>
      <c r="F22" s="66">
        <v>14936284.399999995</v>
      </c>
      <c r="G22" s="66">
        <f t="shared" si="4"/>
        <v>1783418.9524999987</v>
      </c>
    </row>
    <row r="23" spans="1:7" x14ac:dyDescent="0.3">
      <c r="A23" s="70" t="s">
        <v>299</v>
      </c>
      <c r="B23" s="66">
        <v>10645509.338500001</v>
      </c>
      <c r="C23" s="66">
        <v>13008600.224299993</v>
      </c>
      <c r="D23" s="66">
        <v>23654109.562799994</v>
      </c>
      <c r="E23" s="66">
        <v>19616479.360000007</v>
      </c>
      <c r="F23" s="66">
        <v>19237776.180000003</v>
      </c>
      <c r="G23" s="66">
        <f t="shared" si="4"/>
        <v>4037630.202799987</v>
      </c>
    </row>
    <row r="24" spans="1:7" x14ac:dyDescent="0.3">
      <c r="A24" s="70" t="s">
        <v>300</v>
      </c>
      <c r="B24" s="66">
        <v>8669217.8794320188</v>
      </c>
      <c r="C24" s="66">
        <v>365373.42606798001</v>
      </c>
      <c r="D24" s="66">
        <v>9034591.3054999989</v>
      </c>
      <c r="E24" s="66">
        <v>8398518.1699999962</v>
      </c>
      <c r="F24" s="66">
        <v>8334607.7199999979</v>
      </c>
      <c r="G24" s="66">
        <f t="shared" si="4"/>
        <v>636073.13550000265</v>
      </c>
    </row>
    <row r="25" spans="1:7" x14ac:dyDescent="0.3">
      <c r="A25" s="70" t="s">
        <v>301</v>
      </c>
      <c r="B25" s="66">
        <v>1892505.8617500002</v>
      </c>
      <c r="C25" s="66">
        <v>-41404.771750000073</v>
      </c>
      <c r="D25" s="66">
        <v>1851101.09</v>
      </c>
      <c r="E25" s="66">
        <v>375270.33</v>
      </c>
      <c r="F25" s="66">
        <v>375270.33</v>
      </c>
      <c r="G25" s="66">
        <f t="shared" si="4"/>
        <v>1475830.76</v>
      </c>
    </row>
    <row r="26" spans="1:7" x14ac:dyDescent="0.3">
      <c r="A26" s="70" t="s">
        <v>302</v>
      </c>
      <c r="B26" s="66">
        <v>0</v>
      </c>
      <c r="C26" s="66">
        <v>0</v>
      </c>
      <c r="D26" s="66">
        <v>0</v>
      </c>
      <c r="E26" s="66">
        <v>0</v>
      </c>
      <c r="F26" s="66">
        <v>0</v>
      </c>
      <c r="G26" s="66">
        <f t="shared" si="4"/>
        <v>0</v>
      </c>
    </row>
    <row r="27" spans="1:7" x14ac:dyDescent="0.3">
      <c r="A27" s="70" t="s">
        <v>303</v>
      </c>
      <c r="B27" s="66">
        <v>1944531.7405000003</v>
      </c>
      <c r="C27" s="66">
        <v>788565.53000000073</v>
      </c>
      <c r="D27" s="66">
        <v>2733097.270500001</v>
      </c>
      <c r="E27" s="66">
        <v>2166997.4399999995</v>
      </c>
      <c r="F27" s="66">
        <v>2166997.4399999995</v>
      </c>
      <c r="G27" s="66">
        <f t="shared" si="4"/>
        <v>566099.83050000155</v>
      </c>
    </row>
    <row r="28" spans="1:7" x14ac:dyDescent="0.3">
      <c r="A28" s="69" t="s">
        <v>304</v>
      </c>
      <c r="B28" s="66">
        <f>SUM(B29:B37)</f>
        <v>133884843.95446801</v>
      </c>
      <c r="C28" s="66">
        <f t="shared" ref="C28:G28" si="5">SUM(C29:C37)</f>
        <v>67469027.687462136</v>
      </c>
      <c r="D28" s="66">
        <f t="shared" si="5"/>
        <v>201353871.64193013</v>
      </c>
      <c r="E28" s="66">
        <f t="shared" si="5"/>
        <v>181736330.78000003</v>
      </c>
      <c r="F28" s="66">
        <f t="shared" si="5"/>
        <v>179043001.98000002</v>
      </c>
      <c r="G28" s="66">
        <f t="shared" si="5"/>
        <v>19617540.861930139</v>
      </c>
    </row>
    <row r="29" spans="1:7" x14ac:dyDescent="0.3">
      <c r="A29" s="70" t="s">
        <v>305</v>
      </c>
      <c r="B29" s="66">
        <v>76687612.3882</v>
      </c>
      <c r="C29" s="66">
        <v>20688087.24000001</v>
      </c>
      <c r="D29" s="66">
        <v>97375699.628200009</v>
      </c>
      <c r="E29" s="66">
        <v>88494214.37000002</v>
      </c>
      <c r="F29" s="66">
        <v>88471071.37000002</v>
      </c>
      <c r="G29" s="66">
        <f>D29-E29</f>
        <v>8881485.2581999898</v>
      </c>
    </row>
    <row r="30" spans="1:7" x14ac:dyDescent="0.3">
      <c r="A30" s="70" t="s">
        <v>306</v>
      </c>
      <c r="B30" s="66">
        <v>3625299.7872500001</v>
      </c>
      <c r="C30" s="66">
        <v>7525058.4402499991</v>
      </c>
      <c r="D30" s="66">
        <v>11150358.227499999</v>
      </c>
      <c r="E30" s="66">
        <v>10163940.390000001</v>
      </c>
      <c r="F30" s="66">
        <v>10161040.390000001</v>
      </c>
      <c r="G30" s="66">
        <f t="shared" ref="G30:G37" si="6">D30-E30</f>
        <v>986417.83749999851</v>
      </c>
    </row>
    <row r="31" spans="1:7" x14ac:dyDescent="0.3">
      <c r="A31" s="70" t="s">
        <v>307</v>
      </c>
      <c r="B31" s="66">
        <v>8120751.0599999996</v>
      </c>
      <c r="C31" s="66">
        <v>17989006.920000002</v>
      </c>
      <c r="D31" s="66">
        <v>26109757.98</v>
      </c>
      <c r="E31" s="66">
        <v>20266084.469999999</v>
      </c>
      <c r="F31" s="66">
        <v>19809468.280000001</v>
      </c>
      <c r="G31" s="66">
        <f t="shared" si="6"/>
        <v>5843673.5100000016</v>
      </c>
    </row>
    <row r="32" spans="1:7" x14ac:dyDescent="0.3">
      <c r="A32" s="70" t="s">
        <v>308</v>
      </c>
      <c r="B32" s="66">
        <v>4008612.1524</v>
      </c>
      <c r="C32" s="66">
        <v>824574.04860000033</v>
      </c>
      <c r="D32" s="66">
        <v>4833186.2010000004</v>
      </c>
      <c r="E32" s="66">
        <v>4213487.5</v>
      </c>
      <c r="F32" s="66">
        <v>4213487.5</v>
      </c>
      <c r="G32" s="66">
        <f t="shared" si="6"/>
        <v>619698.70100000035</v>
      </c>
    </row>
    <row r="33" spans="1:7" x14ac:dyDescent="0.3">
      <c r="A33" s="70" t="s">
        <v>309</v>
      </c>
      <c r="B33" s="66">
        <v>12242777.917700002</v>
      </c>
      <c r="C33" s="66">
        <v>7294746.2967999969</v>
      </c>
      <c r="D33" s="66">
        <v>19537524.214499999</v>
      </c>
      <c r="E33" s="66">
        <v>17702556.050000001</v>
      </c>
      <c r="F33" s="66">
        <v>16423327.210000003</v>
      </c>
      <c r="G33" s="66">
        <f t="shared" si="6"/>
        <v>1834968.1644999981</v>
      </c>
    </row>
    <row r="34" spans="1:7" x14ac:dyDescent="0.3">
      <c r="A34" s="70" t="s">
        <v>310</v>
      </c>
      <c r="B34" s="66">
        <v>2382397.38</v>
      </c>
      <c r="C34" s="66">
        <v>569171</v>
      </c>
      <c r="D34" s="66">
        <v>2951568.38</v>
      </c>
      <c r="E34" s="66">
        <v>2508667.7500000005</v>
      </c>
      <c r="F34" s="66">
        <v>2430483.7500000005</v>
      </c>
      <c r="G34" s="66">
        <f t="shared" si="6"/>
        <v>442900.62999999942</v>
      </c>
    </row>
    <row r="35" spans="1:7" x14ac:dyDescent="0.3">
      <c r="A35" s="70" t="s">
        <v>311</v>
      </c>
      <c r="B35" s="66">
        <v>171588.95475</v>
      </c>
      <c r="C35" s="66">
        <v>456609.93999999994</v>
      </c>
      <c r="D35" s="66">
        <v>628198.89474999998</v>
      </c>
      <c r="E35" s="66">
        <v>287706.13</v>
      </c>
      <c r="F35" s="66">
        <v>287706.13</v>
      </c>
      <c r="G35" s="66">
        <f t="shared" si="6"/>
        <v>340492.76474999997</v>
      </c>
    </row>
    <row r="36" spans="1:7" x14ac:dyDescent="0.3">
      <c r="A36" s="70" t="s">
        <v>312</v>
      </c>
      <c r="B36" s="66">
        <v>188855.2</v>
      </c>
      <c r="C36" s="66">
        <v>2902518.5899999994</v>
      </c>
      <c r="D36" s="66">
        <v>3091373.7899999996</v>
      </c>
      <c r="E36" s="66">
        <v>3062734.8699999996</v>
      </c>
      <c r="F36" s="66">
        <v>3062734.8699999996</v>
      </c>
      <c r="G36" s="66">
        <f t="shared" si="6"/>
        <v>28638.919999999925</v>
      </c>
    </row>
    <row r="37" spans="1:7" x14ac:dyDescent="0.3">
      <c r="A37" s="70" t="s">
        <v>313</v>
      </c>
      <c r="B37" s="66">
        <v>26456949.114167999</v>
      </c>
      <c r="C37" s="66">
        <v>9219255.2118121348</v>
      </c>
      <c r="D37" s="66">
        <v>35676204.325980134</v>
      </c>
      <c r="E37" s="66">
        <v>35036939.249999985</v>
      </c>
      <c r="F37" s="66">
        <v>34183682.479999997</v>
      </c>
      <c r="G37" s="66">
        <f t="shared" si="6"/>
        <v>639265.07598014921</v>
      </c>
    </row>
    <row r="38" spans="1:7" x14ac:dyDescent="0.3">
      <c r="A38" s="69" t="s">
        <v>314</v>
      </c>
      <c r="B38" s="66">
        <f>SUM(B39:B47)</f>
        <v>1111582.6299999999</v>
      </c>
      <c r="C38" s="66">
        <f t="shared" ref="C38:G38" si="7">SUM(C39:C47)</f>
        <v>-986558.92</v>
      </c>
      <c r="D38" s="66">
        <f t="shared" si="7"/>
        <v>125023.70999999999</v>
      </c>
      <c r="E38" s="66">
        <f t="shared" si="7"/>
        <v>46855.149999999994</v>
      </c>
      <c r="F38" s="66">
        <f t="shared" si="7"/>
        <v>46855.149999999994</v>
      </c>
      <c r="G38" s="66">
        <f t="shared" si="7"/>
        <v>78168.56</v>
      </c>
    </row>
    <row r="39" spans="1:7" x14ac:dyDescent="0.3">
      <c r="A39" s="70" t="s">
        <v>315</v>
      </c>
      <c r="B39" s="66">
        <v>0</v>
      </c>
      <c r="C39" s="66">
        <v>0</v>
      </c>
      <c r="D39" s="66">
        <v>0</v>
      </c>
      <c r="E39" s="66">
        <v>0</v>
      </c>
      <c r="F39" s="66">
        <v>0</v>
      </c>
      <c r="G39" s="66">
        <f>D39-E39</f>
        <v>0</v>
      </c>
    </row>
    <row r="40" spans="1:7" x14ac:dyDescent="0.3">
      <c r="A40" s="70" t="s">
        <v>316</v>
      </c>
      <c r="B40" s="66">
        <v>0</v>
      </c>
      <c r="C40" s="66">
        <v>0</v>
      </c>
      <c r="D40" s="66">
        <v>0</v>
      </c>
      <c r="E40" s="66">
        <v>0</v>
      </c>
      <c r="F40" s="66">
        <v>0</v>
      </c>
      <c r="G40" s="66">
        <f t="shared" ref="G40:G47" si="8">D40-E40</f>
        <v>0</v>
      </c>
    </row>
    <row r="41" spans="1:7" x14ac:dyDescent="0.3">
      <c r="A41" s="70" t="s">
        <v>317</v>
      </c>
      <c r="B41" s="66">
        <v>0</v>
      </c>
      <c r="C41" s="66">
        <v>0</v>
      </c>
      <c r="D41" s="66">
        <v>0</v>
      </c>
      <c r="E41" s="66">
        <v>0</v>
      </c>
      <c r="F41" s="66">
        <v>0</v>
      </c>
      <c r="G41" s="66">
        <f t="shared" si="8"/>
        <v>0</v>
      </c>
    </row>
    <row r="42" spans="1:7" x14ac:dyDescent="0.3">
      <c r="A42" s="70" t="s">
        <v>318</v>
      </c>
      <c r="B42" s="66">
        <v>111582.63</v>
      </c>
      <c r="C42" s="66">
        <v>-16558.920000000013</v>
      </c>
      <c r="D42" s="66">
        <v>95023.709999999992</v>
      </c>
      <c r="E42" s="66">
        <v>46855.149999999994</v>
      </c>
      <c r="F42" s="66">
        <v>46855.149999999994</v>
      </c>
      <c r="G42" s="66">
        <f t="shared" si="8"/>
        <v>48168.56</v>
      </c>
    </row>
    <row r="43" spans="1:7" x14ac:dyDescent="0.3">
      <c r="A43" s="70" t="s">
        <v>319</v>
      </c>
      <c r="B43" s="66">
        <v>0</v>
      </c>
      <c r="C43" s="66">
        <v>0</v>
      </c>
      <c r="D43" s="66">
        <v>0</v>
      </c>
      <c r="E43" s="66">
        <v>0</v>
      </c>
      <c r="F43" s="66">
        <v>0</v>
      </c>
      <c r="G43" s="66">
        <f t="shared" si="8"/>
        <v>0</v>
      </c>
    </row>
    <row r="44" spans="1:7" x14ac:dyDescent="0.3">
      <c r="A44" s="70" t="s">
        <v>320</v>
      </c>
      <c r="B44" s="66">
        <v>0</v>
      </c>
      <c r="C44" s="66">
        <v>0</v>
      </c>
      <c r="D44" s="66">
        <v>0</v>
      </c>
      <c r="E44" s="66">
        <v>0</v>
      </c>
      <c r="F44" s="66">
        <v>0</v>
      </c>
      <c r="G44" s="66">
        <f t="shared" si="8"/>
        <v>0</v>
      </c>
    </row>
    <row r="45" spans="1:7" x14ac:dyDescent="0.3">
      <c r="A45" s="70" t="s">
        <v>321</v>
      </c>
      <c r="B45" s="66">
        <v>0</v>
      </c>
      <c r="C45" s="66">
        <v>0</v>
      </c>
      <c r="D45" s="66">
        <v>0</v>
      </c>
      <c r="E45" s="66">
        <v>0</v>
      </c>
      <c r="F45" s="66">
        <v>0</v>
      </c>
      <c r="G45" s="66">
        <f t="shared" si="8"/>
        <v>0</v>
      </c>
    </row>
    <row r="46" spans="1:7" x14ac:dyDescent="0.3">
      <c r="A46" s="70" t="s">
        <v>322</v>
      </c>
      <c r="B46" s="66">
        <v>1000000</v>
      </c>
      <c r="C46" s="66">
        <v>-970000</v>
      </c>
      <c r="D46" s="66">
        <v>30000</v>
      </c>
      <c r="E46" s="66">
        <v>0</v>
      </c>
      <c r="F46" s="66">
        <v>0</v>
      </c>
      <c r="G46" s="66">
        <f t="shared" si="8"/>
        <v>30000</v>
      </c>
    </row>
    <row r="47" spans="1:7" x14ac:dyDescent="0.3">
      <c r="A47" s="70" t="s">
        <v>323</v>
      </c>
      <c r="B47" s="66">
        <v>0</v>
      </c>
      <c r="C47" s="66">
        <v>0</v>
      </c>
      <c r="D47" s="66">
        <v>0</v>
      </c>
      <c r="E47" s="66">
        <v>0</v>
      </c>
      <c r="F47" s="66">
        <v>0</v>
      </c>
      <c r="G47" s="66">
        <f t="shared" si="8"/>
        <v>0</v>
      </c>
    </row>
    <row r="48" spans="1:7" x14ac:dyDescent="0.3">
      <c r="A48" s="69" t="s">
        <v>324</v>
      </c>
      <c r="B48" s="66">
        <f>SUM(B49:B57)</f>
        <v>25988399.319200002</v>
      </c>
      <c r="C48" s="66">
        <f t="shared" ref="C48:G48" si="9">SUM(C49:C57)</f>
        <v>124375850.52079998</v>
      </c>
      <c r="D48" s="66">
        <f t="shared" si="9"/>
        <v>150364249.84</v>
      </c>
      <c r="E48" s="66">
        <f t="shared" si="9"/>
        <v>132757112.38999994</v>
      </c>
      <c r="F48" s="66">
        <f t="shared" si="9"/>
        <v>132107593.36999995</v>
      </c>
      <c r="G48" s="66">
        <f t="shared" si="9"/>
        <v>17607137.450000051</v>
      </c>
    </row>
    <row r="49" spans="1:7" x14ac:dyDescent="0.3">
      <c r="A49" s="70" t="s">
        <v>325</v>
      </c>
      <c r="B49" s="66">
        <v>2116804.0300000003</v>
      </c>
      <c r="C49" s="66">
        <v>9459400.4299999997</v>
      </c>
      <c r="D49" s="66">
        <v>11576204.460000001</v>
      </c>
      <c r="E49" s="66">
        <v>11059054.329999998</v>
      </c>
      <c r="F49" s="66">
        <v>11059054.329999998</v>
      </c>
      <c r="G49" s="66">
        <f>D49-E49</f>
        <v>517150.13000000268</v>
      </c>
    </row>
    <row r="50" spans="1:7" x14ac:dyDescent="0.3">
      <c r="A50" s="70" t="s">
        <v>326</v>
      </c>
      <c r="B50" s="66">
        <v>0</v>
      </c>
      <c r="C50" s="66">
        <v>151520</v>
      </c>
      <c r="D50" s="66">
        <v>151520</v>
      </c>
      <c r="E50" s="66">
        <v>76720</v>
      </c>
      <c r="F50" s="66">
        <v>76720</v>
      </c>
      <c r="G50" s="66">
        <f t="shared" ref="G50:G57" si="10">D50-E50</f>
        <v>74800</v>
      </c>
    </row>
    <row r="51" spans="1:7" x14ac:dyDescent="0.3">
      <c r="A51" s="70" t="s">
        <v>327</v>
      </c>
      <c r="B51" s="66">
        <v>0</v>
      </c>
      <c r="C51" s="66">
        <v>54748.52</v>
      </c>
      <c r="D51" s="66">
        <v>54748.52</v>
      </c>
      <c r="E51" s="66">
        <v>54748.52</v>
      </c>
      <c r="F51" s="66">
        <v>54748.52</v>
      </c>
      <c r="G51" s="66">
        <f t="shared" si="10"/>
        <v>0</v>
      </c>
    </row>
    <row r="52" spans="1:7" x14ac:dyDescent="0.3">
      <c r="A52" s="70" t="s">
        <v>328</v>
      </c>
      <c r="B52" s="66">
        <v>3050000</v>
      </c>
      <c r="C52" s="66">
        <v>43315295.07</v>
      </c>
      <c r="D52" s="66">
        <v>46365295.07</v>
      </c>
      <c r="E52" s="66">
        <v>35876063.219999999</v>
      </c>
      <c r="F52" s="66">
        <v>35876063.219999999</v>
      </c>
      <c r="G52" s="66">
        <f t="shared" si="10"/>
        <v>10489231.850000001</v>
      </c>
    </row>
    <row r="53" spans="1:7" x14ac:dyDescent="0.3">
      <c r="A53" s="70" t="s">
        <v>329</v>
      </c>
      <c r="B53" s="66">
        <v>0</v>
      </c>
      <c r="C53" s="66">
        <v>0</v>
      </c>
      <c r="D53" s="66">
        <v>0</v>
      </c>
      <c r="E53" s="66">
        <v>0</v>
      </c>
      <c r="F53" s="66">
        <v>0</v>
      </c>
      <c r="G53" s="66">
        <f t="shared" si="10"/>
        <v>0</v>
      </c>
    </row>
    <row r="54" spans="1:7" x14ac:dyDescent="0.3">
      <c r="A54" s="70" t="s">
        <v>330</v>
      </c>
      <c r="B54" s="66">
        <v>11327000</v>
      </c>
      <c r="C54" s="66">
        <v>80649301.929999992</v>
      </c>
      <c r="D54" s="66">
        <v>91976301.929999992</v>
      </c>
      <c r="E54" s="66">
        <v>85462211.259999946</v>
      </c>
      <c r="F54" s="66">
        <v>84812692.23999995</v>
      </c>
      <c r="G54" s="66">
        <f t="shared" si="10"/>
        <v>6514090.6700000465</v>
      </c>
    </row>
    <row r="55" spans="1:7" x14ac:dyDescent="0.3">
      <c r="A55" s="70" t="s">
        <v>331</v>
      </c>
      <c r="B55" s="66">
        <v>0</v>
      </c>
      <c r="C55" s="66">
        <v>0</v>
      </c>
      <c r="D55" s="66">
        <v>0</v>
      </c>
      <c r="E55" s="66">
        <v>0</v>
      </c>
      <c r="F55" s="66">
        <v>0</v>
      </c>
      <c r="G55" s="66">
        <f t="shared" si="10"/>
        <v>0</v>
      </c>
    </row>
    <row r="56" spans="1:7" x14ac:dyDescent="0.3">
      <c r="A56" s="70" t="s">
        <v>332</v>
      </c>
      <c r="B56" s="66">
        <v>9494595.2892000005</v>
      </c>
      <c r="C56" s="66">
        <v>-9494595.2892000005</v>
      </c>
      <c r="D56" s="66">
        <v>0</v>
      </c>
      <c r="E56" s="66">
        <v>0</v>
      </c>
      <c r="F56" s="66">
        <v>0</v>
      </c>
      <c r="G56" s="66">
        <f t="shared" si="10"/>
        <v>0</v>
      </c>
    </row>
    <row r="57" spans="1:7" x14ac:dyDescent="0.3">
      <c r="A57" s="70" t="s">
        <v>333</v>
      </c>
      <c r="B57" s="66">
        <v>0</v>
      </c>
      <c r="C57" s="66">
        <v>240179.86</v>
      </c>
      <c r="D57" s="66">
        <v>240179.86</v>
      </c>
      <c r="E57" s="66">
        <v>228315.06</v>
      </c>
      <c r="F57" s="66">
        <v>228315.06</v>
      </c>
      <c r="G57" s="66">
        <f t="shared" si="10"/>
        <v>11864.799999999988</v>
      </c>
    </row>
    <row r="58" spans="1:7" x14ac:dyDescent="0.3">
      <c r="A58" s="69" t="s">
        <v>334</v>
      </c>
      <c r="B58" s="66">
        <f>SUM(B59:B61)</f>
        <v>215314240</v>
      </c>
      <c r="C58" s="66">
        <f t="shared" ref="C58:G58" si="11">SUM(C59:C61)</f>
        <v>46051645.85999997</v>
      </c>
      <c r="D58" s="66">
        <f t="shared" si="11"/>
        <v>261365885.85999995</v>
      </c>
      <c r="E58" s="66">
        <f t="shared" si="11"/>
        <v>92884074.898992524</v>
      </c>
      <c r="F58" s="66">
        <f t="shared" si="11"/>
        <v>76265706.738992527</v>
      </c>
      <c r="G58" s="66">
        <f t="shared" si="11"/>
        <v>168481810.96100745</v>
      </c>
    </row>
    <row r="59" spans="1:7" x14ac:dyDescent="0.3">
      <c r="A59" s="70" t="s">
        <v>335</v>
      </c>
      <c r="B59" s="66">
        <v>182354240</v>
      </c>
      <c r="C59" s="66">
        <v>39022561.529999971</v>
      </c>
      <c r="D59" s="66">
        <v>221376801.52999997</v>
      </c>
      <c r="E59" s="66">
        <v>75428995.288992524</v>
      </c>
      <c r="F59" s="66">
        <v>66390817.098992527</v>
      </c>
      <c r="G59" s="66">
        <f>D59-E59</f>
        <v>145947806.24100745</v>
      </c>
    </row>
    <row r="60" spans="1:7" x14ac:dyDescent="0.3">
      <c r="A60" s="70" t="s">
        <v>336</v>
      </c>
      <c r="B60" s="66">
        <v>32960000</v>
      </c>
      <c r="C60" s="66">
        <v>7029084.3299999982</v>
      </c>
      <c r="D60" s="66">
        <v>39989084.329999998</v>
      </c>
      <c r="E60" s="66">
        <v>17455079.609999999</v>
      </c>
      <c r="F60" s="66">
        <v>9874889.6399999969</v>
      </c>
      <c r="G60" s="66">
        <f t="shared" ref="G60:G61" si="12">D60-E60</f>
        <v>22534004.719999999</v>
      </c>
    </row>
    <row r="61" spans="1:7" x14ac:dyDescent="0.3">
      <c r="A61" s="70" t="s">
        <v>337</v>
      </c>
      <c r="B61" s="66">
        <v>0</v>
      </c>
      <c r="C61" s="66">
        <v>0</v>
      </c>
      <c r="D61" s="66">
        <v>0</v>
      </c>
      <c r="E61" s="66">
        <v>0</v>
      </c>
      <c r="F61" s="66">
        <v>0</v>
      </c>
      <c r="G61" s="66">
        <f t="shared" si="12"/>
        <v>0</v>
      </c>
    </row>
    <row r="62" spans="1:7" x14ac:dyDescent="0.3">
      <c r="A62" s="69" t="s">
        <v>338</v>
      </c>
      <c r="B62" s="66">
        <f>SUM(B63:B67,B69:B70)</f>
        <v>0</v>
      </c>
      <c r="C62" s="66">
        <f t="shared" ref="C62:G62" si="13">SUM(C63:C67,C69:C70)</f>
        <v>227160109.08000022</v>
      </c>
      <c r="D62" s="66">
        <f t="shared" si="13"/>
        <v>227160109.08000022</v>
      </c>
      <c r="E62" s="66">
        <f t="shared" si="13"/>
        <v>150000000</v>
      </c>
      <c r="F62" s="66">
        <f t="shared" si="13"/>
        <v>150000000</v>
      </c>
      <c r="G62" s="66">
        <f t="shared" si="13"/>
        <v>77160109.080000237</v>
      </c>
    </row>
    <row r="63" spans="1:7" x14ac:dyDescent="0.3">
      <c r="A63" s="70" t="s">
        <v>339</v>
      </c>
      <c r="B63" s="66">
        <v>0</v>
      </c>
      <c r="C63" s="66">
        <v>0</v>
      </c>
      <c r="D63" s="66">
        <v>0</v>
      </c>
      <c r="E63" s="66">
        <v>0</v>
      </c>
      <c r="F63" s="66">
        <v>0</v>
      </c>
      <c r="G63" s="66">
        <f>D63-E63</f>
        <v>0</v>
      </c>
    </row>
    <row r="64" spans="1:7" x14ac:dyDescent="0.3">
      <c r="A64" s="70" t="s">
        <v>340</v>
      </c>
      <c r="B64" s="66">
        <v>0</v>
      </c>
      <c r="C64" s="66">
        <v>0</v>
      </c>
      <c r="D64" s="66">
        <v>0</v>
      </c>
      <c r="E64" s="66">
        <v>0</v>
      </c>
      <c r="F64" s="66">
        <v>0</v>
      </c>
      <c r="G64" s="66">
        <f t="shared" ref="G64:G70" si="14">D64-E64</f>
        <v>0</v>
      </c>
    </row>
    <row r="65" spans="1:7" x14ac:dyDescent="0.3">
      <c r="A65" s="70" t="s">
        <v>341</v>
      </c>
      <c r="B65" s="66">
        <v>0</v>
      </c>
      <c r="C65" s="66">
        <v>0</v>
      </c>
      <c r="D65" s="66">
        <v>0</v>
      </c>
      <c r="E65" s="66">
        <v>0</v>
      </c>
      <c r="F65" s="66">
        <v>0</v>
      </c>
      <c r="G65" s="66">
        <f t="shared" si="14"/>
        <v>0</v>
      </c>
    </row>
    <row r="66" spans="1:7" x14ac:dyDescent="0.3">
      <c r="A66" s="70" t="s">
        <v>342</v>
      </c>
      <c r="B66" s="66">
        <v>0</v>
      </c>
      <c r="C66" s="66">
        <v>150000000</v>
      </c>
      <c r="D66" s="66">
        <v>150000000</v>
      </c>
      <c r="E66" s="66">
        <v>150000000</v>
      </c>
      <c r="F66" s="66">
        <v>150000000</v>
      </c>
      <c r="G66" s="66">
        <f t="shared" si="14"/>
        <v>0</v>
      </c>
    </row>
    <row r="67" spans="1:7" x14ac:dyDescent="0.3">
      <c r="A67" s="70" t="s">
        <v>343</v>
      </c>
      <c r="B67" s="66">
        <v>0</v>
      </c>
      <c r="C67" s="66">
        <v>0</v>
      </c>
      <c r="D67" s="66">
        <v>0</v>
      </c>
      <c r="E67" s="66">
        <v>0</v>
      </c>
      <c r="F67" s="66">
        <v>0</v>
      </c>
      <c r="G67" s="66">
        <f t="shared" si="14"/>
        <v>0</v>
      </c>
    </row>
    <row r="68" spans="1:7" x14ac:dyDescent="0.3">
      <c r="A68" s="70" t="s">
        <v>3293</v>
      </c>
      <c r="B68" s="66">
        <v>0</v>
      </c>
      <c r="C68" s="66">
        <v>0</v>
      </c>
      <c r="D68" s="66">
        <v>0</v>
      </c>
      <c r="E68" s="66">
        <v>0</v>
      </c>
      <c r="F68" s="66">
        <v>0</v>
      </c>
      <c r="G68" s="66">
        <f t="shared" si="14"/>
        <v>0</v>
      </c>
    </row>
    <row r="69" spans="1:7" x14ac:dyDescent="0.3">
      <c r="A69" s="70" t="s">
        <v>345</v>
      </c>
      <c r="B69" s="66">
        <v>0</v>
      </c>
      <c r="C69" s="66">
        <v>0</v>
      </c>
      <c r="D69" s="66">
        <v>0</v>
      </c>
      <c r="E69" s="66">
        <v>0</v>
      </c>
      <c r="F69" s="66">
        <v>0</v>
      </c>
      <c r="G69" s="66">
        <f t="shared" si="14"/>
        <v>0</v>
      </c>
    </row>
    <row r="70" spans="1:7" x14ac:dyDescent="0.3">
      <c r="A70" s="70" t="s">
        <v>346</v>
      </c>
      <c r="B70" s="66">
        <v>0</v>
      </c>
      <c r="C70" s="66">
        <v>77160109.080000237</v>
      </c>
      <c r="D70" s="66">
        <v>77160109.080000237</v>
      </c>
      <c r="E70" s="66">
        <v>0</v>
      </c>
      <c r="F70" s="66">
        <v>0</v>
      </c>
      <c r="G70" s="66">
        <f t="shared" si="14"/>
        <v>77160109.080000237</v>
      </c>
    </row>
    <row r="71" spans="1:7" x14ac:dyDescent="0.3">
      <c r="A71" s="69" t="s">
        <v>347</v>
      </c>
      <c r="B71" s="66">
        <f>SUM(B72:B74)</f>
        <v>0</v>
      </c>
      <c r="C71" s="66">
        <f t="shared" ref="C71:G71" si="15">SUM(C72:C74)</f>
        <v>22776.04</v>
      </c>
      <c r="D71" s="66">
        <f t="shared" si="15"/>
        <v>22776.04</v>
      </c>
      <c r="E71" s="66">
        <f t="shared" si="15"/>
        <v>17314.36</v>
      </c>
      <c r="F71" s="66">
        <f t="shared" si="15"/>
        <v>17314.36</v>
      </c>
      <c r="G71" s="66">
        <f t="shared" si="15"/>
        <v>5461.68</v>
      </c>
    </row>
    <row r="72" spans="1:7" x14ac:dyDescent="0.3">
      <c r="A72" s="70" t="s">
        <v>348</v>
      </c>
      <c r="B72" s="66">
        <v>0</v>
      </c>
      <c r="C72" s="66">
        <v>0</v>
      </c>
      <c r="D72" s="66">
        <v>0</v>
      </c>
      <c r="E72" s="66">
        <v>0</v>
      </c>
      <c r="F72" s="66">
        <v>0</v>
      </c>
      <c r="G72" s="66">
        <f>D72-E72</f>
        <v>0</v>
      </c>
    </row>
    <row r="73" spans="1:7" x14ac:dyDescent="0.3">
      <c r="A73" s="70" t="s">
        <v>349</v>
      </c>
      <c r="B73" s="66">
        <v>0</v>
      </c>
      <c r="C73" s="66">
        <v>0</v>
      </c>
      <c r="D73" s="66">
        <v>0</v>
      </c>
      <c r="E73" s="66">
        <v>0</v>
      </c>
      <c r="F73" s="66">
        <v>0</v>
      </c>
      <c r="G73" s="66">
        <f t="shared" ref="G73:G74" si="16">D73-E73</f>
        <v>0</v>
      </c>
    </row>
    <row r="74" spans="1:7" x14ac:dyDescent="0.3">
      <c r="A74" s="70" t="s">
        <v>350</v>
      </c>
      <c r="B74" s="66">
        <v>0</v>
      </c>
      <c r="C74" s="66">
        <v>22776.04</v>
      </c>
      <c r="D74" s="66">
        <v>22776.04</v>
      </c>
      <c r="E74" s="66">
        <v>17314.36</v>
      </c>
      <c r="F74" s="66">
        <v>17314.36</v>
      </c>
      <c r="G74" s="66">
        <f t="shared" si="16"/>
        <v>5461.68</v>
      </c>
    </row>
    <row r="75" spans="1:7" x14ac:dyDescent="0.3">
      <c r="A75" s="69" t="s">
        <v>351</v>
      </c>
      <c r="B75" s="66">
        <f>SUM(B76:B82)</f>
        <v>0</v>
      </c>
      <c r="C75" s="66">
        <f t="shared" ref="C75:G75" si="17">SUM(C76:C82)</f>
        <v>0</v>
      </c>
      <c r="D75" s="66">
        <f t="shared" si="17"/>
        <v>0</v>
      </c>
      <c r="E75" s="66">
        <f t="shared" si="17"/>
        <v>0</v>
      </c>
      <c r="F75" s="66">
        <f t="shared" si="17"/>
        <v>0</v>
      </c>
      <c r="G75" s="66">
        <f t="shared" si="17"/>
        <v>0</v>
      </c>
    </row>
    <row r="76" spans="1:7" x14ac:dyDescent="0.3">
      <c r="A76" s="70" t="s">
        <v>352</v>
      </c>
      <c r="B76" s="66">
        <v>0</v>
      </c>
      <c r="C76" s="66">
        <v>0</v>
      </c>
      <c r="D76" s="66">
        <v>0</v>
      </c>
      <c r="E76" s="66">
        <v>0</v>
      </c>
      <c r="F76" s="66">
        <v>0</v>
      </c>
      <c r="G76" s="66">
        <f>D76-E76</f>
        <v>0</v>
      </c>
    </row>
    <row r="77" spans="1:7" x14ac:dyDescent="0.3">
      <c r="A77" s="70" t="s">
        <v>353</v>
      </c>
      <c r="B77" s="66">
        <v>0</v>
      </c>
      <c r="C77" s="66">
        <v>0</v>
      </c>
      <c r="D77" s="66">
        <v>0</v>
      </c>
      <c r="E77" s="66">
        <v>0</v>
      </c>
      <c r="F77" s="66">
        <v>0</v>
      </c>
      <c r="G77" s="66">
        <f t="shared" ref="G77:G82" si="18">D77-E77</f>
        <v>0</v>
      </c>
    </row>
    <row r="78" spans="1:7" x14ac:dyDescent="0.3">
      <c r="A78" s="70" t="s">
        <v>354</v>
      </c>
      <c r="B78" s="66">
        <v>0</v>
      </c>
      <c r="C78" s="66">
        <v>0</v>
      </c>
      <c r="D78" s="66">
        <v>0</v>
      </c>
      <c r="E78" s="66">
        <v>0</v>
      </c>
      <c r="F78" s="66">
        <v>0</v>
      </c>
      <c r="G78" s="66">
        <f t="shared" si="18"/>
        <v>0</v>
      </c>
    </row>
    <row r="79" spans="1:7" x14ac:dyDescent="0.3">
      <c r="A79" s="70" t="s">
        <v>355</v>
      </c>
      <c r="B79" s="66">
        <v>0</v>
      </c>
      <c r="C79" s="66">
        <v>0</v>
      </c>
      <c r="D79" s="66">
        <v>0</v>
      </c>
      <c r="E79" s="66">
        <v>0</v>
      </c>
      <c r="F79" s="66">
        <v>0</v>
      </c>
      <c r="G79" s="66">
        <f t="shared" si="18"/>
        <v>0</v>
      </c>
    </row>
    <row r="80" spans="1:7" x14ac:dyDescent="0.3">
      <c r="A80" s="70" t="s">
        <v>356</v>
      </c>
      <c r="B80" s="66">
        <v>0</v>
      </c>
      <c r="C80" s="66">
        <v>0</v>
      </c>
      <c r="D80" s="66">
        <v>0</v>
      </c>
      <c r="E80" s="66">
        <v>0</v>
      </c>
      <c r="F80" s="66">
        <v>0</v>
      </c>
      <c r="G80" s="66">
        <f t="shared" si="18"/>
        <v>0</v>
      </c>
    </row>
    <row r="81" spans="1:7" x14ac:dyDescent="0.3">
      <c r="A81" s="70" t="s">
        <v>357</v>
      </c>
      <c r="B81" s="66">
        <v>0</v>
      </c>
      <c r="C81" s="66">
        <v>0</v>
      </c>
      <c r="D81" s="66">
        <v>0</v>
      </c>
      <c r="E81" s="66">
        <v>0</v>
      </c>
      <c r="F81" s="66">
        <v>0</v>
      </c>
      <c r="G81" s="66">
        <f t="shared" si="18"/>
        <v>0</v>
      </c>
    </row>
    <row r="82" spans="1:7" x14ac:dyDescent="0.3">
      <c r="A82" s="70" t="s">
        <v>358</v>
      </c>
      <c r="B82" s="66">
        <v>0</v>
      </c>
      <c r="C82" s="66">
        <v>0</v>
      </c>
      <c r="D82" s="66">
        <v>0</v>
      </c>
      <c r="E82" s="66">
        <v>0</v>
      </c>
      <c r="F82" s="66">
        <v>0</v>
      </c>
      <c r="G82" s="66">
        <f t="shared" si="18"/>
        <v>0</v>
      </c>
    </row>
    <row r="83" spans="1:7" x14ac:dyDescent="0.3">
      <c r="A83" s="71"/>
      <c r="B83" s="67"/>
      <c r="C83" s="67"/>
      <c r="D83" s="67"/>
      <c r="E83" s="67"/>
      <c r="F83" s="67"/>
      <c r="G83" s="67"/>
    </row>
    <row r="84" spans="1:7" x14ac:dyDescent="0.3">
      <c r="A84" s="72" t="s">
        <v>359</v>
      </c>
      <c r="B84" s="65">
        <f>SUM(B85,B93,B103,B113,B123,B133,B137,B146,B150)</f>
        <v>0</v>
      </c>
      <c r="C84" s="65">
        <f t="shared" ref="C84:G84" si="19">SUM(C85,C93,C103,C113,C123,C133,C137,C146,C150)</f>
        <v>99434871.62999998</v>
      </c>
      <c r="D84" s="65">
        <f t="shared" si="19"/>
        <v>99434871.62999998</v>
      </c>
      <c r="E84" s="65">
        <f t="shared" si="19"/>
        <v>30991983.851007488</v>
      </c>
      <c r="F84" s="65">
        <f t="shared" si="19"/>
        <v>22520310.391007487</v>
      </c>
      <c r="G84" s="65">
        <f t="shared" si="19"/>
        <v>68442887.778992504</v>
      </c>
    </row>
    <row r="85" spans="1:7" x14ac:dyDescent="0.3">
      <c r="A85" s="69" t="s">
        <v>286</v>
      </c>
      <c r="B85" s="66">
        <f>SUM(B86:B92)</f>
        <v>0</v>
      </c>
      <c r="C85" s="66">
        <f t="shared" ref="C85:G85" si="20">SUM(C86:C92)</f>
        <v>0</v>
      </c>
      <c r="D85" s="66">
        <f t="shared" si="20"/>
        <v>0</v>
      </c>
      <c r="E85" s="66">
        <f t="shared" si="20"/>
        <v>0</v>
      </c>
      <c r="F85" s="66">
        <f t="shared" si="20"/>
        <v>0</v>
      </c>
      <c r="G85" s="66">
        <f t="shared" si="20"/>
        <v>0</v>
      </c>
    </row>
    <row r="86" spans="1:7" x14ac:dyDescent="0.3">
      <c r="A86" s="70" t="s">
        <v>287</v>
      </c>
      <c r="B86" s="66">
        <v>0</v>
      </c>
      <c r="C86" s="66">
        <v>0</v>
      </c>
      <c r="D86" s="66">
        <v>0</v>
      </c>
      <c r="E86" s="66">
        <v>0</v>
      </c>
      <c r="F86" s="66">
        <v>0</v>
      </c>
      <c r="G86" s="66">
        <f>D86-E86</f>
        <v>0</v>
      </c>
    </row>
    <row r="87" spans="1:7" x14ac:dyDescent="0.3">
      <c r="A87" s="70" t="s">
        <v>288</v>
      </c>
      <c r="B87" s="66">
        <v>0</v>
      </c>
      <c r="C87" s="66">
        <v>0</v>
      </c>
      <c r="D87" s="66">
        <v>0</v>
      </c>
      <c r="E87" s="66">
        <v>0</v>
      </c>
      <c r="F87" s="66">
        <v>0</v>
      </c>
      <c r="G87" s="66">
        <f t="shared" ref="G87:G92" si="21">D87-E87</f>
        <v>0</v>
      </c>
    </row>
    <row r="88" spans="1:7" x14ac:dyDescent="0.3">
      <c r="A88" s="70" t="s">
        <v>289</v>
      </c>
      <c r="B88" s="66">
        <v>0</v>
      </c>
      <c r="C88" s="66">
        <v>0</v>
      </c>
      <c r="D88" s="66">
        <v>0</v>
      </c>
      <c r="E88" s="66">
        <v>0</v>
      </c>
      <c r="F88" s="66">
        <v>0</v>
      </c>
      <c r="G88" s="66">
        <f t="shared" si="21"/>
        <v>0</v>
      </c>
    </row>
    <row r="89" spans="1:7" x14ac:dyDescent="0.3">
      <c r="A89" s="70" t="s">
        <v>290</v>
      </c>
      <c r="B89" s="66">
        <v>0</v>
      </c>
      <c r="C89" s="66">
        <v>0</v>
      </c>
      <c r="D89" s="66">
        <v>0</v>
      </c>
      <c r="E89" s="66">
        <v>0</v>
      </c>
      <c r="F89" s="66">
        <v>0</v>
      </c>
      <c r="G89" s="66">
        <f t="shared" si="21"/>
        <v>0</v>
      </c>
    </row>
    <row r="90" spans="1:7" x14ac:dyDescent="0.3">
      <c r="A90" s="70" t="s">
        <v>291</v>
      </c>
      <c r="B90" s="66">
        <v>0</v>
      </c>
      <c r="C90" s="66">
        <v>0</v>
      </c>
      <c r="D90" s="66">
        <v>0</v>
      </c>
      <c r="E90" s="66">
        <v>0</v>
      </c>
      <c r="F90" s="66">
        <v>0</v>
      </c>
      <c r="G90" s="66">
        <f t="shared" si="21"/>
        <v>0</v>
      </c>
    </row>
    <row r="91" spans="1:7" x14ac:dyDescent="0.3">
      <c r="A91" s="70" t="s">
        <v>292</v>
      </c>
      <c r="B91" s="66">
        <v>0</v>
      </c>
      <c r="C91" s="66">
        <v>0</v>
      </c>
      <c r="D91" s="66">
        <v>0</v>
      </c>
      <c r="E91" s="66">
        <v>0</v>
      </c>
      <c r="F91" s="66">
        <v>0</v>
      </c>
      <c r="G91" s="66">
        <f t="shared" si="21"/>
        <v>0</v>
      </c>
    </row>
    <row r="92" spans="1:7" x14ac:dyDescent="0.3">
      <c r="A92" s="70" t="s">
        <v>293</v>
      </c>
      <c r="B92" s="66">
        <v>0</v>
      </c>
      <c r="C92" s="66">
        <v>0</v>
      </c>
      <c r="D92" s="66">
        <v>0</v>
      </c>
      <c r="E92" s="66">
        <v>0</v>
      </c>
      <c r="F92" s="66">
        <v>0</v>
      </c>
      <c r="G92" s="66">
        <f t="shared" si="21"/>
        <v>0</v>
      </c>
    </row>
    <row r="93" spans="1:7" x14ac:dyDescent="0.3">
      <c r="A93" s="69" t="s">
        <v>294</v>
      </c>
      <c r="B93" s="66">
        <f>SUM(B94:B102)</f>
        <v>0</v>
      </c>
      <c r="C93" s="66">
        <f t="shared" ref="C93:G93" si="22">SUM(C94:C102)</f>
        <v>10702.59</v>
      </c>
      <c r="D93" s="66">
        <f t="shared" si="22"/>
        <v>10702.59</v>
      </c>
      <c r="E93" s="66">
        <f t="shared" si="22"/>
        <v>0</v>
      </c>
      <c r="F93" s="66">
        <f t="shared" si="22"/>
        <v>0</v>
      </c>
      <c r="G93" s="66">
        <f t="shared" si="22"/>
        <v>10702.59</v>
      </c>
    </row>
    <row r="94" spans="1:7" x14ac:dyDescent="0.3">
      <c r="A94" s="70" t="s">
        <v>295</v>
      </c>
      <c r="B94" s="66">
        <v>0</v>
      </c>
      <c r="C94" s="66">
        <v>0</v>
      </c>
      <c r="D94" s="66">
        <v>0</v>
      </c>
      <c r="E94" s="66">
        <v>0</v>
      </c>
      <c r="F94" s="66">
        <v>0</v>
      </c>
      <c r="G94" s="66">
        <f>D94-E94</f>
        <v>0</v>
      </c>
    </row>
    <row r="95" spans="1:7" x14ac:dyDescent="0.3">
      <c r="A95" s="70" t="s">
        <v>296</v>
      </c>
      <c r="B95" s="66">
        <v>0</v>
      </c>
      <c r="C95" s="66">
        <v>0</v>
      </c>
      <c r="D95" s="66">
        <v>0</v>
      </c>
      <c r="E95" s="66">
        <v>0</v>
      </c>
      <c r="F95" s="66">
        <v>0</v>
      </c>
      <c r="G95" s="66">
        <f t="shared" ref="G95:G102" si="23">D95-E95</f>
        <v>0</v>
      </c>
    </row>
    <row r="96" spans="1:7" x14ac:dyDescent="0.3">
      <c r="A96" s="70" t="s">
        <v>297</v>
      </c>
      <c r="B96" s="66">
        <v>0</v>
      </c>
      <c r="C96" s="66">
        <v>0</v>
      </c>
      <c r="D96" s="66">
        <v>0</v>
      </c>
      <c r="E96" s="66">
        <v>0</v>
      </c>
      <c r="F96" s="66">
        <v>0</v>
      </c>
      <c r="G96" s="66">
        <f t="shared" si="23"/>
        <v>0</v>
      </c>
    </row>
    <row r="97" spans="1:7" x14ac:dyDescent="0.3">
      <c r="A97" s="70" t="s">
        <v>298</v>
      </c>
      <c r="B97" s="66">
        <v>0</v>
      </c>
      <c r="C97" s="66">
        <v>0</v>
      </c>
      <c r="D97" s="66">
        <v>0</v>
      </c>
      <c r="E97" s="66">
        <v>0</v>
      </c>
      <c r="F97" s="66">
        <v>0</v>
      </c>
      <c r="G97" s="66">
        <f t="shared" si="23"/>
        <v>0</v>
      </c>
    </row>
    <row r="98" spans="1:7" x14ac:dyDescent="0.3">
      <c r="A98" s="34" t="s">
        <v>299</v>
      </c>
      <c r="B98" s="66">
        <v>0</v>
      </c>
      <c r="C98" s="66">
        <v>0</v>
      </c>
      <c r="D98" s="66">
        <v>0</v>
      </c>
      <c r="E98" s="66">
        <v>0</v>
      </c>
      <c r="F98" s="66">
        <v>0</v>
      </c>
      <c r="G98" s="66">
        <f t="shared" si="23"/>
        <v>0</v>
      </c>
    </row>
    <row r="99" spans="1:7" x14ac:dyDescent="0.3">
      <c r="A99" s="70" t="s">
        <v>300</v>
      </c>
      <c r="B99" s="66">
        <v>0</v>
      </c>
      <c r="C99" s="66">
        <v>10702.59</v>
      </c>
      <c r="D99" s="66">
        <v>10702.59</v>
      </c>
      <c r="E99" s="66">
        <v>0</v>
      </c>
      <c r="F99" s="66">
        <v>0</v>
      </c>
      <c r="G99" s="66">
        <f t="shared" si="23"/>
        <v>10702.59</v>
      </c>
    </row>
    <row r="100" spans="1:7" x14ac:dyDescent="0.3">
      <c r="A100" s="70" t="s">
        <v>301</v>
      </c>
      <c r="B100" s="66">
        <v>0</v>
      </c>
      <c r="C100" s="66">
        <v>0</v>
      </c>
      <c r="D100" s="66">
        <v>0</v>
      </c>
      <c r="E100" s="66">
        <v>0</v>
      </c>
      <c r="F100" s="66">
        <v>0</v>
      </c>
      <c r="G100" s="66">
        <f t="shared" si="23"/>
        <v>0</v>
      </c>
    </row>
    <row r="101" spans="1:7" x14ac:dyDescent="0.3">
      <c r="A101" s="70" t="s">
        <v>302</v>
      </c>
      <c r="B101" s="66">
        <v>0</v>
      </c>
      <c r="C101" s="66">
        <v>0</v>
      </c>
      <c r="D101" s="66">
        <v>0</v>
      </c>
      <c r="E101" s="66">
        <v>0</v>
      </c>
      <c r="F101" s="66">
        <v>0</v>
      </c>
      <c r="G101" s="66">
        <f t="shared" si="23"/>
        <v>0</v>
      </c>
    </row>
    <row r="102" spans="1:7" x14ac:dyDescent="0.3">
      <c r="A102" s="70" t="s">
        <v>303</v>
      </c>
      <c r="B102" s="66">
        <v>0</v>
      </c>
      <c r="C102" s="66">
        <v>0</v>
      </c>
      <c r="D102" s="66">
        <v>0</v>
      </c>
      <c r="E102" s="66">
        <v>0</v>
      </c>
      <c r="F102" s="66">
        <v>0</v>
      </c>
      <c r="G102" s="66">
        <f t="shared" si="23"/>
        <v>0</v>
      </c>
    </row>
    <row r="103" spans="1:7" x14ac:dyDescent="0.3">
      <c r="A103" s="69" t="s">
        <v>304</v>
      </c>
      <c r="B103" s="66">
        <f>SUM(B104:B112)</f>
        <v>0</v>
      </c>
      <c r="C103" s="66">
        <f>SUM(C104:C112)</f>
        <v>11818974.01</v>
      </c>
      <c r="D103" s="66">
        <f t="shared" ref="D103:G103" si="24">SUM(D104:D112)</f>
        <v>11818974.01</v>
      </c>
      <c r="E103" s="66">
        <f t="shared" si="24"/>
        <v>0</v>
      </c>
      <c r="F103" s="66">
        <f t="shared" si="24"/>
        <v>0</v>
      </c>
      <c r="G103" s="66">
        <f t="shared" si="24"/>
        <v>11818974.01</v>
      </c>
    </row>
    <row r="104" spans="1:7" x14ac:dyDescent="0.3">
      <c r="A104" s="70" t="s">
        <v>305</v>
      </c>
      <c r="B104" s="66">
        <v>0</v>
      </c>
      <c r="C104" s="66">
        <v>11818974.01</v>
      </c>
      <c r="D104" s="66">
        <v>11818974.01</v>
      </c>
      <c r="E104" s="66">
        <v>0</v>
      </c>
      <c r="F104" s="66">
        <v>0</v>
      </c>
      <c r="G104" s="66">
        <f>D104-E104</f>
        <v>11818974.01</v>
      </c>
    </row>
    <row r="105" spans="1:7" x14ac:dyDescent="0.3">
      <c r="A105" s="70" t="s">
        <v>306</v>
      </c>
      <c r="B105" s="66">
        <v>0</v>
      </c>
      <c r="C105" s="66">
        <v>0</v>
      </c>
      <c r="D105" s="66">
        <v>0</v>
      </c>
      <c r="E105" s="66">
        <v>0</v>
      </c>
      <c r="F105" s="66">
        <v>0</v>
      </c>
      <c r="G105" s="66">
        <f t="shared" ref="G105:G112" si="25">D105-E105</f>
        <v>0</v>
      </c>
    </row>
    <row r="106" spans="1:7" x14ac:dyDescent="0.3">
      <c r="A106" s="70" t="s">
        <v>307</v>
      </c>
      <c r="B106" s="66">
        <v>0</v>
      </c>
      <c r="C106" s="66">
        <v>0</v>
      </c>
      <c r="D106" s="66">
        <v>0</v>
      </c>
      <c r="E106" s="66">
        <v>0</v>
      </c>
      <c r="F106" s="66">
        <v>0</v>
      </c>
      <c r="G106" s="66">
        <f t="shared" si="25"/>
        <v>0</v>
      </c>
    </row>
    <row r="107" spans="1:7" x14ac:dyDescent="0.3">
      <c r="A107" s="70" t="s">
        <v>308</v>
      </c>
      <c r="B107" s="66">
        <v>0</v>
      </c>
      <c r="C107" s="66">
        <v>0</v>
      </c>
      <c r="D107" s="66">
        <v>0</v>
      </c>
      <c r="E107" s="66">
        <v>0</v>
      </c>
      <c r="F107" s="66">
        <v>0</v>
      </c>
      <c r="G107" s="66">
        <f t="shared" si="25"/>
        <v>0</v>
      </c>
    </row>
    <row r="108" spans="1:7" x14ac:dyDescent="0.3">
      <c r="A108" s="70" t="s">
        <v>309</v>
      </c>
      <c r="B108" s="66">
        <v>0</v>
      </c>
      <c r="C108" s="66">
        <v>0</v>
      </c>
      <c r="D108" s="66">
        <v>0</v>
      </c>
      <c r="E108" s="66">
        <v>0</v>
      </c>
      <c r="F108" s="66">
        <v>0</v>
      </c>
      <c r="G108" s="66">
        <f t="shared" si="25"/>
        <v>0</v>
      </c>
    </row>
    <row r="109" spans="1:7" x14ac:dyDescent="0.3">
      <c r="A109" s="70" t="s">
        <v>310</v>
      </c>
      <c r="B109" s="66">
        <v>0</v>
      </c>
      <c r="C109" s="66">
        <v>0</v>
      </c>
      <c r="D109" s="66">
        <v>0</v>
      </c>
      <c r="E109" s="66">
        <v>0</v>
      </c>
      <c r="F109" s="66">
        <v>0</v>
      </c>
      <c r="G109" s="66">
        <f t="shared" si="25"/>
        <v>0</v>
      </c>
    </row>
    <row r="110" spans="1:7" x14ac:dyDescent="0.3">
      <c r="A110" s="70" t="s">
        <v>311</v>
      </c>
      <c r="B110" s="66">
        <v>0</v>
      </c>
      <c r="C110" s="66">
        <v>0</v>
      </c>
      <c r="D110" s="66">
        <v>0</v>
      </c>
      <c r="E110" s="66">
        <v>0</v>
      </c>
      <c r="F110" s="66">
        <v>0</v>
      </c>
      <c r="G110" s="66">
        <f t="shared" si="25"/>
        <v>0</v>
      </c>
    </row>
    <row r="111" spans="1:7" x14ac:dyDescent="0.3">
      <c r="A111" s="70" t="s">
        <v>312</v>
      </c>
      <c r="B111" s="66">
        <v>0</v>
      </c>
      <c r="C111" s="66">
        <v>0</v>
      </c>
      <c r="D111" s="66">
        <v>0</v>
      </c>
      <c r="E111" s="66">
        <v>0</v>
      </c>
      <c r="F111" s="66">
        <v>0</v>
      </c>
      <c r="G111" s="66">
        <f t="shared" si="25"/>
        <v>0</v>
      </c>
    </row>
    <row r="112" spans="1:7" x14ac:dyDescent="0.3">
      <c r="A112" s="70" t="s">
        <v>313</v>
      </c>
      <c r="B112" s="66">
        <v>0</v>
      </c>
      <c r="C112" s="66">
        <v>0</v>
      </c>
      <c r="D112" s="66">
        <v>0</v>
      </c>
      <c r="E112" s="66">
        <v>0</v>
      </c>
      <c r="F112" s="66">
        <v>0</v>
      </c>
      <c r="G112" s="66">
        <f t="shared" si="25"/>
        <v>0</v>
      </c>
    </row>
    <row r="113" spans="1:7" x14ac:dyDescent="0.3">
      <c r="A113" s="69" t="s">
        <v>314</v>
      </c>
      <c r="B113" s="66">
        <f>SUM(B114:B122)</f>
        <v>0</v>
      </c>
      <c r="C113" s="66">
        <f t="shared" ref="C113:G113" si="26">SUM(C114:C122)</f>
        <v>0</v>
      </c>
      <c r="D113" s="66">
        <f t="shared" si="26"/>
        <v>0</v>
      </c>
      <c r="E113" s="66">
        <f t="shared" si="26"/>
        <v>0</v>
      </c>
      <c r="F113" s="66">
        <f t="shared" si="26"/>
        <v>0</v>
      </c>
      <c r="G113" s="66">
        <f t="shared" si="26"/>
        <v>0</v>
      </c>
    </row>
    <row r="114" spans="1:7" x14ac:dyDescent="0.3">
      <c r="A114" s="70" t="s">
        <v>315</v>
      </c>
      <c r="B114" s="66">
        <v>0</v>
      </c>
      <c r="C114" s="66">
        <v>0</v>
      </c>
      <c r="D114" s="66">
        <v>0</v>
      </c>
      <c r="E114" s="66">
        <v>0</v>
      </c>
      <c r="F114" s="66">
        <v>0</v>
      </c>
      <c r="G114" s="66">
        <f>D114-E114</f>
        <v>0</v>
      </c>
    </row>
    <row r="115" spans="1:7" x14ac:dyDescent="0.3">
      <c r="A115" s="70" t="s">
        <v>316</v>
      </c>
      <c r="B115" s="66">
        <v>0</v>
      </c>
      <c r="C115" s="66">
        <v>0</v>
      </c>
      <c r="D115" s="66">
        <v>0</v>
      </c>
      <c r="E115" s="66">
        <v>0</v>
      </c>
      <c r="F115" s="66">
        <v>0</v>
      </c>
      <c r="G115" s="66">
        <f t="shared" ref="G115:G122" si="27">D115-E115</f>
        <v>0</v>
      </c>
    </row>
    <row r="116" spans="1:7" x14ac:dyDescent="0.3">
      <c r="A116" s="70" t="s">
        <v>317</v>
      </c>
      <c r="B116" s="66">
        <v>0</v>
      </c>
      <c r="C116" s="66">
        <v>0</v>
      </c>
      <c r="D116" s="66">
        <v>0</v>
      </c>
      <c r="E116" s="66">
        <v>0</v>
      </c>
      <c r="F116" s="66">
        <v>0</v>
      </c>
      <c r="G116" s="66">
        <f t="shared" si="27"/>
        <v>0</v>
      </c>
    </row>
    <row r="117" spans="1:7" x14ac:dyDescent="0.3">
      <c r="A117" s="70" t="s">
        <v>318</v>
      </c>
      <c r="B117" s="66">
        <v>0</v>
      </c>
      <c r="C117" s="66">
        <v>0</v>
      </c>
      <c r="D117" s="66">
        <v>0</v>
      </c>
      <c r="E117" s="66">
        <v>0</v>
      </c>
      <c r="F117" s="66">
        <v>0</v>
      </c>
      <c r="G117" s="66">
        <f t="shared" si="27"/>
        <v>0</v>
      </c>
    </row>
    <row r="118" spans="1:7" x14ac:dyDescent="0.3">
      <c r="A118" s="70" t="s">
        <v>319</v>
      </c>
      <c r="B118" s="66">
        <v>0</v>
      </c>
      <c r="C118" s="66">
        <v>0</v>
      </c>
      <c r="D118" s="66">
        <v>0</v>
      </c>
      <c r="E118" s="66">
        <v>0</v>
      </c>
      <c r="F118" s="66">
        <v>0</v>
      </c>
      <c r="G118" s="66">
        <f t="shared" si="27"/>
        <v>0</v>
      </c>
    </row>
    <row r="119" spans="1:7" x14ac:dyDescent="0.3">
      <c r="A119" s="70" t="s">
        <v>320</v>
      </c>
      <c r="B119" s="66">
        <v>0</v>
      </c>
      <c r="C119" s="66">
        <v>0</v>
      </c>
      <c r="D119" s="66">
        <v>0</v>
      </c>
      <c r="E119" s="66">
        <v>0</v>
      </c>
      <c r="F119" s="66">
        <v>0</v>
      </c>
      <c r="G119" s="66">
        <f t="shared" si="27"/>
        <v>0</v>
      </c>
    </row>
    <row r="120" spans="1:7" x14ac:dyDescent="0.3">
      <c r="A120" s="70" t="s">
        <v>321</v>
      </c>
      <c r="B120" s="66">
        <v>0</v>
      </c>
      <c r="C120" s="66">
        <v>0</v>
      </c>
      <c r="D120" s="66">
        <v>0</v>
      </c>
      <c r="E120" s="66">
        <v>0</v>
      </c>
      <c r="F120" s="66">
        <v>0</v>
      </c>
      <c r="G120" s="66">
        <f t="shared" si="27"/>
        <v>0</v>
      </c>
    </row>
    <row r="121" spans="1:7" x14ac:dyDescent="0.3">
      <c r="A121" s="70" t="s">
        <v>322</v>
      </c>
      <c r="B121" s="66">
        <v>0</v>
      </c>
      <c r="C121" s="66">
        <v>0</v>
      </c>
      <c r="D121" s="66">
        <v>0</v>
      </c>
      <c r="E121" s="66">
        <v>0</v>
      </c>
      <c r="F121" s="66">
        <v>0</v>
      </c>
      <c r="G121" s="66">
        <f t="shared" si="27"/>
        <v>0</v>
      </c>
    </row>
    <row r="122" spans="1:7" x14ac:dyDescent="0.3">
      <c r="A122" s="70" t="s">
        <v>323</v>
      </c>
      <c r="B122" s="66">
        <v>0</v>
      </c>
      <c r="C122" s="66">
        <v>0</v>
      </c>
      <c r="D122" s="66">
        <v>0</v>
      </c>
      <c r="E122" s="66">
        <v>0</v>
      </c>
      <c r="F122" s="66">
        <v>0</v>
      </c>
      <c r="G122" s="66">
        <f t="shared" si="27"/>
        <v>0</v>
      </c>
    </row>
    <row r="123" spans="1:7" x14ac:dyDescent="0.3">
      <c r="A123" s="69" t="s">
        <v>324</v>
      </c>
      <c r="B123" s="66">
        <f>SUM(B124:B132)</f>
        <v>0</v>
      </c>
      <c r="C123" s="66">
        <f t="shared" ref="C123:G123" si="28">SUM(C124:C132)</f>
        <v>0</v>
      </c>
      <c r="D123" s="66">
        <f t="shared" si="28"/>
        <v>0</v>
      </c>
      <c r="E123" s="66">
        <f t="shared" si="28"/>
        <v>0</v>
      </c>
      <c r="F123" s="66">
        <f t="shared" si="28"/>
        <v>0</v>
      </c>
      <c r="G123" s="66">
        <f t="shared" si="28"/>
        <v>0</v>
      </c>
    </row>
    <row r="124" spans="1:7" x14ac:dyDescent="0.3">
      <c r="A124" s="70" t="s">
        <v>325</v>
      </c>
      <c r="B124" s="66">
        <v>0</v>
      </c>
      <c r="C124" s="66">
        <v>0</v>
      </c>
      <c r="D124" s="66">
        <v>0</v>
      </c>
      <c r="E124" s="66">
        <v>0</v>
      </c>
      <c r="F124" s="66">
        <v>0</v>
      </c>
      <c r="G124" s="66">
        <f>D124-E124</f>
        <v>0</v>
      </c>
    </row>
    <row r="125" spans="1:7" x14ac:dyDescent="0.3">
      <c r="A125" s="70" t="s">
        <v>326</v>
      </c>
      <c r="B125" s="66">
        <v>0</v>
      </c>
      <c r="C125" s="66">
        <v>0</v>
      </c>
      <c r="D125" s="66">
        <v>0</v>
      </c>
      <c r="E125" s="66">
        <v>0</v>
      </c>
      <c r="F125" s="66">
        <v>0</v>
      </c>
      <c r="G125" s="66">
        <f t="shared" ref="G125:G132" si="29">D125-E125</f>
        <v>0</v>
      </c>
    </row>
    <row r="126" spans="1:7" x14ac:dyDescent="0.3">
      <c r="A126" s="70" t="s">
        <v>327</v>
      </c>
      <c r="B126" s="66">
        <v>0</v>
      </c>
      <c r="C126" s="66">
        <v>0</v>
      </c>
      <c r="D126" s="66">
        <v>0</v>
      </c>
      <c r="E126" s="66">
        <v>0</v>
      </c>
      <c r="F126" s="66">
        <v>0</v>
      </c>
      <c r="G126" s="66">
        <f t="shared" si="29"/>
        <v>0</v>
      </c>
    </row>
    <row r="127" spans="1:7" x14ac:dyDescent="0.3">
      <c r="A127" s="70" t="s">
        <v>328</v>
      </c>
      <c r="B127" s="66">
        <v>0</v>
      </c>
      <c r="C127" s="66">
        <v>0</v>
      </c>
      <c r="D127" s="66">
        <v>0</v>
      </c>
      <c r="E127" s="66">
        <v>0</v>
      </c>
      <c r="F127" s="66">
        <v>0</v>
      </c>
      <c r="G127" s="66">
        <f t="shared" si="29"/>
        <v>0</v>
      </c>
    </row>
    <row r="128" spans="1:7" x14ac:dyDescent="0.3">
      <c r="A128" s="70" t="s">
        <v>329</v>
      </c>
      <c r="B128" s="66">
        <v>0</v>
      </c>
      <c r="C128" s="66">
        <v>0</v>
      </c>
      <c r="D128" s="66">
        <v>0</v>
      </c>
      <c r="E128" s="66">
        <v>0</v>
      </c>
      <c r="F128" s="66">
        <v>0</v>
      </c>
      <c r="G128" s="66">
        <f t="shared" si="29"/>
        <v>0</v>
      </c>
    </row>
    <row r="129" spans="1:7" x14ac:dyDescent="0.3">
      <c r="A129" s="70" t="s">
        <v>330</v>
      </c>
      <c r="B129" s="66">
        <v>0</v>
      </c>
      <c r="C129" s="66">
        <v>0</v>
      </c>
      <c r="D129" s="66">
        <v>0</v>
      </c>
      <c r="E129" s="66">
        <v>0</v>
      </c>
      <c r="F129" s="66">
        <v>0</v>
      </c>
      <c r="G129" s="66">
        <f t="shared" si="29"/>
        <v>0</v>
      </c>
    </row>
    <row r="130" spans="1:7" x14ac:dyDescent="0.3">
      <c r="A130" s="70" t="s">
        <v>331</v>
      </c>
      <c r="B130" s="66">
        <v>0</v>
      </c>
      <c r="C130" s="66">
        <v>0</v>
      </c>
      <c r="D130" s="66">
        <v>0</v>
      </c>
      <c r="E130" s="66">
        <v>0</v>
      </c>
      <c r="F130" s="66">
        <v>0</v>
      </c>
      <c r="G130" s="66">
        <f t="shared" si="29"/>
        <v>0</v>
      </c>
    </row>
    <row r="131" spans="1:7" x14ac:dyDescent="0.3">
      <c r="A131" s="70" t="s">
        <v>332</v>
      </c>
      <c r="B131" s="66">
        <v>0</v>
      </c>
      <c r="C131" s="66">
        <v>0</v>
      </c>
      <c r="D131" s="66">
        <v>0</v>
      </c>
      <c r="E131" s="66">
        <v>0</v>
      </c>
      <c r="F131" s="66">
        <v>0</v>
      </c>
      <c r="G131" s="66">
        <f t="shared" si="29"/>
        <v>0</v>
      </c>
    </row>
    <row r="132" spans="1:7" x14ac:dyDescent="0.3">
      <c r="A132" s="70" t="s">
        <v>333</v>
      </c>
      <c r="B132" s="66">
        <v>0</v>
      </c>
      <c r="C132" s="66">
        <v>0</v>
      </c>
      <c r="D132" s="66">
        <v>0</v>
      </c>
      <c r="E132" s="66">
        <v>0</v>
      </c>
      <c r="F132" s="66">
        <v>0</v>
      </c>
      <c r="G132" s="66">
        <f t="shared" si="29"/>
        <v>0</v>
      </c>
    </row>
    <row r="133" spans="1:7" x14ac:dyDescent="0.3">
      <c r="A133" s="69" t="s">
        <v>334</v>
      </c>
      <c r="B133" s="66">
        <f>SUM(B134:B136)</f>
        <v>0</v>
      </c>
      <c r="C133" s="66">
        <f t="shared" ref="C133:G133" si="30">SUM(C134:C136)</f>
        <v>87605195.029999986</v>
      </c>
      <c r="D133" s="66">
        <f t="shared" si="30"/>
        <v>87605195.029999986</v>
      </c>
      <c r="E133" s="66">
        <f t="shared" si="30"/>
        <v>30991983.851007488</v>
      </c>
      <c r="F133" s="66">
        <f t="shared" si="30"/>
        <v>22520310.391007487</v>
      </c>
      <c r="G133" s="66">
        <f t="shared" si="30"/>
        <v>56613211.178992502</v>
      </c>
    </row>
    <row r="134" spans="1:7" x14ac:dyDescent="0.3">
      <c r="A134" s="70" t="s">
        <v>335</v>
      </c>
      <c r="B134" s="66">
        <v>0</v>
      </c>
      <c r="C134" s="66">
        <v>83942287.949999988</v>
      </c>
      <c r="D134" s="66">
        <v>83942287.949999988</v>
      </c>
      <c r="E134" s="66">
        <v>27810278.801007487</v>
      </c>
      <c r="F134" s="66">
        <v>19338605.341007486</v>
      </c>
      <c r="G134" s="66">
        <f>D134-E134</f>
        <v>56132009.148992501</v>
      </c>
    </row>
    <row r="135" spans="1:7" x14ac:dyDescent="0.3">
      <c r="A135" s="70" t="s">
        <v>336</v>
      </c>
      <c r="B135" s="66">
        <v>0</v>
      </c>
      <c r="C135" s="66">
        <v>3662907.0799999982</v>
      </c>
      <c r="D135" s="66">
        <v>3662907.0799999982</v>
      </c>
      <c r="E135" s="66">
        <v>3181705.05</v>
      </c>
      <c r="F135" s="66">
        <v>3181705.05</v>
      </c>
      <c r="G135" s="66">
        <f t="shared" ref="G135:G136" si="31">D135-E135</f>
        <v>481202.0299999984</v>
      </c>
    </row>
    <row r="136" spans="1:7" x14ac:dyDescent="0.3">
      <c r="A136" s="70" t="s">
        <v>337</v>
      </c>
      <c r="B136" s="66">
        <v>0</v>
      </c>
      <c r="C136" s="66">
        <v>0</v>
      </c>
      <c r="D136" s="66">
        <v>0</v>
      </c>
      <c r="E136" s="66">
        <v>0</v>
      </c>
      <c r="F136" s="66">
        <v>0</v>
      </c>
      <c r="G136" s="66">
        <f t="shared" si="31"/>
        <v>0</v>
      </c>
    </row>
    <row r="137" spans="1:7" x14ac:dyDescent="0.3">
      <c r="A137" s="69" t="s">
        <v>338</v>
      </c>
      <c r="B137" s="66">
        <f>SUM(B138:B142,B144:B145)</f>
        <v>0</v>
      </c>
      <c r="C137" s="66">
        <f t="shared" ref="C137:G137" si="32">SUM(C138:C142,C144:C145)</f>
        <v>0</v>
      </c>
      <c r="D137" s="66">
        <f t="shared" si="32"/>
        <v>0</v>
      </c>
      <c r="E137" s="66">
        <f t="shared" si="32"/>
        <v>0</v>
      </c>
      <c r="F137" s="66">
        <f t="shared" si="32"/>
        <v>0</v>
      </c>
      <c r="G137" s="66">
        <f t="shared" si="32"/>
        <v>0</v>
      </c>
    </row>
    <row r="138" spans="1:7" x14ac:dyDescent="0.3">
      <c r="A138" s="70" t="s">
        <v>339</v>
      </c>
      <c r="B138" s="66">
        <v>0</v>
      </c>
      <c r="C138" s="66">
        <v>0</v>
      </c>
      <c r="D138" s="66">
        <v>0</v>
      </c>
      <c r="E138" s="66">
        <v>0</v>
      </c>
      <c r="F138" s="66">
        <v>0</v>
      </c>
      <c r="G138" s="66">
        <f>D138-E138</f>
        <v>0</v>
      </c>
    </row>
    <row r="139" spans="1:7" x14ac:dyDescent="0.3">
      <c r="A139" s="70" t="s">
        <v>340</v>
      </c>
      <c r="B139" s="66">
        <v>0</v>
      </c>
      <c r="C139" s="66">
        <v>0</v>
      </c>
      <c r="D139" s="66">
        <v>0</v>
      </c>
      <c r="E139" s="66">
        <v>0</v>
      </c>
      <c r="F139" s="66">
        <v>0</v>
      </c>
      <c r="G139" s="66">
        <f t="shared" ref="G139:G145" si="33">D139-E139</f>
        <v>0</v>
      </c>
    </row>
    <row r="140" spans="1:7" x14ac:dyDescent="0.3">
      <c r="A140" s="70" t="s">
        <v>341</v>
      </c>
      <c r="B140" s="66">
        <v>0</v>
      </c>
      <c r="C140" s="66">
        <v>0</v>
      </c>
      <c r="D140" s="66">
        <v>0</v>
      </c>
      <c r="E140" s="66">
        <v>0</v>
      </c>
      <c r="F140" s="66">
        <v>0</v>
      </c>
      <c r="G140" s="66">
        <f t="shared" si="33"/>
        <v>0</v>
      </c>
    </row>
    <row r="141" spans="1:7" x14ac:dyDescent="0.3">
      <c r="A141" s="70" t="s">
        <v>342</v>
      </c>
      <c r="B141" s="66">
        <v>0</v>
      </c>
      <c r="C141" s="66">
        <v>0</v>
      </c>
      <c r="D141" s="66">
        <v>0</v>
      </c>
      <c r="E141" s="66">
        <v>0</v>
      </c>
      <c r="F141" s="66">
        <v>0</v>
      </c>
      <c r="G141" s="66">
        <f t="shared" si="33"/>
        <v>0</v>
      </c>
    </row>
    <row r="142" spans="1:7" x14ac:dyDescent="0.3">
      <c r="A142" s="70" t="s">
        <v>343</v>
      </c>
      <c r="B142" s="66">
        <v>0</v>
      </c>
      <c r="C142" s="66">
        <v>0</v>
      </c>
      <c r="D142" s="66">
        <v>0</v>
      </c>
      <c r="E142" s="66">
        <v>0</v>
      </c>
      <c r="F142" s="66">
        <v>0</v>
      </c>
      <c r="G142" s="66">
        <f t="shared" si="33"/>
        <v>0</v>
      </c>
    </row>
    <row r="143" spans="1:7" x14ac:dyDescent="0.3">
      <c r="A143" s="70" t="s">
        <v>3293</v>
      </c>
      <c r="B143" s="66">
        <v>0</v>
      </c>
      <c r="C143" s="66">
        <v>0</v>
      </c>
      <c r="D143" s="66">
        <v>0</v>
      </c>
      <c r="E143" s="66">
        <v>0</v>
      </c>
      <c r="F143" s="66">
        <v>0</v>
      </c>
      <c r="G143" s="66">
        <f t="shared" si="33"/>
        <v>0</v>
      </c>
    </row>
    <row r="144" spans="1:7" x14ac:dyDescent="0.3">
      <c r="A144" s="70" t="s">
        <v>345</v>
      </c>
      <c r="B144" s="66">
        <v>0</v>
      </c>
      <c r="C144" s="66">
        <v>0</v>
      </c>
      <c r="D144" s="66">
        <v>0</v>
      </c>
      <c r="E144" s="66">
        <v>0</v>
      </c>
      <c r="F144" s="66">
        <v>0</v>
      </c>
      <c r="G144" s="66">
        <f t="shared" si="33"/>
        <v>0</v>
      </c>
    </row>
    <row r="145" spans="1:7" x14ac:dyDescent="0.3">
      <c r="A145" s="70" t="s">
        <v>346</v>
      </c>
      <c r="B145" s="66">
        <v>0</v>
      </c>
      <c r="C145" s="66">
        <v>0</v>
      </c>
      <c r="D145" s="66">
        <v>0</v>
      </c>
      <c r="E145" s="66">
        <v>0</v>
      </c>
      <c r="F145" s="66">
        <v>0</v>
      </c>
      <c r="G145" s="66">
        <f t="shared" si="33"/>
        <v>0</v>
      </c>
    </row>
    <row r="146" spans="1:7" x14ac:dyDescent="0.3">
      <c r="A146" s="69" t="s">
        <v>347</v>
      </c>
      <c r="B146" s="66">
        <f>SUM(B147:B149)</f>
        <v>0</v>
      </c>
      <c r="C146" s="66">
        <f t="shared" ref="C146:G146" si="34">SUM(C147:C149)</f>
        <v>0</v>
      </c>
      <c r="D146" s="66">
        <f t="shared" si="34"/>
        <v>0</v>
      </c>
      <c r="E146" s="66">
        <f t="shared" si="34"/>
        <v>0</v>
      </c>
      <c r="F146" s="66">
        <f t="shared" si="34"/>
        <v>0</v>
      </c>
      <c r="G146" s="66">
        <f t="shared" si="34"/>
        <v>0</v>
      </c>
    </row>
    <row r="147" spans="1:7" x14ac:dyDescent="0.3">
      <c r="A147" s="70" t="s">
        <v>348</v>
      </c>
      <c r="B147" s="66">
        <v>0</v>
      </c>
      <c r="C147" s="66">
        <v>0</v>
      </c>
      <c r="D147" s="66">
        <v>0</v>
      </c>
      <c r="E147" s="66">
        <v>0</v>
      </c>
      <c r="F147" s="66">
        <v>0</v>
      </c>
      <c r="G147" s="66">
        <f>D147-E147</f>
        <v>0</v>
      </c>
    </row>
    <row r="148" spans="1:7" x14ac:dyDescent="0.3">
      <c r="A148" s="70" t="s">
        <v>349</v>
      </c>
      <c r="B148" s="66">
        <v>0</v>
      </c>
      <c r="C148" s="66">
        <v>0</v>
      </c>
      <c r="D148" s="66">
        <v>0</v>
      </c>
      <c r="E148" s="66">
        <v>0</v>
      </c>
      <c r="F148" s="66">
        <v>0</v>
      </c>
      <c r="G148" s="66">
        <f t="shared" ref="G148:G149" si="35">D148-E148</f>
        <v>0</v>
      </c>
    </row>
    <row r="149" spans="1:7" x14ac:dyDescent="0.3">
      <c r="A149" s="70" t="s">
        <v>350</v>
      </c>
      <c r="B149" s="66">
        <v>0</v>
      </c>
      <c r="C149" s="66">
        <v>0</v>
      </c>
      <c r="D149" s="66">
        <v>0</v>
      </c>
      <c r="E149" s="66">
        <v>0</v>
      </c>
      <c r="F149" s="66">
        <v>0</v>
      </c>
      <c r="G149" s="66">
        <f t="shared" si="35"/>
        <v>0</v>
      </c>
    </row>
    <row r="150" spans="1:7" x14ac:dyDescent="0.3">
      <c r="A150" s="69" t="s">
        <v>351</v>
      </c>
      <c r="B150" s="66">
        <f>SUM(B151:B157)</f>
        <v>0</v>
      </c>
      <c r="C150" s="66">
        <f t="shared" ref="C150:G150" si="36">SUM(C151:C157)</f>
        <v>0</v>
      </c>
      <c r="D150" s="66">
        <f t="shared" si="36"/>
        <v>0</v>
      </c>
      <c r="E150" s="66">
        <f t="shared" si="36"/>
        <v>0</v>
      </c>
      <c r="F150" s="66">
        <f t="shared" si="36"/>
        <v>0</v>
      </c>
      <c r="G150" s="66">
        <f t="shared" si="36"/>
        <v>0</v>
      </c>
    </row>
    <row r="151" spans="1:7" x14ac:dyDescent="0.3">
      <c r="A151" s="70" t="s">
        <v>352</v>
      </c>
      <c r="B151" s="66">
        <v>0</v>
      </c>
      <c r="C151" s="66">
        <v>0</v>
      </c>
      <c r="D151" s="66">
        <v>0</v>
      </c>
      <c r="E151" s="66">
        <v>0</v>
      </c>
      <c r="F151" s="66">
        <v>0</v>
      </c>
      <c r="G151" s="66">
        <f>D151-E151</f>
        <v>0</v>
      </c>
    </row>
    <row r="152" spans="1:7" x14ac:dyDescent="0.3">
      <c r="A152" s="70" t="s">
        <v>353</v>
      </c>
      <c r="B152" s="66">
        <v>0</v>
      </c>
      <c r="C152" s="66">
        <v>0</v>
      </c>
      <c r="D152" s="66">
        <v>0</v>
      </c>
      <c r="E152" s="66">
        <v>0</v>
      </c>
      <c r="F152" s="66">
        <v>0</v>
      </c>
      <c r="G152" s="66">
        <f t="shared" ref="G152:G157" si="37">D152-E152</f>
        <v>0</v>
      </c>
    </row>
    <row r="153" spans="1:7" x14ac:dyDescent="0.3">
      <c r="A153" s="70" t="s">
        <v>354</v>
      </c>
      <c r="B153" s="66">
        <v>0</v>
      </c>
      <c r="C153" s="66">
        <v>0</v>
      </c>
      <c r="D153" s="66">
        <v>0</v>
      </c>
      <c r="E153" s="66">
        <v>0</v>
      </c>
      <c r="F153" s="66">
        <v>0</v>
      </c>
      <c r="G153" s="66">
        <f t="shared" si="37"/>
        <v>0</v>
      </c>
    </row>
    <row r="154" spans="1:7" x14ac:dyDescent="0.3">
      <c r="A154" s="34" t="s">
        <v>355</v>
      </c>
      <c r="B154" s="66">
        <v>0</v>
      </c>
      <c r="C154" s="66">
        <v>0</v>
      </c>
      <c r="D154" s="66">
        <v>0</v>
      </c>
      <c r="E154" s="66">
        <v>0</v>
      </c>
      <c r="F154" s="66">
        <v>0</v>
      </c>
      <c r="G154" s="66">
        <f t="shared" si="37"/>
        <v>0</v>
      </c>
    </row>
    <row r="155" spans="1:7" x14ac:dyDescent="0.3">
      <c r="A155" s="70" t="s">
        <v>356</v>
      </c>
      <c r="B155" s="66">
        <v>0</v>
      </c>
      <c r="C155" s="66">
        <v>0</v>
      </c>
      <c r="D155" s="66">
        <v>0</v>
      </c>
      <c r="E155" s="66">
        <v>0</v>
      </c>
      <c r="F155" s="66">
        <v>0</v>
      </c>
      <c r="G155" s="66">
        <f t="shared" si="37"/>
        <v>0</v>
      </c>
    </row>
    <row r="156" spans="1:7" x14ac:dyDescent="0.3">
      <c r="A156" s="70" t="s">
        <v>357</v>
      </c>
      <c r="B156" s="66">
        <v>0</v>
      </c>
      <c r="C156" s="66">
        <v>0</v>
      </c>
      <c r="D156" s="66">
        <v>0</v>
      </c>
      <c r="E156" s="66">
        <v>0</v>
      </c>
      <c r="F156" s="66">
        <v>0</v>
      </c>
      <c r="G156" s="66">
        <f t="shared" si="37"/>
        <v>0</v>
      </c>
    </row>
    <row r="157" spans="1:7" x14ac:dyDescent="0.3">
      <c r="A157" s="70" t="s">
        <v>358</v>
      </c>
      <c r="B157" s="66">
        <v>0</v>
      </c>
      <c r="C157" s="66">
        <v>0</v>
      </c>
      <c r="D157" s="66">
        <v>0</v>
      </c>
      <c r="E157" s="66">
        <v>0</v>
      </c>
      <c r="F157" s="66">
        <v>0</v>
      </c>
      <c r="G157" s="66">
        <f t="shared" si="37"/>
        <v>0</v>
      </c>
    </row>
    <row r="158" spans="1:7" x14ac:dyDescent="0.3">
      <c r="A158" s="35"/>
      <c r="B158" s="67"/>
      <c r="C158" s="67"/>
      <c r="D158" s="67"/>
      <c r="E158" s="67"/>
      <c r="F158" s="67"/>
      <c r="G158" s="67"/>
    </row>
    <row r="159" spans="1:7" x14ac:dyDescent="0.3">
      <c r="A159" s="36" t="s">
        <v>360</v>
      </c>
      <c r="B159" s="65">
        <f>B9+B84</f>
        <v>543608662.65175009</v>
      </c>
      <c r="C159" s="65">
        <f t="shared" ref="C159:G159" si="38">C9+C84</f>
        <v>578308464.87098026</v>
      </c>
      <c r="D159" s="65">
        <f t="shared" si="38"/>
        <v>1121917127.5227301</v>
      </c>
      <c r="E159" s="65">
        <f t="shared" si="38"/>
        <v>752326290.73999977</v>
      </c>
      <c r="F159" s="65">
        <f t="shared" si="38"/>
        <v>723353354.93999982</v>
      </c>
      <c r="G159" s="65">
        <f t="shared" si="38"/>
        <v>369590836.78273046</v>
      </c>
    </row>
    <row r="160" spans="1:7" x14ac:dyDescent="0.3">
      <c r="A160" s="49"/>
      <c r="B160" s="5"/>
      <c r="C160" s="5"/>
      <c r="D160" s="5"/>
      <c r="E160" s="5"/>
      <c r="F160" s="5"/>
      <c r="G160" s="5"/>
    </row>
  </sheetData>
  <sheetProtection algorithmName="SHA-512" hashValue="6hlCXoVXh6Jl4wAiKUNPRqWu1B/q4T9Mm4a5QElIQLK8lKPYWU/9n030KYeQ4+eBEbvE3OkISupGdVv81VYEVw==" saltValue="E8tptkvB8m2sDC/qw0Z3pQ==" spinCount="100000" sheet="1" objects="1" scenarios="1"/>
  <mergeCells count="9">
    <mergeCell ref="A1:G1"/>
    <mergeCell ref="A7:A8"/>
    <mergeCell ref="B7:F7"/>
    <mergeCell ref="G7:G8"/>
    <mergeCell ref="A2:G2"/>
    <mergeCell ref="A3:G3"/>
    <mergeCell ref="A4:G4"/>
    <mergeCell ref="A5:G5"/>
    <mergeCell ref="A6:G6"/>
  </mergeCells>
  <dataValidations count="1">
    <dataValidation type="decimal" allowBlank="1" showInputMessage="1" showErrorMessage="1" sqref="B9:G159">
      <formula1>-1.79769313486231E+100</formula1>
      <formula2>1.79769313486231E+100</formula2>
    </dataValidation>
  </dataValidations>
  <printOptions horizontalCentered="1"/>
  <pageMargins left="0.19685039370078741" right="0.19685039370078741" top="0.35433070866141736" bottom="0.35433070866141736" header="0.31496062992125984" footer="0.31496062992125984"/>
  <pageSetup paperSize="9" scale="45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/>
  <dimension ref="A1:Y150"/>
  <sheetViews>
    <sheetView topLeftCell="A112" workbookViewId="0">
      <selection activeCell="L135" sqref="L135"/>
    </sheetView>
  </sheetViews>
  <sheetFormatPr baseColWidth="10" defaultRowHeight="14.4" x14ac:dyDescent="0.3"/>
  <cols>
    <col min="1" max="1" width="10.44140625" bestFit="1" customWidth="1"/>
    <col min="2" max="14" width="3" customWidth="1"/>
    <col min="15" max="15" width="80.44140625" customWidth="1"/>
    <col min="17" max="17" width="12.6640625" customWidth="1"/>
    <col min="18" max="18" width="11.33203125" bestFit="1" customWidth="1"/>
    <col min="20" max="20" width="11" bestFit="1" customWidth="1"/>
    <col min="21" max="21" width="10" bestFit="1" customWidth="1"/>
    <col min="22" max="22" width="20.6640625" bestFit="1" customWidth="1"/>
    <col min="23" max="23" width="15" bestFit="1" customWidth="1"/>
    <col min="24" max="24" width="27.33203125" bestFit="1" customWidth="1"/>
    <col min="25" max="25" width="16" bestFit="1" customWidth="1"/>
  </cols>
  <sheetData>
    <row r="1" spans="1:25" x14ac:dyDescent="0.3">
      <c r="A1" t="s">
        <v>538</v>
      </c>
      <c r="B1" t="s">
        <v>539</v>
      </c>
      <c r="C1" t="s">
        <v>540</v>
      </c>
      <c r="D1" t="s">
        <v>541</v>
      </c>
      <c r="E1" t="s">
        <v>542</v>
      </c>
      <c r="F1" t="s">
        <v>543</v>
      </c>
      <c r="G1" t="s">
        <v>544</v>
      </c>
      <c r="H1" t="s">
        <v>545</v>
      </c>
      <c r="I1" t="s">
        <v>546</v>
      </c>
      <c r="P1" t="s">
        <v>3139</v>
      </c>
      <c r="Q1" t="s">
        <v>3140</v>
      </c>
      <c r="R1" t="s">
        <v>729</v>
      </c>
      <c r="S1" t="s">
        <v>723</v>
      </c>
      <c r="T1" t="s">
        <v>3141</v>
      </c>
      <c r="U1" t="s">
        <v>3142</v>
      </c>
    </row>
    <row r="2" spans="1:25" x14ac:dyDescent="0.3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6,1,1,0,0,0,0</v>
      </c>
      <c r="B2">
        <v>6</v>
      </c>
      <c r="C2">
        <v>1</v>
      </c>
      <c r="D2">
        <v>1</v>
      </c>
      <c r="I2" t="s">
        <v>703</v>
      </c>
      <c r="P2" s="13">
        <f>'Formato 6 a)'!B9</f>
        <v>543608662.65175009</v>
      </c>
      <c r="Q2" s="13">
        <f>'Formato 6 a)'!C9</f>
        <v>478873593.24098027</v>
      </c>
      <c r="R2" s="13">
        <f>'Formato 6 a)'!D9</f>
        <v>1022482255.8927302</v>
      </c>
      <c r="S2" s="13">
        <f>'Formato 6 a)'!E9</f>
        <v>721334306.88899231</v>
      </c>
      <c r="T2" s="13">
        <f>'Formato 6 a)'!F9</f>
        <v>700833044.54899228</v>
      </c>
      <c r="U2" s="13">
        <f>'Formato 6 a)'!G9</f>
        <v>301147949.00373799</v>
      </c>
    </row>
    <row r="3" spans="1:25" x14ac:dyDescent="0.3">
      <c r="A3" t="str">
        <f t="shared" ref="A3:A63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6,1,1,1,0,0,0</v>
      </c>
      <c r="B3">
        <v>6</v>
      </c>
      <c r="C3">
        <v>1</v>
      </c>
      <c r="D3">
        <v>1</v>
      </c>
      <c r="E3">
        <v>1</v>
      </c>
      <c r="J3" t="s">
        <v>3143</v>
      </c>
      <c r="P3" s="13">
        <f>'Formato 6 a)'!B10</f>
        <v>125501090.7</v>
      </c>
      <c r="Q3" s="13">
        <f>'Formato 6 a)'!C10</f>
        <v>-5.0002196803689003E-4</v>
      </c>
      <c r="R3" s="13">
        <f>'Formato 6 a)'!D10</f>
        <v>125501090.69949999</v>
      </c>
      <c r="S3" s="13">
        <f>'Formato 6 a)'!E10</f>
        <v>116678257.61999986</v>
      </c>
      <c r="T3" s="13">
        <f>'Formato 6 a)'!F10</f>
        <v>116677508.75999986</v>
      </c>
      <c r="U3" s="13">
        <f>'Formato 6 a)'!G10</f>
        <v>8822833.0795001239</v>
      </c>
      <c r="V3" s="13"/>
    </row>
    <row r="4" spans="1:25" x14ac:dyDescent="0.3">
      <c r="A4" t="str">
        <f t="shared" si="0"/>
        <v>6,1,1,1,1,0,0</v>
      </c>
      <c r="B4">
        <v>6</v>
      </c>
      <c r="C4">
        <v>1</v>
      </c>
      <c r="D4">
        <v>1</v>
      </c>
      <c r="E4">
        <v>1</v>
      </c>
      <c r="F4">
        <v>1</v>
      </c>
      <c r="K4" t="s">
        <v>3144</v>
      </c>
      <c r="P4" s="13">
        <f>'Formato 6 a)'!B11</f>
        <v>87081433.629999995</v>
      </c>
      <c r="Q4" s="13">
        <f>'Formato 6 a)'!C11</f>
        <v>-2036379.8555000126</v>
      </c>
      <c r="R4" s="13">
        <f>'Formato 6 a)'!D11</f>
        <v>85045053.774499983</v>
      </c>
      <c r="S4" s="13">
        <f>'Formato 6 a)'!E11</f>
        <v>83085558.099999815</v>
      </c>
      <c r="T4" s="13">
        <f>'Formato 6 a)'!F11</f>
        <v>83084809.239999816</v>
      </c>
      <c r="U4" s="13">
        <f>'Formato 6 a)'!G11</f>
        <v>1959495.6745001674</v>
      </c>
      <c r="V4" s="13"/>
    </row>
    <row r="5" spans="1:25" x14ac:dyDescent="0.3">
      <c r="A5" t="str">
        <f t="shared" si="0"/>
        <v>6,1,1,1,2,0,0</v>
      </c>
      <c r="B5">
        <v>6</v>
      </c>
      <c r="C5">
        <v>1</v>
      </c>
      <c r="D5">
        <v>1</v>
      </c>
      <c r="E5">
        <v>1</v>
      </c>
      <c r="F5">
        <v>2</v>
      </c>
      <c r="K5" t="s">
        <v>3145</v>
      </c>
      <c r="P5" s="13">
        <f>'Formato 6 a)'!B12</f>
        <v>0</v>
      </c>
      <c r="Q5" s="13">
        <f>'Formato 6 a)'!C12</f>
        <v>0</v>
      </c>
      <c r="R5" s="13">
        <f>'Formato 6 a)'!D12</f>
        <v>0</v>
      </c>
      <c r="S5" s="13">
        <f>'Formato 6 a)'!E12</f>
        <v>0</v>
      </c>
      <c r="T5" s="13">
        <f>'Formato 6 a)'!F12</f>
        <v>0</v>
      </c>
      <c r="U5" s="13">
        <f>'Formato 6 a)'!G12</f>
        <v>0</v>
      </c>
      <c r="V5" s="13"/>
    </row>
    <row r="6" spans="1:25" x14ac:dyDescent="0.3">
      <c r="A6" t="str">
        <f t="shared" si="0"/>
        <v>6,1,1,1,3,0,0</v>
      </c>
      <c r="B6">
        <v>6</v>
      </c>
      <c r="C6">
        <v>1</v>
      </c>
      <c r="D6">
        <v>1</v>
      </c>
      <c r="E6">
        <v>1</v>
      </c>
      <c r="F6">
        <v>3</v>
      </c>
      <c r="K6" t="s">
        <v>3146</v>
      </c>
      <c r="P6" s="13">
        <f>'Formato 6 a)'!B13</f>
        <v>13306080.440000001</v>
      </c>
      <c r="Q6" s="13">
        <f>'Formato 6 a)'!C13</f>
        <v>1649737.9799999986</v>
      </c>
      <c r="R6" s="13">
        <f>'Formato 6 a)'!D13</f>
        <v>14955818.42</v>
      </c>
      <c r="S6" s="13">
        <f>'Formato 6 a)'!E13</f>
        <v>13111293.990000004</v>
      </c>
      <c r="T6" s="13">
        <f>'Formato 6 a)'!F13</f>
        <v>13111293.990000004</v>
      </c>
      <c r="U6" s="13">
        <f>'Formato 6 a)'!G13</f>
        <v>1844524.429999996</v>
      </c>
      <c r="V6" s="13"/>
    </row>
    <row r="7" spans="1:25" x14ac:dyDescent="0.3">
      <c r="A7" t="str">
        <f t="shared" si="0"/>
        <v>6,1,1,1,4,0,0</v>
      </c>
      <c r="B7">
        <v>6</v>
      </c>
      <c r="C7">
        <v>1</v>
      </c>
      <c r="D7">
        <v>1</v>
      </c>
      <c r="E7">
        <v>1</v>
      </c>
      <c r="F7">
        <v>4</v>
      </c>
      <c r="K7" t="s">
        <v>3147</v>
      </c>
      <c r="P7" s="13">
        <f>'Formato 6 a)'!B14</f>
        <v>23506249.149999999</v>
      </c>
      <c r="Q7" s="13">
        <f>'Formato 6 a)'!C14</f>
        <v>-2126143.6950000077</v>
      </c>
      <c r="R7" s="13">
        <f>'Formato 6 a)'!D14</f>
        <v>21380105.454999991</v>
      </c>
      <c r="S7" s="13">
        <f>'Formato 6 a)'!E14</f>
        <v>18902279.41000003</v>
      </c>
      <c r="T7" s="13">
        <f>'Formato 6 a)'!F14</f>
        <v>18902279.41000003</v>
      </c>
      <c r="U7" s="13">
        <f>'Formato 6 a)'!G14</f>
        <v>2477826.0449999608</v>
      </c>
      <c r="V7" s="13"/>
      <c r="W7" s="13"/>
      <c r="X7" s="13"/>
      <c r="Y7" s="13"/>
    </row>
    <row r="8" spans="1:25" x14ac:dyDescent="0.3">
      <c r="A8" t="str">
        <f t="shared" si="0"/>
        <v>6,1,1,1,5,0,0</v>
      </c>
      <c r="B8">
        <v>6</v>
      </c>
      <c r="C8">
        <v>1</v>
      </c>
      <c r="D8">
        <v>1</v>
      </c>
      <c r="E8">
        <v>1</v>
      </c>
      <c r="F8">
        <v>5</v>
      </c>
      <c r="K8" t="s">
        <v>3148</v>
      </c>
      <c r="P8" s="13">
        <f>'Formato 6 a)'!B15</f>
        <v>1602327.48</v>
      </c>
      <c r="Q8" s="13">
        <f>'Formato 6 a)'!C15</f>
        <v>1019503.4499999997</v>
      </c>
      <c r="R8" s="13">
        <f>'Formato 6 a)'!D15</f>
        <v>2621830.9299999997</v>
      </c>
      <c r="S8" s="13">
        <f>'Formato 6 a)'!E15</f>
        <v>1579126.12</v>
      </c>
      <c r="T8" s="13">
        <f>'Formato 6 a)'!F15</f>
        <v>1579126.12</v>
      </c>
      <c r="U8" s="13">
        <f>'Formato 6 a)'!G15</f>
        <v>1042704.8099999996</v>
      </c>
    </row>
    <row r="9" spans="1:25" x14ac:dyDescent="0.3">
      <c r="A9" t="str">
        <f t="shared" si="0"/>
        <v>6,1,1,1,6,0,0</v>
      </c>
      <c r="B9">
        <v>6</v>
      </c>
      <c r="C9">
        <v>1</v>
      </c>
      <c r="D9">
        <v>1</v>
      </c>
      <c r="E9">
        <v>1</v>
      </c>
      <c r="F9">
        <v>6</v>
      </c>
      <c r="K9" t="s">
        <v>3149</v>
      </c>
      <c r="P9" s="13">
        <f>'Formato 6 a)'!B16</f>
        <v>5000</v>
      </c>
      <c r="Q9" s="13">
        <f>'Formato 6 a)'!C16</f>
        <v>1493282.12</v>
      </c>
      <c r="R9" s="13">
        <f>'Formato 6 a)'!D16</f>
        <v>1498282.12</v>
      </c>
      <c r="S9" s="13">
        <f>'Formato 6 a)'!E16</f>
        <v>0</v>
      </c>
      <c r="T9" s="13">
        <f>'Formato 6 a)'!F16</f>
        <v>0</v>
      </c>
      <c r="U9" s="13">
        <f>'Formato 6 a)'!G16</f>
        <v>1498282.12</v>
      </c>
    </row>
    <row r="10" spans="1:25" x14ac:dyDescent="0.3">
      <c r="A10" t="str">
        <f t="shared" si="0"/>
        <v>6,1,1,1,7,0,0</v>
      </c>
      <c r="B10">
        <v>6</v>
      </c>
      <c r="C10">
        <v>1</v>
      </c>
      <c r="D10">
        <v>1</v>
      </c>
      <c r="E10">
        <v>1</v>
      </c>
      <c r="F10">
        <v>7</v>
      </c>
      <c r="K10" t="s">
        <v>3150</v>
      </c>
      <c r="P10" s="13">
        <f>'Formato 6 a)'!B17</f>
        <v>0</v>
      </c>
      <c r="Q10" s="13">
        <f>'Formato 6 a)'!C17</f>
        <v>0</v>
      </c>
      <c r="R10" s="13">
        <f>'Formato 6 a)'!D17</f>
        <v>0</v>
      </c>
      <c r="S10" s="13">
        <f>'Formato 6 a)'!E17</f>
        <v>0</v>
      </c>
      <c r="T10" s="13">
        <f>'Formato 6 a)'!F17</f>
        <v>0</v>
      </c>
      <c r="U10" s="13">
        <f>'Formato 6 a)'!G17</f>
        <v>0</v>
      </c>
    </row>
    <row r="11" spans="1:25" x14ac:dyDescent="0.3">
      <c r="A11" t="str">
        <f t="shared" si="0"/>
        <v>6,1,1,2,0,0,0</v>
      </c>
      <c r="B11">
        <v>6</v>
      </c>
      <c r="C11">
        <v>1</v>
      </c>
      <c r="D11">
        <v>1</v>
      </c>
      <c r="E11">
        <v>2</v>
      </c>
      <c r="J11" t="s">
        <v>3151</v>
      </c>
      <c r="P11" s="13">
        <f>'Formato 6 a)'!B18</f>
        <v>41808506.048082016</v>
      </c>
      <c r="Q11" s="13">
        <f>'Formato 6 a)'!C18</f>
        <v>14780742.973217972</v>
      </c>
      <c r="R11" s="13">
        <f>'Formato 6 a)'!D18</f>
        <v>56589249.021299995</v>
      </c>
      <c r="S11" s="13">
        <f>'Formato 6 a)'!E18</f>
        <v>47214361.68999999</v>
      </c>
      <c r="T11" s="13">
        <f>'Formato 6 a)'!F18</f>
        <v>46675064.18999999</v>
      </c>
      <c r="U11" s="13">
        <f>'Formato 6 a)'!G18</f>
        <v>9374887.3312999904</v>
      </c>
    </row>
    <row r="12" spans="1:25" x14ac:dyDescent="0.3">
      <c r="A12" t="str">
        <f t="shared" si="0"/>
        <v>6,1,1,2,1,0,0</v>
      </c>
      <c r="B12">
        <v>6</v>
      </c>
      <c r="C12">
        <v>1</v>
      </c>
      <c r="D12">
        <v>1</v>
      </c>
      <c r="E12">
        <v>2</v>
      </c>
      <c r="F12">
        <v>1</v>
      </c>
      <c r="K12" t="s">
        <v>3152</v>
      </c>
      <c r="P12" s="13">
        <f>'Formato 6 a)'!B19</f>
        <v>1702301.2400000002</v>
      </c>
      <c r="Q12" s="13">
        <f>'Formato 6 a)'!C19</f>
        <v>494761.62999999942</v>
      </c>
      <c r="R12" s="13">
        <f>'Formato 6 a)'!D19</f>
        <v>2197062.8699999996</v>
      </c>
      <c r="S12" s="13">
        <f>'Formato 6 a)'!E19</f>
        <v>1449882.7099999997</v>
      </c>
      <c r="T12" s="13">
        <f>'Formato 6 a)'!F19</f>
        <v>1405245.9199999997</v>
      </c>
      <c r="U12" s="13">
        <f>'Formato 6 a)'!G19</f>
        <v>747180.15999999992</v>
      </c>
    </row>
    <row r="13" spans="1:25" x14ac:dyDescent="0.3">
      <c r="A13" t="str">
        <f t="shared" si="0"/>
        <v>6,1,1,2,2,0,0</v>
      </c>
      <c r="B13">
        <v>6</v>
      </c>
      <c r="C13">
        <v>1</v>
      </c>
      <c r="D13">
        <v>1</v>
      </c>
      <c r="E13">
        <v>2</v>
      </c>
      <c r="F13">
        <v>2</v>
      </c>
      <c r="K13" t="s">
        <v>3153</v>
      </c>
      <c r="P13" s="13">
        <f>'Formato 6 a)'!B20</f>
        <v>387509.87000000005</v>
      </c>
      <c r="Q13" s="13">
        <f>'Formato 6 a)'!C20</f>
        <v>-39973.380000000063</v>
      </c>
      <c r="R13" s="13">
        <f>'Formato 6 a)'!D20</f>
        <v>347536.49</v>
      </c>
      <c r="S13" s="13">
        <f>'Formato 6 a)'!E20</f>
        <v>218882.19999999987</v>
      </c>
      <c r="T13" s="13">
        <f>'Formato 6 a)'!F20</f>
        <v>218882.19999999987</v>
      </c>
      <c r="U13" s="13">
        <f>'Formato 6 a)'!G20</f>
        <v>128654.29000000012</v>
      </c>
    </row>
    <row r="14" spans="1:25" x14ac:dyDescent="0.3">
      <c r="A14" t="str">
        <f t="shared" si="0"/>
        <v>6,1,1,2,3,0,0</v>
      </c>
      <c r="B14">
        <v>6</v>
      </c>
      <c r="C14">
        <v>1</v>
      </c>
      <c r="D14">
        <v>1</v>
      </c>
      <c r="E14">
        <v>2</v>
      </c>
      <c r="F14">
        <v>3</v>
      </c>
      <c r="K14" t="s">
        <v>3154</v>
      </c>
      <c r="P14" s="13">
        <f>'Formato 6 a)'!B21</f>
        <v>0</v>
      </c>
      <c r="Q14" s="13">
        <f>'Formato 6 a)'!C21</f>
        <v>0</v>
      </c>
      <c r="R14" s="13">
        <f>'Formato 6 a)'!D21</f>
        <v>0</v>
      </c>
      <c r="S14" s="13">
        <f>'Formato 6 a)'!E21</f>
        <v>0</v>
      </c>
      <c r="T14" s="13">
        <f>'Formato 6 a)'!F21</f>
        <v>0</v>
      </c>
      <c r="U14" s="13">
        <f>'Formato 6 a)'!G21</f>
        <v>0</v>
      </c>
    </row>
    <row r="15" spans="1:25" x14ac:dyDescent="0.3">
      <c r="A15" t="str">
        <f t="shared" si="0"/>
        <v>6,1,1,2,4,0,0</v>
      </c>
      <c r="B15">
        <v>6</v>
      </c>
      <c r="C15">
        <v>1</v>
      </c>
      <c r="D15">
        <v>1</v>
      </c>
      <c r="E15">
        <v>2</v>
      </c>
      <c r="F15">
        <v>4</v>
      </c>
      <c r="K15" t="s">
        <v>3155</v>
      </c>
      <c r="P15" s="13">
        <f>'Formato 6 a)'!B22</f>
        <v>16566930.117899997</v>
      </c>
      <c r="Q15" s="13">
        <f>'Formato 6 a)'!C22</f>
        <v>204820.31459999643</v>
      </c>
      <c r="R15" s="13">
        <f>'Formato 6 a)'!D22</f>
        <v>16771750.432499994</v>
      </c>
      <c r="S15" s="13">
        <f>'Formato 6 a)'!E22</f>
        <v>14988331.479999995</v>
      </c>
      <c r="T15" s="13">
        <f>'Formato 6 a)'!F22</f>
        <v>14936284.399999995</v>
      </c>
      <c r="U15" s="13">
        <f>'Formato 6 a)'!G22</f>
        <v>1783418.9524999987</v>
      </c>
    </row>
    <row r="16" spans="1:25" x14ac:dyDescent="0.3">
      <c r="A16" t="str">
        <f t="shared" si="0"/>
        <v>6,1,1,2,5,0,0</v>
      </c>
      <c r="B16">
        <v>6</v>
      </c>
      <c r="C16">
        <v>1</v>
      </c>
      <c r="D16">
        <v>1</v>
      </c>
      <c r="E16">
        <v>2</v>
      </c>
      <c r="F16">
        <v>5</v>
      </c>
      <c r="K16" t="s">
        <v>3156</v>
      </c>
      <c r="P16" s="13">
        <f>'Formato 6 a)'!B23</f>
        <v>10645509.338500001</v>
      </c>
      <c r="Q16" s="13">
        <f>'Formato 6 a)'!C23</f>
        <v>13008600.224299993</v>
      </c>
      <c r="R16" s="13">
        <f>'Formato 6 a)'!D23</f>
        <v>23654109.562799994</v>
      </c>
      <c r="S16" s="13">
        <f>'Formato 6 a)'!E23</f>
        <v>19616479.360000007</v>
      </c>
      <c r="T16" s="13">
        <f>'Formato 6 a)'!F23</f>
        <v>19237776.180000003</v>
      </c>
      <c r="U16" s="13">
        <f>'Formato 6 a)'!G23</f>
        <v>4037630.202799987</v>
      </c>
    </row>
    <row r="17" spans="1:21" x14ac:dyDescent="0.3">
      <c r="A17" t="str">
        <f t="shared" si="0"/>
        <v>6,1,1,2,6,0,0</v>
      </c>
      <c r="B17">
        <v>6</v>
      </c>
      <c r="C17">
        <v>1</v>
      </c>
      <c r="D17">
        <v>1</v>
      </c>
      <c r="E17">
        <v>2</v>
      </c>
      <c r="F17">
        <v>6</v>
      </c>
      <c r="K17" t="s">
        <v>3157</v>
      </c>
      <c r="P17" s="13">
        <f>'Formato 6 a)'!B24</f>
        <v>8669217.8794320188</v>
      </c>
      <c r="Q17" s="13">
        <f>'Formato 6 a)'!C24</f>
        <v>365373.42606798001</v>
      </c>
      <c r="R17" s="13">
        <f>'Formato 6 a)'!D24</f>
        <v>9034591.3054999989</v>
      </c>
      <c r="S17" s="13">
        <f>'Formato 6 a)'!E24</f>
        <v>8398518.1699999962</v>
      </c>
      <c r="T17" s="13">
        <f>'Formato 6 a)'!F24</f>
        <v>8334607.7199999979</v>
      </c>
      <c r="U17" s="13">
        <f>'Formato 6 a)'!G24</f>
        <v>636073.13550000265</v>
      </c>
    </row>
    <row r="18" spans="1:21" x14ac:dyDescent="0.3">
      <c r="A18" t="str">
        <f t="shared" si="0"/>
        <v>6,1,1,2,7,0,0</v>
      </c>
      <c r="B18">
        <v>6</v>
      </c>
      <c r="C18">
        <v>1</v>
      </c>
      <c r="D18">
        <v>1</v>
      </c>
      <c r="E18">
        <v>2</v>
      </c>
      <c r="F18">
        <v>7</v>
      </c>
      <c r="K18" t="s">
        <v>3158</v>
      </c>
      <c r="P18" s="13">
        <f>'Formato 6 a)'!B25</f>
        <v>1892505.8617500002</v>
      </c>
      <c r="Q18" s="13">
        <f>'Formato 6 a)'!C25</f>
        <v>-41404.771750000073</v>
      </c>
      <c r="R18" s="13">
        <f>'Formato 6 a)'!D25</f>
        <v>1851101.09</v>
      </c>
      <c r="S18" s="13">
        <f>'Formato 6 a)'!E25</f>
        <v>375270.33</v>
      </c>
      <c r="T18" s="13">
        <f>'Formato 6 a)'!F25</f>
        <v>375270.33</v>
      </c>
      <c r="U18" s="13">
        <f>'Formato 6 a)'!G25</f>
        <v>1475830.76</v>
      </c>
    </row>
    <row r="19" spans="1:21" x14ac:dyDescent="0.3">
      <c r="A19" t="str">
        <f t="shared" si="0"/>
        <v>6,1,1,2,8,0,0</v>
      </c>
      <c r="B19">
        <v>6</v>
      </c>
      <c r="C19">
        <v>1</v>
      </c>
      <c r="D19">
        <v>1</v>
      </c>
      <c r="E19">
        <v>2</v>
      </c>
      <c r="F19">
        <v>8</v>
      </c>
      <c r="K19" t="s">
        <v>3159</v>
      </c>
      <c r="P19" s="13">
        <f>'Formato 6 a)'!B26</f>
        <v>0</v>
      </c>
      <c r="Q19" s="13">
        <f>'Formato 6 a)'!C26</f>
        <v>0</v>
      </c>
      <c r="R19" s="13">
        <f>'Formato 6 a)'!D26</f>
        <v>0</v>
      </c>
      <c r="S19" s="13">
        <f>'Formato 6 a)'!E26</f>
        <v>0</v>
      </c>
      <c r="T19" s="13">
        <f>'Formato 6 a)'!F26</f>
        <v>0</v>
      </c>
      <c r="U19" s="13">
        <f>'Formato 6 a)'!G26</f>
        <v>0</v>
      </c>
    </row>
    <row r="20" spans="1:21" x14ac:dyDescent="0.3">
      <c r="A20" t="str">
        <f t="shared" si="0"/>
        <v>6,1,1,2,9,0,0</v>
      </c>
      <c r="B20">
        <v>6</v>
      </c>
      <c r="C20">
        <v>1</v>
      </c>
      <c r="D20">
        <v>1</v>
      </c>
      <c r="E20">
        <v>2</v>
      </c>
      <c r="F20">
        <v>9</v>
      </c>
      <c r="K20" t="s">
        <v>3160</v>
      </c>
      <c r="P20" s="13">
        <f>'Formato 6 a)'!B27</f>
        <v>1944531.7405000003</v>
      </c>
      <c r="Q20" s="13">
        <f>'Formato 6 a)'!C27</f>
        <v>788565.53000000073</v>
      </c>
      <c r="R20" s="13">
        <f>'Formato 6 a)'!D27</f>
        <v>2733097.270500001</v>
      </c>
      <c r="S20" s="13">
        <f>'Formato 6 a)'!E27</f>
        <v>2166997.4399999995</v>
      </c>
      <c r="T20" s="13">
        <f>'Formato 6 a)'!F27</f>
        <v>2166997.4399999995</v>
      </c>
      <c r="U20" s="13">
        <f>'Formato 6 a)'!G27</f>
        <v>566099.83050000155</v>
      </c>
    </row>
    <row r="21" spans="1:21" x14ac:dyDescent="0.3">
      <c r="A21" t="str">
        <f t="shared" si="0"/>
        <v>6,1,1,3,0,0,0</v>
      </c>
      <c r="B21">
        <v>6</v>
      </c>
      <c r="C21">
        <v>1</v>
      </c>
      <c r="D21">
        <v>1</v>
      </c>
      <c r="E21">
        <v>3</v>
      </c>
      <c r="J21" t="s">
        <v>3170</v>
      </c>
      <c r="P21" s="13">
        <f>'Formato 6 a)'!B28</f>
        <v>133884843.95446801</v>
      </c>
      <c r="Q21" s="13">
        <f>'Formato 6 a)'!C28</f>
        <v>67469027.687462136</v>
      </c>
      <c r="R21" s="13">
        <f>'Formato 6 a)'!D28</f>
        <v>201353871.64193013</v>
      </c>
      <c r="S21" s="13">
        <f>'Formato 6 a)'!E28</f>
        <v>181736330.78000003</v>
      </c>
      <c r="T21" s="13">
        <f>'Formato 6 a)'!F28</f>
        <v>179043001.98000002</v>
      </c>
      <c r="U21" s="13">
        <f>'Formato 6 a)'!G28</f>
        <v>19617540.861930139</v>
      </c>
    </row>
    <row r="22" spans="1:21" x14ac:dyDescent="0.3">
      <c r="A22" t="str">
        <f t="shared" si="0"/>
        <v>6,1,1,3,1,0,0</v>
      </c>
      <c r="B22">
        <v>6</v>
      </c>
      <c r="C22">
        <v>1</v>
      </c>
      <c r="D22">
        <v>1</v>
      </c>
      <c r="E22">
        <v>3</v>
      </c>
      <c r="F22">
        <v>1</v>
      </c>
      <c r="K22" t="s">
        <v>3161</v>
      </c>
      <c r="P22" s="13">
        <f>'Formato 6 a)'!B29</f>
        <v>76687612.3882</v>
      </c>
      <c r="Q22" s="13">
        <f>'Formato 6 a)'!C29</f>
        <v>20688087.24000001</v>
      </c>
      <c r="R22" s="13">
        <f>'Formato 6 a)'!D29</f>
        <v>97375699.628200009</v>
      </c>
      <c r="S22" s="13">
        <f>'Formato 6 a)'!E29</f>
        <v>88494214.37000002</v>
      </c>
      <c r="T22" s="13">
        <f>'Formato 6 a)'!F29</f>
        <v>88471071.37000002</v>
      </c>
      <c r="U22" s="13">
        <f>'Formato 6 a)'!G29</f>
        <v>8881485.2581999898</v>
      </c>
    </row>
    <row r="23" spans="1:21" x14ac:dyDescent="0.3">
      <c r="A23" t="str">
        <f t="shared" si="0"/>
        <v>6,1,1,3,2,0,0</v>
      </c>
      <c r="B23">
        <v>6</v>
      </c>
      <c r="C23">
        <v>1</v>
      </c>
      <c r="D23">
        <v>1</v>
      </c>
      <c r="E23">
        <v>3</v>
      </c>
      <c r="F23">
        <v>2</v>
      </c>
      <c r="K23" t="s">
        <v>3162</v>
      </c>
      <c r="P23" s="13">
        <f>'Formato 6 a)'!B30</f>
        <v>3625299.7872500001</v>
      </c>
      <c r="Q23" s="13">
        <f>'Formato 6 a)'!C30</f>
        <v>7525058.4402499991</v>
      </c>
      <c r="R23" s="13">
        <f>'Formato 6 a)'!D30</f>
        <v>11150358.227499999</v>
      </c>
      <c r="S23" s="13">
        <f>'Formato 6 a)'!E30</f>
        <v>10163940.390000001</v>
      </c>
      <c r="T23" s="13">
        <f>'Formato 6 a)'!F30</f>
        <v>10161040.390000001</v>
      </c>
      <c r="U23" s="13">
        <f>'Formato 6 a)'!G30</f>
        <v>986417.83749999851</v>
      </c>
    </row>
    <row r="24" spans="1:21" x14ac:dyDescent="0.3">
      <c r="A24" t="str">
        <f t="shared" si="0"/>
        <v>6,1,1,3,3,0,0</v>
      </c>
      <c r="B24">
        <v>6</v>
      </c>
      <c r="C24">
        <v>1</v>
      </c>
      <c r="D24">
        <v>1</v>
      </c>
      <c r="E24">
        <v>3</v>
      </c>
      <c r="F24">
        <v>3</v>
      </c>
      <c r="K24" t="s">
        <v>3163</v>
      </c>
      <c r="P24" s="13">
        <f>'Formato 6 a)'!B31</f>
        <v>8120751.0599999996</v>
      </c>
      <c r="Q24" s="13">
        <f>'Formato 6 a)'!C31</f>
        <v>17989006.920000002</v>
      </c>
      <c r="R24" s="13">
        <f>'Formato 6 a)'!D31</f>
        <v>26109757.98</v>
      </c>
      <c r="S24" s="13">
        <f>'Formato 6 a)'!E31</f>
        <v>20266084.469999999</v>
      </c>
      <c r="T24" s="13">
        <f>'Formato 6 a)'!F31</f>
        <v>19809468.280000001</v>
      </c>
      <c r="U24" s="13">
        <f>'Formato 6 a)'!G31</f>
        <v>5843673.5100000016</v>
      </c>
    </row>
    <row r="25" spans="1:21" x14ac:dyDescent="0.3">
      <c r="A25" t="str">
        <f t="shared" si="0"/>
        <v>6,1,1,3,4,0,0</v>
      </c>
      <c r="B25">
        <v>6</v>
      </c>
      <c r="C25">
        <v>1</v>
      </c>
      <c r="D25">
        <v>1</v>
      </c>
      <c r="E25">
        <v>3</v>
      </c>
      <c r="F25">
        <v>4</v>
      </c>
      <c r="K25" t="s">
        <v>3164</v>
      </c>
      <c r="P25" s="13">
        <f>'Formato 6 a)'!B32</f>
        <v>4008612.1524</v>
      </c>
      <c r="Q25" s="13">
        <f>'Formato 6 a)'!C32</f>
        <v>824574.04860000033</v>
      </c>
      <c r="R25" s="13">
        <f>'Formato 6 a)'!D32</f>
        <v>4833186.2010000004</v>
      </c>
      <c r="S25" s="13">
        <f>'Formato 6 a)'!E32</f>
        <v>4213487.5</v>
      </c>
      <c r="T25" s="13">
        <f>'Formato 6 a)'!F32</f>
        <v>4213487.5</v>
      </c>
      <c r="U25" s="13">
        <f>'Formato 6 a)'!G32</f>
        <v>619698.70100000035</v>
      </c>
    </row>
    <row r="26" spans="1:21" x14ac:dyDescent="0.3">
      <c r="A26" t="str">
        <f t="shared" si="0"/>
        <v>6,1,1,3,5,0,0</v>
      </c>
      <c r="B26">
        <v>6</v>
      </c>
      <c r="C26">
        <v>1</v>
      </c>
      <c r="D26">
        <v>1</v>
      </c>
      <c r="E26">
        <v>3</v>
      </c>
      <c r="F26">
        <v>5</v>
      </c>
      <c r="K26" t="s">
        <v>3165</v>
      </c>
      <c r="P26" s="13">
        <f>'Formato 6 a)'!B33</f>
        <v>12242777.917700002</v>
      </c>
      <c r="Q26" s="13">
        <f>'Formato 6 a)'!C33</f>
        <v>7294746.2967999969</v>
      </c>
      <c r="R26" s="13">
        <f>'Formato 6 a)'!D33</f>
        <v>19537524.214499999</v>
      </c>
      <c r="S26" s="13">
        <f>'Formato 6 a)'!E33</f>
        <v>17702556.050000001</v>
      </c>
      <c r="T26" s="13">
        <f>'Formato 6 a)'!F33</f>
        <v>16423327.210000003</v>
      </c>
      <c r="U26" s="13">
        <f>'Formato 6 a)'!G33</f>
        <v>1834968.1644999981</v>
      </c>
    </row>
    <row r="27" spans="1:21" x14ac:dyDescent="0.3">
      <c r="A27" t="str">
        <f t="shared" si="0"/>
        <v>6,1,1,3,6,0,0</v>
      </c>
      <c r="B27">
        <v>6</v>
      </c>
      <c r="C27">
        <v>1</v>
      </c>
      <c r="D27">
        <v>1</v>
      </c>
      <c r="E27">
        <v>3</v>
      </c>
      <c r="F27">
        <v>6</v>
      </c>
      <c r="K27" t="s">
        <v>3166</v>
      </c>
      <c r="P27" s="13">
        <f>'Formato 6 a)'!B34</f>
        <v>2382397.38</v>
      </c>
      <c r="Q27" s="13">
        <f>'Formato 6 a)'!C34</f>
        <v>569171</v>
      </c>
      <c r="R27" s="13">
        <f>'Formato 6 a)'!D34</f>
        <v>2951568.38</v>
      </c>
      <c r="S27" s="13">
        <f>'Formato 6 a)'!E34</f>
        <v>2508667.7500000005</v>
      </c>
      <c r="T27" s="13">
        <f>'Formato 6 a)'!F34</f>
        <v>2430483.7500000005</v>
      </c>
      <c r="U27" s="13">
        <f>'Formato 6 a)'!G34</f>
        <v>442900.62999999942</v>
      </c>
    </row>
    <row r="28" spans="1:21" x14ac:dyDescent="0.3">
      <c r="A28" t="str">
        <f t="shared" si="0"/>
        <v>6,1,1,3,7,0,0</v>
      </c>
      <c r="B28">
        <v>6</v>
      </c>
      <c r="C28">
        <v>1</v>
      </c>
      <c r="D28">
        <v>1</v>
      </c>
      <c r="E28">
        <v>3</v>
      </c>
      <c r="F28">
        <v>7</v>
      </c>
      <c r="K28" t="s">
        <v>3167</v>
      </c>
      <c r="P28" s="13">
        <f>'Formato 6 a)'!B35</f>
        <v>171588.95475</v>
      </c>
      <c r="Q28" s="13">
        <f>'Formato 6 a)'!C35</f>
        <v>456609.93999999994</v>
      </c>
      <c r="R28" s="13">
        <f>'Formato 6 a)'!D35</f>
        <v>628198.89474999998</v>
      </c>
      <c r="S28" s="13">
        <f>'Formato 6 a)'!E35</f>
        <v>287706.13</v>
      </c>
      <c r="T28" s="13">
        <f>'Formato 6 a)'!F35</f>
        <v>287706.13</v>
      </c>
      <c r="U28" s="13">
        <f>'Formato 6 a)'!G35</f>
        <v>340492.76474999997</v>
      </c>
    </row>
    <row r="29" spans="1:21" x14ac:dyDescent="0.3">
      <c r="A29" t="str">
        <f t="shared" si="0"/>
        <v>6,1,1,3,8,0,0</v>
      </c>
      <c r="B29">
        <v>6</v>
      </c>
      <c r="C29">
        <v>1</v>
      </c>
      <c r="D29">
        <v>1</v>
      </c>
      <c r="E29">
        <v>3</v>
      </c>
      <c r="F29">
        <v>8</v>
      </c>
      <c r="K29" t="s">
        <v>3168</v>
      </c>
      <c r="P29" s="13">
        <f>'Formato 6 a)'!B36</f>
        <v>188855.2</v>
      </c>
      <c r="Q29" s="13">
        <f>'Formato 6 a)'!C36</f>
        <v>2902518.5899999994</v>
      </c>
      <c r="R29" s="13">
        <f>'Formato 6 a)'!D36</f>
        <v>3091373.7899999996</v>
      </c>
      <c r="S29" s="13">
        <f>'Formato 6 a)'!E36</f>
        <v>3062734.8699999996</v>
      </c>
      <c r="T29" s="13">
        <f>'Formato 6 a)'!F36</f>
        <v>3062734.8699999996</v>
      </c>
      <c r="U29" s="13">
        <f>'Formato 6 a)'!G36</f>
        <v>28638.919999999925</v>
      </c>
    </row>
    <row r="30" spans="1:21" x14ac:dyDescent="0.3">
      <c r="A30" t="str">
        <f t="shared" si="0"/>
        <v>6,1,1,3,9,0,0</v>
      </c>
      <c r="B30">
        <v>6</v>
      </c>
      <c r="C30">
        <v>1</v>
      </c>
      <c r="D30">
        <v>1</v>
      </c>
      <c r="E30">
        <v>3</v>
      </c>
      <c r="F30">
        <v>9</v>
      </c>
      <c r="K30" t="s">
        <v>3169</v>
      </c>
      <c r="P30" s="13">
        <f>'Formato 6 a)'!B37</f>
        <v>26456949.114167999</v>
      </c>
      <c r="Q30" s="13">
        <f>'Formato 6 a)'!C37</f>
        <v>9219255.2118121348</v>
      </c>
      <c r="R30" s="13">
        <f>'Formato 6 a)'!D37</f>
        <v>35676204.325980134</v>
      </c>
      <c r="S30" s="13">
        <f>'Formato 6 a)'!E37</f>
        <v>35036939.249999985</v>
      </c>
      <c r="T30" s="13">
        <f>'Formato 6 a)'!F37</f>
        <v>34183682.479999997</v>
      </c>
      <c r="U30" s="13">
        <f>'Formato 6 a)'!G37</f>
        <v>639265.07598014921</v>
      </c>
    </row>
    <row r="31" spans="1:21" x14ac:dyDescent="0.3">
      <c r="A31" t="str">
        <f t="shared" si="0"/>
        <v>6,1,1,4,0,0,0</v>
      </c>
      <c r="B31">
        <v>6</v>
      </c>
      <c r="C31">
        <v>1</v>
      </c>
      <c r="D31">
        <v>1</v>
      </c>
      <c r="E31">
        <v>4</v>
      </c>
      <c r="J31" t="s">
        <v>3171</v>
      </c>
      <c r="P31" s="13">
        <f>'Formato 6 a)'!B38</f>
        <v>1111582.6299999999</v>
      </c>
      <c r="Q31" s="13">
        <f>'Formato 6 a)'!C38</f>
        <v>-986558.92</v>
      </c>
      <c r="R31" s="13">
        <f>'Formato 6 a)'!D38</f>
        <v>125023.70999999999</v>
      </c>
      <c r="S31" s="13">
        <f>'Formato 6 a)'!E38</f>
        <v>46855.149999999994</v>
      </c>
      <c r="T31" s="13">
        <f>'Formato 6 a)'!F38</f>
        <v>46855.149999999994</v>
      </c>
      <c r="U31" s="13">
        <f>'Formato 6 a)'!G38</f>
        <v>78168.56</v>
      </c>
    </row>
    <row r="32" spans="1:21" x14ac:dyDescent="0.3">
      <c r="A32" t="str">
        <f t="shared" si="0"/>
        <v>6,1,1,4,1,0,0</v>
      </c>
      <c r="B32">
        <v>6</v>
      </c>
      <c r="C32">
        <v>1</v>
      </c>
      <c r="D32">
        <v>1</v>
      </c>
      <c r="E32">
        <v>4</v>
      </c>
      <c r="F32">
        <v>1</v>
      </c>
      <c r="K32" t="s">
        <v>3172</v>
      </c>
      <c r="P32" s="13">
        <f>'Formato 6 a)'!B39</f>
        <v>0</v>
      </c>
      <c r="Q32" s="13">
        <f>'Formato 6 a)'!C39</f>
        <v>0</v>
      </c>
      <c r="R32" s="13">
        <f>'Formato 6 a)'!D39</f>
        <v>0</v>
      </c>
      <c r="S32" s="13">
        <f>'Formato 6 a)'!E39</f>
        <v>0</v>
      </c>
      <c r="T32" s="13">
        <f>'Formato 6 a)'!F39</f>
        <v>0</v>
      </c>
      <c r="U32" s="13">
        <f>'Formato 6 a)'!G39</f>
        <v>0</v>
      </c>
    </row>
    <row r="33" spans="1:21" x14ac:dyDescent="0.3">
      <c r="A33" t="str">
        <f t="shared" si="0"/>
        <v>6,1,1,4,2,0,0</v>
      </c>
      <c r="B33">
        <v>6</v>
      </c>
      <c r="C33">
        <v>1</v>
      </c>
      <c r="D33">
        <v>1</v>
      </c>
      <c r="E33">
        <v>4</v>
      </c>
      <c r="F33">
        <v>2</v>
      </c>
      <c r="K33" t="s">
        <v>3173</v>
      </c>
      <c r="P33" s="13">
        <f>'Formato 6 a)'!B40</f>
        <v>0</v>
      </c>
      <c r="Q33" s="13">
        <f>'Formato 6 a)'!C40</f>
        <v>0</v>
      </c>
      <c r="R33" s="13">
        <f>'Formato 6 a)'!D40</f>
        <v>0</v>
      </c>
      <c r="S33" s="13">
        <f>'Formato 6 a)'!E40</f>
        <v>0</v>
      </c>
      <c r="T33" s="13">
        <f>'Formato 6 a)'!F40</f>
        <v>0</v>
      </c>
      <c r="U33" s="13">
        <f>'Formato 6 a)'!G40</f>
        <v>0</v>
      </c>
    </row>
    <row r="34" spans="1:21" x14ac:dyDescent="0.3">
      <c r="A34" t="str">
        <f t="shared" si="0"/>
        <v>6,1,1,4,3,0,0</v>
      </c>
      <c r="B34">
        <v>6</v>
      </c>
      <c r="C34">
        <v>1</v>
      </c>
      <c r="D34">
        <v>1</v>
      </c>
      <c r="E34">
        <v>4</v>
      </c>
      <c r="F34">
        <v>3</v>
      </c>
      <c r="K34" t="s">
        <v>3174</v>
      </c>
      <c r="P34" s="13">
        <f>'Formato 6 a)'!B41</f>
        <v>0</v>
      </c>
      <c r="Q34" s="13">
        <f>'Formato 6 a)'!C41</f>
        <v>0</v>
      </c>
      <c r="R34" s="13">
        <f>'Formato 6 a)'!D41</f>
        <v>0</v>
      </c>
      <c r="S34" s="13">
        <f>'Formato 6 a)'!E41</f>
        <v>0</v>
      </c>
      <c r="T34" s="13">
        <f>'Formato 6 a)'!F41</f>
        <v>0</v>
      </c>
      <c r="U34" s="13">
        <f>'Formato 6 a)'!G41</f>
        <v>0</v>
      </c>
    </row>
    <row r="35" spans="1:21" x14ac:dyDescent="0.3">
      <c r="A35" t="str">
        <f t="shared" si="0"/>
        <v>6,1,1,4,4,0,0</v>
      </c>
      <c r="B35">
        <v>6</v>
      </c>
      <c r="C35">
        <v>1</v>
      </c>
      <c r="D35">
        <v>1</v>
      </c>
      <c r="E35">
        <v>4</v>
      </c>
      <c r="F35">
        <v>4</v>
      </c>
      <c r="K35" t="s">
        <v>3175</v>
      </c>
      <c r="P35" s="13">
        <f>'Formato 6 a)'!B42</f>
        <v>111582.63</v>
      </c>
      <c r="Q35" s="13">
        <f>'Formato 6 a)'!C42</f>
        <v>-16558.920000000013</v>
      </c>
      <c r="R35" s="13">
        <f>'Formato 6 a)'!D42</f>
        <v>95023.709999999992</v>
      </c>
      <c r="S35" s="13">
        <f>'Formato 6 a)'!E42</f>
        <v>46855.149999999994</v>
      </c>
      <c r="T35" s="13">
        <f>'Formato 6 a)'!F42</f>
        <v>46855.149999999994</v>
      </c>
      <c r="U35" s="13">
        <f>'Formato 6 a)'!G42</f>
        <v>48168.56</v>
      </c>
    </row>
    <row r="36" spans="1:21" x14ac:dyDescent="0.3">
      <c r="A36" t="str">
        <f t="shared" si="0"/>
        <v>6,1,1,4,5,0,0</v>
      </c>
      <c r="B36">
        <v>6</v>
      </c>
      <c r="C36">
        <v>1</v>
      </c>
      <c r="D36">
        <v>1</v>
      </c>
      <c r="E36">
        <v>4</v>
      </c>
      <c r="F36">
        <v>5</v>
      </c>
      <c r="K36" t="s">
        <v>3176</v>
      </c>
      <c r="P36" s="13">
        <f>'Formato 6 a)'!B43</f>
        <v>0</v>
      </c>
      <c r="Q36" s="13">
        <f>'Formato 6 a)'!C43</f>
        <v>0</v>
      </c>
      <c r="R36" s="13">
        <f>'Formato 6 a)'!D43</f>
        <v>0</v>
      </c>
      <c r="S36" s="13">
        <f>'Formato 6 a)'!E43</f>
        <v>0</v>
      </c>
      <c r="T36" s="13">
        <f>'Formato 6 a)'!F43</f>
        <v>0</v>
      </c>
      <c r="U36" s="13">
        <f>'Formato 6 a)'!G43</f>
        <v>0</v>
      </c>
    </row>
    <row r="37" spans="1:21" x14ac:dyDescent="0.3">
      <c r="A37" t="str">
        <f t="shared" si="0"/>
        <v>6,1,1,4,6,0,0</v>
      </c>
      <c r="B37">
        <v>6</v>
      </c>
      <c r="C37">
        <v>1</v>
      </c>
      <c r="D37">
        <v>1</v>
      </c>
      <c r="E37">
        <v>4</v>
      </c>
      <c r="F37">
        <v>6</v>
      </c>
      <c r="K37" t="s">
        <v>3177</v>
      </c>
      <c r="P37" s="13">
        <f>'Formato 6 a)'!B44</f>
        <v>0</v>
      </c>
      <c r="Q37" s="13">
        <f>'Formato 6 a)'!C44</f>
        <v>0</v>
      </c>
      <c r="R37" s="13">
        <f>'Formato 6 a)'!D44</f>
        <v>0</v>
      </c>
      <c r="S37" s="13">
        <f>'Formato 6 a)'!E44</f>
        <v>0</v>
      </c>
      <c r="T37" s="13">
        <f>'Formato 6 a)'!F44</f>
        <v>0</v>
      </c>
      <c r="U37" s="13">
        <f>'Formato 6 a)'!G44</f>
        <v>0</v>
      </c>
    </row>
    <row r="38" spans="1:21" x14ac:dyDescent="0.3">
      <c r="A38" t="str">
        <f t="shared" si="0"/>
        <v>6,1,1,4,7,0,0</v>
      </c>
      <c r="B38">
        <v>6</v>
      </c>
      <c r="C38">
        <v>1</v>
      </c>
      <c r="D38">
        <v>1</v>
      </c>
      <c r="E38">
        <v>4</v>
      </c>
      <c r="F38">
        <v>7</v>
      </c>
      <c r="K38" t="s">
        <v>3178</v>
      </c>
      <c r="P38" s="13">
        <f>'Formato 6 a)'!B45</f>
        <v>0</v>
      </c>
      <c r="Q38" s="13">
        <f>'Formato 6 a)'!C45</f>
        <v>0</v>
      </c>
      <c r="R38" s="13">
        <f>'Formato 6 a)'!D45</f>
        <v>0</v>
      </c>
      <c r="S38" s="13">
        <f>'Formato 6 a)'!E45</f>
        <v>0</v>
      </c>
      <c r="T38" s="13">
        <f>'Formato 6 a)'!F45</f>
        <v>0</v>
      </c>
      <c r="U38" s="13">
        <f>'Formato 6 a)'!G45</f>
        <v>0</v>
      </c>
    </row>
    <row r="39" spans="1:21" x14ac:dyDescent="0.3">
      <c r="A39" t="str">
        <f t="shared" si="0"/>
        <v>6,1,1,4,8,0,0</v>
      </c>
      <c r="B39">
        <v>6</v>
      </c>
      <c r="C39">
        <v>1</v>
      </c>
      <c r="D39">
        <v>1</v>
      </c>
      <c r="E39">
        <v>4</v>
      </c>
      <c r="F39">
        <v>8</v>
      </c>
      <c r="K39" t="s">
        <v>3179</v>
      </c>
      <c r="P39" s="13">
        <f>'Formato 6 a)'!B46</f>
        <v>1000000</v>
      </c>
      <c r="Q39" s="13">
        <f>'Formato 6 a)'!C46</f>
        <v>-970000</v>
      </c>
      <c r="R39" s="13">
        <f>'Formato 6 a)'!D46</f>
        <v>30000</v>
      </c>
      <c r="S39" s="13">
        <f>'Formato 6 a)'!E46</f>
        <v>0</v>
      </c>
      <c r="T39" s="13">
        <f>'Formato 6 a)'!F46</f>
        <v>0</v>
      </c>
      <c r="U39" s="13">
        <f>'Formato 6 a)'!G46</f>
        <v>30000</v>
      </c>
    </row>
    <row r="40" spans="1:21" x14ac:dyDescent="0.3">
      <c r="A40" t="str">
        <f t="shared" si="0"/>
        <v>6,1,1,4,9,0,0</v>
      </c>
      <c r="B40">
        <v>6</v>
      </c>
      <c r="C40">
        <v>1</v>
      </c>
      <c r="D40">
        <v>1</v>
      </c>
      <c r="E40">
        <v>4</v>
      </c>
      <c r="F40">
        <v>9</v>
      </c>
      <c r="K40" t="s">
        <v>3180</v>
      </c>
      <c r="P40" s="13">
        <f>'Formato 6 a)'!B47</f>
        <v>0</v>
      </c>
      <c r="Q40" s="13">
        <f>'Formato 6 a)'!C47</f>
        <v>0</v>
      </c>
      <c r="R40" s="13">
        <f>'Formato 6 a)'!D47</f>
        <v>0</v>
      </c>
      <c r="S40" s="13">
        <f>'Formato 6 a)'!E47</f>
        <v>0</v>
      </c>
      <c r="T40" s="13">
        <f>'Formato 6 a)'!F47</f>
        <v>0</v>
      </c>
      <c r="U40" s="13">
        <f>'Formato 6 a)'!G47</f>
        <v>0</v>
      </c>
    </row>
    <row r="41" spans="1:21" x14ac:dyDescent="0.3">
      <c r="A41" t="str">
        <f t="shared" si="0"/>
        <v>6,1,1,5,0,0,0</v>
      </c>
      <c r="B41">
        <v>6</v>
      </c>
      <c r="C41">
        <v>1</v>
      </c>
      <c r="D41">
        <v>1</v>
      </c>
      <c r="E41">
        <v>5</v>
      </c>
      <c r="J41" t="s">
        <v>3190</v>
      </c>
      <c r="P41" s="13">
        <f>'Formato 6 a)'!B48</f>
        <v>25988399.319200002</v>
      </c>
      <c r="Q41" s="13">
        <f>'Formato 6 a)'!C48</f>
        <v>124375850.52079998</v>
      </c>
      <c r="R41" s="13">
        <f>'Formato 6 a)'!D48</f>
        <v>150364249.84</v>
      </c>
      <c r="S41" s="13">
        <f>'Formato 6 a)'!E48</f>
        <v>132757112.38999994</v>
      </c>
      <c r="T41" s="13">
        <f>'Formato 6 a)'!F48</f>
        <v>132107593.36999995</v>
      </c>
      <c r="U41" s="13">
        <f>'Formato 6 a)'!G48</f>
        <v>17607137.450000051</v>
      </c>
    </row>
    <row r="42" spans="1:21" x14ac:dyDescent="0.3">
      <c r="A42" t="str">
        <f t="shared" si="0"/>
        <v>6,1,1,5,1,0,0</v>
      </c>
      <c r="B42">
        <v>6</v>
      </c>
      <c r="C42">
        <v>1</v>
      </c>
      <c r="D42">
        <v>1</v>
      </c>
      <c r="E42">
        <v>5</v>
      </c>
      <c r="F42">
        <v>1</v>
      </c>
      <c r="K42" t="s">
        <v>3181</v>
      </c>
      <c r="P42" s="13">
        <f>'Formato 6 a)'!B49</f>
        <v>2116804.0300000003</v>
      </c>
      <c r="Q42" s="13">
        <f>'Formato 6 a)'!C49</f>
        <v>9459400.4299999997</v>
      </c>
      <c r="R42" s="13">
        <f>'Formato 6 a)'!D49</f>
        <v>11576204.460000001</v>
      </c>
      <c r="S42" s="13">
        <f>'Formato 6 a)'!E49</f>
        <v>11059054.329999998</v>
      </c>
      <c r="T42" s="13">
        <f>'Formato 6 a)'!F49</f>
        <v>11059054.329999998</v>
      </c>
      <c r="U42" s="13">
        <f>'Formato 6 a)'!G49</f>
        <v>517150.13000000268</v>
      </c>
    </row>
    <row r="43" spans="1:21" x14ac:dyDescent="0.3">
      <c r="A43" t="str">
        <f t="shared" si="0"/>
        <v>6,1,1,5,2,0,0</v>
      </c>
      <c r="B43">
        <v>6</v>
      </c>
      <c r="C43">
        <v>1</v>
      </c>
      <c r="D43">
        <v>1</v>
      </c>
      <c r="E43">
        <v>5</v>
      </c>
      <c r="F43">
        <v>2</v>
      </c>
      <c r="K43" t="s">
        <v>3182</v>
      </c>
      <c r="P43" s="13">
        <f>'Formato 6 a)'!B50</f>
        <v>0</v>
      </c>
      <c r="Q43" s="13">
        <f>'Formato 6 a)'!C50</f>
        <v>151520</v>
      </c>
      <c r="R43" s="13">
        <f>'Formato 6 a)'!D50</f>
        <v>151520</v>
      </c>
      <c r="S43" s="13">
        <f>'Formato 6 a)'!E50</f>
        <v>76720</v>
      </c>
      <c r="T43" s="13">
        <f>'Formato 6 a)'!F50</f>
        <v>76720</v>
      </c>
      <c r="U43" s="13">
        <f>'Formato 6 a)'!G50</f>
        <v>74800</v>
      </c>
    </row>
    <row r="44" spans="1:21" x14ac:dyDescent="0.3">
      <c r="A44" t="str">
        <f t="shared" si="0"/>
        <v>6,1,1,5,3,0,0</v>
      </c>
      <c r="B44">
        <v>6</v>
      </c>
      <c r="C44">
        <v>1</v>
      </c>
      <c r="D44">
        <v>1</v>
      </c>
      <c r="E44">
        <v>5</v>
      </c>
      <c r="F44">
        <v>3</v>
      </c>
      <c r="K44" t="s">
        <v>3183</v>
      </c>
      <c r="P44" s="13">
        <f>'Formato 6 a)'!B51</f>
        <v>0</v>
      </c>
      <c r="Q44" s="13">
        <f>'Formato 6 a)'!C51</f>
        <v>54748.52</v>
      </c>
      <c r="R44" s="13">
        <f>'Formato 6 a)'!D51</f>
        <v>54748.52</v>
      </c>
      <c r="S44" s="13">
        <f>'Formato 6 a)'!E51</f>
        <v>54748.52</v>
      </c>
      <c r="T44" s="13">
        <f>'Formato 6 a)'!F51</f>
        <v>54748.52</v>
      </c>
      <c r="U44" s="13">
        <f>'Formato 6 a)'!G51</f>
        <v>0</v>
      </c>
    </row>
    <row r="45" spans="1:21" x14ac:dyDescent="0.3">
      <c r="A45" t="str">
        <f t="shared" si="0"/>
        <v>6,1,1,5,4,0,0</v>
      </c>
      <c r="B45">
        <v>6</v>
      </c>
      <c r="C45">
        <v>1</v>
      </c>
      <c r="D45">
        <v>1</v>
      </c>
      <c r="E45">
        <v>5</v>
      </c>
      <c r="F45">
        <v>4</v>
      </c>
      <c r="K45" t="s">
        <v>3184</v>
      </c>
      <c r="P45" s="13">
        <f>'Formato 6 a)'!B52</f>
        <v>3050000</v>
      </c>
      <c r="Q45" s="13">
        <f>'Formato 6 a)'!C52</f>
        <v>43315295.07</v>
      </c>
      <c r="R45" s="13">
        <f>'Formato 6 a)'!D52</f>
        <v>46365295.07</v>
      </c>
      <c r="S45" s="13">
        <f>'Formato 6 a)'!E52</f>
        <v>35876063.219999999</v>
      </c>
      <c r="T45" s="13">
        <f>'Formato 6 a)'!F52</f>
        <v>35876063.219999999</v>
      </c>
      <c r="U45" s="13">
        <f>'Formato 6 a)'!G52</f>
        <v>10489231.850000001</v>
      </c>
    </row>
    <row r="46" spans="1:21" x14ac:dyDescent="0.3">
      <c r="A46" t="str">
        <f t="shared" si="0"/>
        <v>6,1,1,5,5,0,0</v>
      </c>
      <c r="B46">
        <v>6</v>
      </c>
      <c r="C46">
        <v>1</v>
      </c>
      <c r="D46">
        <v>1</v>
      </c>
      <c r="E46">
        <v>5</v>
      </c>
      <c r="F46">
        <v>5</v>
      </c>
      <c r="K46" t="s">
        <v>3185</v>
      </c>
      <c r="P46" s="13">
        <f>'Formato 6 a)'!B53</f>
        <v>0</v>
      </c>
      <c r="Q46" s="13">
        <f>'Formato 6 a)'!C53</f>
        <v>0</v>
      </c>
      <c r="R46" s="13">
        <f>'Formato 6 a)'!D53</f>
        <v>0</v>
      </c>
      <c r="S46" s="13">
        <f>'Formato 6 a)'!E53</f>
        <v>0</v>
      </c>
      <c r="T46" s="13">
        <f>'Formato 6 a)'!F53</f>
        <v>0</v>
      </c>
      <c r="U46" s="13">
        <f>'Formato 6 a)'!G53</f>
        <v>0</v>
      </c>
    </row>
    <row r="47" spans="1:21" x14ac:dyDescent="0.3">
      <c r="A47" t="str">
        <f t="shared" si="0"/>
        <v>6,1,1,5,6,0,0</v>
      </c>
      <c r="B47">
        <v>6</v>
      </c>
      <c r="C47">
        <v>1</v>
      </c>
      <c r="D47">
        <v>1</v>
      </c>
      <c r="E47">
        <v>5</v>
      </c>
      <c r="F47">
        <v>6</v>
      </c>
      <c r="K47" t="s">
        <v>3186</v>
      </c>
      <c r="P47" s="13">
        <f>'Formato 6 a)'!B54</f>
        <v>11327000</v>
      </c>
      <c r="Q47" s="13">
        <f>'Formato 6 a)'!C54</f>
        <v>80649301.929999992</v>
      </c>
      <c r="R47" s="13">
        <f>'Formato 6 a)'!D54</f>
        <v>91976301.929999992</v>
      </c>
      <c r="S47" s="13">
        <f>'Formato 6 a)'!E54</f>
        <v>85462211.259999946</v>
      </c>
      <c r="T47" s="13">
        <f>'Formato 6 a)'!F54</f>
        <v>84812692.23999995</v>
      </c>
      <c r="U47" s="13">
        <f>'Formato 6 a)'!G54</f>
        <v>6514090.6700000465</v>
      </c>
    </row>
    <row r="48" spans="1:21" x14ac:dyDescent="0.3">
      <c r="A48" t="str">
        <f t="shared" si="0"/>
        <v>6,1,1,5,7,0,0</v>
      </c>
      <c r="B48">
        <v>6</v>
      </c>
      <c r="C48">
        <v>1</v>
      </c>
      <c r="D48">
        <v>1</v>
      </c>
      <c r="E48">
        <v>5</v>
      </c>
      <c r="F48">
        <v>7</v>
      </c>
      <c r="K48" t="s">
        <v>3187</v>
      </c>
      <c r="P48" s="13">
        <f>'Formato 6 a)'!B55</f>
        <v>0</v>
      </c>
      <c r="Q48" s="13">
        <f>'Formato 6 a)'!C55</f>
        <v>0</v>
      </c>
      <c r="R48" s="13">
        <f>'Formato 6 a)'!D55</f>
        <v>0</v>
      </c>
      <c r="S48" s="13">
        <f>'Formato 6 a)'!E55</f>
        <v>0</v>
      </c>
      <c r="T48" s="13">
        <f>'Formato 6 a)'!F55</f>
        <v>0</v>
      </c>
      <c r="U48" s="13">
        <f>'Formato 6 a)'!G55</f>
        <v>0</v>
      </c>
    </row>
    <row r="49" spans="1:21" x14ac:dyDescent="0.3">
      <c r="A49" t="str">
        <f t="shared" si="0"/>
        <v>6,1,1,5,8,0,0</v>
      </c>
      <c r="B49">
        <v>6</v>
      </c>
      <c r="C49">
        <v>1</v>
      </c>
      <c r="D49">
        <v>1</v>
      </c>
      <c r="E49">
        <v>5</v>
      </c>
      <c r="F49">
        <v>8</v>
      </c>
      <c r="K49" t="s">
        <v>3188</v>
      </c>
      <c r="P49" s="13">
        <f>'Formato 6 a)'!B56</f>
        <v>9494595.2892000005</v>
      </c>
      <c r="Q49" s="13">
        <f>'Formato 6 a)'!C56</f>
        <v>-9494595.2892000005</v>
      </c>
      <c r="R49" s="13">
        <f>'Formato 6 a)'!D56</f>
        <v>0</v>
      </c>
      <c r="S49" s="13">
        <f>'Formato 6 a)'!E56</f>
        <v>0</v>
      </c>
      <c r="T49" s="13">
        <f>'Formato 6 a)'!F56</f>
        <v>0</v>
      </c>
      <c r="U49" s="13">
        <f>'Formato 6 a)'!G56</f>
        <v>0</v>
      </c>
    </row>
    <row r="50" spans="1:21" x14ac:dyDescent="0.3">
      <c r="A50" t="str">
        <f t="shared" si="0"/>
        <v>6,1,1,5,9,0,0</v>
      </c>
      <c r="B50">
        <v>6</v>
      </c>
      <c r="C50">
        <v>1</v>
      </c>
      <c r="D50">
        <v>1</v>
      </c>
      <c r="E50">
        <v>5</v>
      </c>
      <c r="F50">
        <v>9</v>
      </c>
      <c r="K50" t="s">
        <v>3189</v>
      </c>
      <c r="P50" s="13">
        <f>'Formato 6 a)'!B57</f>
        <v>0</v>
      </c>
      <c r="Q50" s="13">
        <f>'Formato 6 a)'!C57</f>
        <v>240179.86</v>
      </c>
      <c r="R50" s="13">
        <f>'Formato 6 a)'!D57</f>
        <v>240179.86</v>
      </c>
      <c r="S50" s="13">
        <f>'Formato 6 a)'!E57</f>
        <v>228315.06</v>
      </c>
      <c r="T50" s="13">
        <f>'Formato 6 a)'!F57</f>
        <v>228315.06</v>
      </c>
      <c r="U50" s="13">
        <f>'Formato 6 a)'!G57</f>
        <v>11864.799999999988</v>
      </c>
    </row>
    <row r="51" spans="1:21" x14ac:dyDescent="0.3">
      <c r="A51" t="str">
        <f t="shared" si="0"/>
        <v>6,1,1,6,0,0,0</v>
      </c>
      <c r="B51">
        <v>6</v>
      </c>
      <c r="C51">
        <v>1</v>
      </c>
      <c r="D51">
        <v>1</v>
      </c>
      <c r="E51">
        <v>6</v>
      </c>
      <c r="J51" t="s">
        <v>3191</v>
      </c>
      <c r="P51" s="13">
        <f>'Formato 6 a)'!B58</f>
        <v>215314240</v>
      </c>
      <c r="Q51" s="13">
        <f>'Formato 6 a)'!C58</f>
        <v>46051645.85999997</v>
      </c>
      <c r="R51" s="13">
        <f>'Formato 6 a)'!D58</f>
        <v>261365885.85999995</v>
      </c>
      <c r="S51" s="13">
        <f>'Formato 6 a)'!E58</f>
        <v>92884074.898992524</v>
      </c>
      <c r="T51" s="13">
        <f>'Formato 6 a)'!F58</f>
        <v>76265706.738992527</v>
      </c>
      <c r="U51" s="13">
        <f>'Formato 6 a)'!G58</f>
        <v>168481810.96100745</v>
      </c>
    </row>
    <row r="52" spans="1:21" x14ac:dyDescent="0.3">
      <c r="A52" t="str">
        <f t="shared" si="0"/>
        <v>6,1,1,6,1,0,0</v>
      </c>
      <c r="B52">
        <v>6</v>
      </c>
      <c r="C52">
        <v>1</v>
      </c>
      <c r="D52">
        <v>1</v>
      </c>
      <c r="E52">
        <v>6</v>
      </c>
      <c r="F52">
        <v>1</v>
      </c>
      <c r="K52" t="s">
        <v>3192</v>
      </c>
      <c r="P52" s="13">
        <f>'Formato 6 a)'!B59</f>
        <v>182354240</v>
      </c>
      <c r="Q52" s="13">
        <f>'Formato 6 a)'!C59</f>
        <v>39022561.529999971</v>
      </c>
      <c r="R52" s="13">
        <f>'Formato 6 a)'!D59</f>
        <v>221376801.52999997</v>
      </c>
      <c r="S52" s="13">
        <f>'Formato 6 a)'!E59</f>
        <v>75428995.288992524</v>
      </c>
      <c r="T52" s="13">
        <f>'Formato 6 a)'!F59</f>
        <v>66390817.098992527</v>
      </c>
      <c r="U52" s="13">
        <f>'Formato 6 a)'!G59</f>
        <v>145947806.24100745</v>
      </c>
    </row>
    <row r="53" spans="1:21" x14ac:dyDescent="0.3">
      <c r="A53" t="str">
        <f t="shared" si="0"/>
        <v>6,1,1,6,2,0,0</v>
      </c>
      <c r="B53">
        <v>6</v>
      </c>
      <c r="C53">
        <v>1</v>
      </c>
      <c r="D53">
        <v>1</v>
      </c>
      <c r="E53">
        <v>6</v>
      </c>
      <c r="F53">
        <v>2</v>
      </c>
      <c r="K53" t="s">
        <v>3193</v>
      </c>
      <c r="P53" s="13">
        <f>'Formato 6 a)'!B60</f>
        <v>32960000</v>
      </c>
      <c r="Q53" s="13">
        <f>'Formato 6 a)'!C60</f>
        <v>7029084.3299999982</v>
      </c>
      <c r="R53" s="13">
        <f>'Formato 6 a)'!D60</f>
        <v>39989084.329999998</v>
      </c>
      <c r="S53" s="13">
        <f>'Formato 6 a)'!E60</f>
        <v>17455079.609999999</v>
      </c>
      <c r="T53" s="13">
        <f>'Formato 6 a)'!F60</f>
        <v>9874889.6399999969</v>
      </c>
      <c r="U53" s="13">
        <f>'Formato 6 a)'!G60</f>
        <v>22534004.719999999</v>
      </c>
    </row>
    <row r="54" spans="1:21" x14ac:dyDescent="0.3">
      <c r="A54" t="str">
        <f t="shared" si="0"/>
        <v>6,1,1,6,3,0,0</v>
      </c>
      <c r="B54">
        <v>6</v>
      </c>
      <c r="C54">
        <v>1</v>
      </c>
      <c r="D54">
        <v>1</v>
      </c>
      <c r="E54">
        <v>6</v>
      </c>
      <c r="F54">
        <v>3</v>
      </c>
      <c r="K54" t="s">
        <v>3194</v>
      </c>
      <c r="P54" s="13">
        <f>'Formato 6 a)'!B61</f>
        <v>0</v>
      </c>
      <c r="Q54" s="13">
        <f>'Formato 6 a)'!C61</f>
        <v>0</v>
      </c>
      <c r="R54" s="13">
        <f>'Formato 6 a)'!D61</f>
        <v>0</v>
      </c>
      <c r="S54" s="13">
        <f>'Formato 6 a)'!E61</f>
        <v>0</v>
      </c>
      <c r="T54" s="13">
        <f>'Formato 6 a)'!F61</f>
        <v>0</v>
      </c>
      <c r="U54" s="13">
        <f>'Formato 6 a)'!G61</f>
        <v>0</v>
      </c>
    </row>
    <row r="55" spans="1:21" x14ac:dyDescent="0.3">
      <c r="A55" t="str">
        <f t="shared" si="0"/>
        <v>6,1,1,7,0,0,0</v>
      </c>
      <c r="B55">
        <v>6</v>
      </c>
      <c r="C55">
        <v>1</v>
      </c>
      <c r="D55">
        <v>1</v>
      </c>
      <c r="E55">
        <v>7</v>
      </c>
      <c r="J55" t="s">
        <v>3195</v>
      </c>
      <c r="P55" s="13">
        <f>'Formato 6 a)'!B62</f>
        <v>0</v>
      </c>
      <c r="Q55" s="13">
        <f>'Formato 6 a)'!C62</f>
        <v>227160109.08000022</v>
      </c>
      <c r="R55" s="13">
        <f>'Formato 6 a)'!D62</f>
        <v>227160109.08000022</v>
      </c>
      <c r="S55" s="13">
        <f>'Formato 6 a)'!E62</f>
        <v>150000000</v>
      </c>
      <c r="T55" s="13">
        <f>'Formato 6 a)'!F62</f>
        <v>150000000</v>
      </c>
      <c r="U55" s="13">
        <f>'Formato 6 a)'!G62</f>
        <v>77160109.080000237</v>
      </c>
    </row>
    <row r="56" spans="1:21" x14ac:dyDescent="0.3">
      <c r="A56" t="str">
        <f t="shared" si="0"/>
        <v>6,1,1,7,1,0,0</v>
      </c>
      <c r="B56">
        <v>6</v>
      </c>
      <c r="C56">
        <v>1</v>
      </c>
      <c r="D56">
        <v>1</v>
      </c>
      <c r="E56">
        <v>7</v>
      </c>
      <c r="F56">
        <v>1</v>
      </c>
      <c r="K56" t="s">
        <v>3196</v>
      </c>
      <c r="P56" s="13">
        <f>'Formato 6 a)'!B63</f>
        <v>0</v>
      </c>
      <c r="Q56" s="13">
        <f>'Formato 6 a)'!C63</f>
        <v>0</v>
      </c>
      <c r="R56" s="13">
        <f>'Formato 6 a)'!D63</f>
        <v>0</v>
      </c>
      <c r="S56" s="13">
        <f>'Formato 6 a)'!E63</f>
        <v>0</v>
      </c>
      <c r="T56" s="13">
        <f>'Formato 6 a)'!F63</f>
        <v>0</v>
      </c>
      <c r="U56" s="13">
        <f>'Formato 6 a)'!G63</f>
        <v>0</v>
      </c>
    </row>
    <row r="57" spans="1:21" x14ac:dyDescent="0.3">
      <c r="A57" t="str">
        <f t="shared" si="0"/>
        <v>6,1,1,7,2,0,0</v>
      </c>
      <c r="B57">
        <v>6</v>
      </c>
      <c r="C57">
        <v>1</v>
      </c>
      <c r="D57">
        <v>1</v>
      </c>
      <c r="E57">
        <v>7</v>
      </c>
      <c r="F57">
        <v>2</v>
      </c>
      <c r="K57" t="s">
        <v>3197</v>
      </c>
      <c r="P57" s="13">
        <f>'Formato 6 a)'!B64</f>
        <v>0</v>
      </c>
      <c r="Q57" s="13">
        <f>'Formato 6 a)'!C64</f>
        <v>0</v>
      </c>
      <c r="R57" s="13">
        <f>'Formato 6 a)'!D64</f>
        <v>0</v>
      </c>
      <c r="S57" s="13">
        <f>'Formato 6 a)'!E64</f>
        <v>0</v>
      </c>
      <c r="T57" s="13">
        <f>'Formato 6 a)'!F64</f>
        <v>0</v>
      </c>
      <c r="U57" s="13">
        <f>'Formato 6 a)'!G64</f>
        <v>0</v>
      </c>
    </row>
    <row r="58" spans="1:21" x14ac:dyDescent="0.3">
      <c r="A58" t="str">
        <f t="shared" si="0"/>
        <v>6,1,1,7,3,0,0</v>
      </c>
      <c r="B58">
        <v>6</v>
      </c>
      <c r="C58">
        <v>1</v>
      </c>
      <c r="D58">
        <v>1</v>
      </c>
      <c r="E58">
        <v>7</v>
      </c>
      <c r="F58">
        <v>3</v>
      </c>
      <c r="K58" t="s">
        <v>3198</v>
      </c>
      <c r="P58" s="13">
        <f>'Formato 6 a)'!B65</f>
        <v>0</v>
      </c>
      <c r="Q58" s="13">
        <f>'Formato 6 a)'!C65</f>
        <v>0</v>
      </c>
      <c r="R58" s="13">
        <f>'Formato 6 a)'!D65</f>
        <v>0</v>
      </c>
      <c r="S58" s="13">
        <f>'Formato 6 a)'!E65</f>
        <v>0</v>
      </c>
      <c r="T58" s="13">
        <f>'Formato 6 a)'!F65</f>
        <v>0</v>
      </c>
      <c r="U58" s="13">
        <f>'Formato 6 a)'!G65</f>
        <v>0</v>
      </c>
    </row>
    <row r="59" spans="1:21" x14ac:dyDescent="0.3">
      <c r="A59" t="str">
        <f t="shared" si="0"/>
        <v>6,1,1,7,4,0,0</v>
      </c>
      <c r="B59">
        <v>6</v>
      </c>
      <c r="C59">
        <v>1</v>
      </c>
      <c r="D59">
        <v>1</v>
      </c>
      <c r="E59">
        <v>7</v>
      </c>
      <c r="F59">
        <v>4</v>
      </c>
      <c r="K59" t="s">
        <v>3199</v>
      </c>
      <c r="P59" s="13">
        <f>'Formato 6 a)'!B66</f>
        <v>0</v>
      </c>
      <c r="Q59" s="13">
        <f>'Formato 6 a)'!C66</f>
        <v>150000000</v>
      </c>
      <c r="R59" s="13">
        <f>'Formato 6 a)'!D66</f>
        <v>150000000</v>
      </c>
      <c r="S59" s="13">
        <f>'Formato 6 a)'!E66</f>
        <v>150000000</v>
      </c>
      <c r="T59" s="13">
        <f>'Formato 6 a)'!F66</f>
        <v>150000000</v>
      </c>
      <c r="U59" s="13">
        <f>'Formato 6 a)'!G66</f>
        <v>0</v>
      </c>
    </row>
    <row r="60" spans="1:21" x14ac:dyDescent="0.3">
      <c r="A60" t="str">
        <f t="shared" si="0"/>
        <v>6,1,1,7,5,0,0</v>
      </c>
      <c r="B60">
        <v>6</v>
      </c>
      <c r="C60">
        <v>1</v>
      </c>
      <c r="D60">
        <v>1</v>
      </c>
      <c r="E60">
        <v>7</v>
      </c>
      <c r="F60">
        <v>5</v>
      </c>
      <c r="K60" t="s">
        <v>3200</v>
      </c>
      <c r="P60" s="13">
        <f>'Formato 6 a)'!B67</f>
        <v>0</v>
      </c>
      <c r="Q60" s="13">
        <f>'Formato 6 a)'!C67</f>
        <v>0</v>
      </c>
      <c r="R60" s="13">
        <f>'Formato 6 a)'!D67</f>
        <v>0</v>
      </c>
      <c r="S60" s="13">
        <f>'Formato 6 a)'!E67</f>
        <v>0</v>
      </c>
      <c r="T60" s="13">
        <f>'Formato 6 a)'!F67</f>
        <v>0</v>
      </c>
      <c r="U60" s="13">
        <f>'Formato 6 a)'!G67</f>
        <v>0</v>
      </c>
    </row>
    <row r="61" spans="1:21" x14ac:dyDescent="0.3">
      <c r="A61" t="str">
        <f t="shared" si="0"/>
        <v>6,1,1,7,5,1,0</v>
      </c>
      <c r="B61">
        <v>6</v>
      </c>
      <c r="C61">
        <v>1</v>
      </c>
      <c r="D61">
        <v>1</v>
      </c>
      <c r="E61">
        <v>7</v>
      </c>
      <c r="F61">
        <v>5</v>
      </c>
      <c r="G61">
        <v>1</v>
      </c>
      <c r="L61" t="s">
        <v>344</v>
      </c>
      <c r="P61" s="13">
        <f>'Formato 6 a)'!B68</f>
        <v>0</v>
      </c>
      <c r="Q61" s="13">
        <f>'Formato 6 a)'!C68</f>
        <v>0</v>
      </c>
      <c r="R61" s="13">
        <f>'Formato 6 a)'!D68</f>
        <v>0</v>
      </c>
      <c r="S61" s="13">
        <f>'Formato 6 a)'!E68</f>
        <v>0</v>
      </c>
      <c r="T61" s="13">
        <f>'Formato 6 a)'!F68</f>
        <v>0</v>
      </c>
      <c r="U61" s="13">
        <f>'Formato 6 a)'!G68</f>
        <v>0</v>
      </c>
    </row>
    <row r="62" spans="1:21" x14ac:dyDescent="0.3">
      <c r="A62" t="str">
        <f t="shared" si="0"/>
        <v>6,1,1,7,6,0,0</v>
      </c>
      <c r="B62">
        <v>6</v>
      </c>
      <c r="C62">
        <v>1</v>
      </c>
      <c r="D62">
        <v>1</v>
      </c>
      <c r="E62">
        <v>7</v>
      </c>
      <c r="F62">
        <v>6</v>
      </c>
      <c r="K62" t="s">
        <v>3201</v>
      </c>
      <c r="L62" s="121"/>
      <c r="P62" s="13">
        <f>'Formato 6 a)'!B69</f>
        <v>0</v>
      </c>
      <c r="Q62" s="13">
        <f>'Formato 6 a)'!C69</f>
        <v>0</v>
      </c>
      <c r="R62" s="13">
        <f>'Formato 6 a)'!D69</f>
        <v>0</v>
      </c>
      <c r="S62" s="13">
        <f>'Formato 6 a)'!E69</f>
        <v>0</v>
      </c>
      <c r="T62" s="13">
        <f>'Formato 6 a)'!F69</f>
        <v>0</v>
      </c>
      <c r="U62" s="13">
        <f>'Formato 6 a)'!G69</f>
        <v>0</v>
      </c>
    </row>
    <row r="63" spans="1:21" x14ac:dyDescent="0.3">
      <c r="A63" t="str">
        <f t="shared" si="0"/>
        <v>6,1,1,7,7,0,0</v>
      </c>
      <c r="B63">
        <v>6</v>
      </c>
      <c r="C63">
        <v>1</v>
      </c>
      <c r="D63">
        <v>1</v>
      </c>
      <c r="E63">
        <v>7</v>
      </c>
      <c r="F63">
        <v>7</v>
      </c>
      <c r="K63" t="s">
        <v>3202</v>
      </c>
      <c r="P63" s="13">
        <f>'Formato 6 a)'!B70</f>
        <v>0</v>
      </c>
      <c r="Q63" s="13">
        <f>'Formato 6 a)'!C70</f>
        <v>77160109.080000237</v>
      </c>
      <c r="R63" s="13">
        <f>'Formato 6 a)'!D70</f>
        <v>77160109.080000237</v>
      </c>
      <c r="S63" s="13">
        <f>'Formato 6 a)'!E70</f>
        <v>0</v>
      </c>
      <c r="T63" s="13">
        <f>'Formato 6 a)'!F70</f>
        <v>0</v>
      </c>
      <c r="U63" s="13">
        <f>'Formato 6 a)'!G70</f>
        <v>77160109.080000237</v>
      </c>
    </row>
    <row r="64" spans="1:21" x14ac:dyDescent="0.3">
      <c r="A64" t="str">
        <f t="shared" ref="A64:A76" si="1">IF(LEN(CLEAN(B64))=0,"0",B64)&amp;","&amp;IF(LEN(CLEAN(C64))=0,"0",C64)&amp;","&amp;IF(LEN(CLEAN(D64))=0,"0",D64)&amp;","&amp;IF(LEN(CLEAN(E64))=0,"0",E64)&amp;","&amp;IF(LEN(CLEAN(F64))=0,"0",F64)&amp;","&amp;IF(LEN(CLEAN(G64))=0,"0",G64)&amp;","&amp;IF(LEN(CLEAN(H64))=0,"0",H64)</f>
        <v>6,1,1,8,0,0,0</v>
      </c>
      <c r="B64">
        <v>6</v>
      </c>
      <c r="C64">
        <v>1</v>
      </c>
      <c r="D64">
        <v>1</v>
      </c>
      <c r="E64">
        <v>8</v>
      </c>
      <c r="J64" t="s">
        <v>3203</v>
      </c>
      <c r="P64" s="13">
        <f>'Formato 6 a)'!B71</f>
        <v>0</v>
      </c>
      <c r="Q64" s="13">
        <f>'Formato 6 a)'!C71</f>
        <v>22776.04</v>
      </c>
      <c r="R64" s="13">
        <f>'Formato 6 a)'!D71</f>
        <v>22776.04</v>
      </c>
      <c r="S64" s="13">
        <f>'Formato 6 a)'!E71</f>
        <v>17314.36</v>
      </c>
      <c r="T64" s="13">
        <f>'Formato 6 a)'!F71</f>
        <v>17314.36</v>
      </c>
      <c r="U64" s="13">
        <f>'Formato 6 a)'!G71</f>
        <v>5461.68</v>
      </c>
    </row>
    <row r="65" spans="1:21" x14ac:dyDescent="0.3">
      <c r="A65" t="str">
        <f t="shared" si="1"/>
        <v>6,1,1,8,1,0,0</v>
      </c>
      <c r="B65">
        <v>6</v>
      </c>
      <c r="C65">
        <v>1</v>
      </c>
      <c r="D65">
        <v>1</v>
      </c>
      <c r="E65">
        <v>8</v>
      </c>
      <c r="F65">
        <v>1</v>
      </c>
      <c r="K65" t="s">
        <v>751</v>
      </c>
      <c r="P65" s="13">
        <f>'Formato 6 a)'!B72</f>
        <v>0</v>
      </c>
      <c r="Q65" s="13">
        <f>'Formato 6 a)'!C72</f>
        <v>0</v>
      </c>
      <c r="R65" s="13">
        <f>'Formato 6 a)'!D72</f>
        <v>0</v>
      </c>
      <c r="S65" s="13">
        <f>'Formato 6 a)'!E72</f>
        <v>0</v>
      </c>
      <c r="T65" s="13">
        <f>'Formato 6 a)'!F72</f>
        <v>0</v>
      </c>
      <c r="U65" s="13">
        <f>'Formato 6 a)'!G72</f>
        <v>0</v>
      </c>
    </row>
    <row r="66" spans="1:21" x14ac:dyDescent="0.3">
      <c r="A66" t="str">
        <f t="shared" si="1"/>
        <v>6,1,1,8,2,0,0</v>
      </c>
      <c r="B66">
        <v>6</v>
      </c>
      <c r="C66">
        <v>1</v>
      </c>
      <c r="D66">
        <v>1</v>
      </c>
      <c r="E66">
        <v>8</v>
      </c>
      <c r="F66">
        <v>2</v>
      </c>
      <c r="K66" t="s">
        <v>646</v>
      </c>
      <c r="P66" s="13">
        <f>'Formato 6 a)'!B73</f>
        <v>0</v>
      </c>
      <c r="Q66" s="13">
        <f>'Formato 6 a)'!C73</f>
        <v>0</v>
      </c>
      <c r="R66" s="13">
        <f>'Formato 6 a)'!D73</f>
        <v>0</v>
      </c>
      <c r="S66" s="13">
        <f>'Formato 6 a)'!E73</f>
        <v>0</v>
      </c>
      <c r="T66" s="13">
        <f>'Formato 6 a)'!F73</f>
        <v>0</v>
      </c>
      <c r="U66" s="13">
        <f>'Formato 6 a)'!G73</f>
        <v>0</v>
      </c>
    </row>
    <row r="67" spans="1:21" x14ac:dyDescent="0.3">
      <c r="A67" t="str">
        <f t="shared" si="1"/>
        <v>6,1,1,8,3,0,0</v>
      </c>
      <c r="B67">
        <v>6</v>
      </c>
      <c r="C67">
        <v>1</v>
      </c>
      <c r="D67">
        <v>1</v>
      </c>
      <c r="E67">
        <v>8</v>
      </c>
      <c r="F67">
        <v>3</v>
      </c>
      <c r="K67" t="s">
        <v>758</v>
      </c>
      <c r="P67" s="13">
        <f>'Formato 6 a)'!B74</f>
        <v>0</v>
      </c>
      <c r="Q67" s="13">
        <f>'Formato 6 a)'!C74</f>
        <v>22776.04</v>
      </c>
      <c r="R67" s="13">
        <f>'Formato 6 a)'!D74</f>
        <v>22776.04</v>
      </c>
      <c r="S67" s="13">
        <f>'Formato 6 a)'!E74</f>
        <v>17314.36</v>
      </c>
      <c r="T67" s="13">
        <f>'Formato 6 a)'!F74</f>
        <v>17314.36</v>
      </c>
      <c r="U67" s="13">
        <f>'Formato 6 a)'!G74</f>
        <v>5461.68</v>
      </c>
    </row>
    <row r="68" spans="1:21" x14ac:dyDescent="0.3">
      <c r="A68" t="str">
        <f t="shared" si="1"/>
        <v>6,1,1,9,0,0,0</v>
      </c>
      <c r="B68">
        <v>6</v>
      </c>
      <c r="C68">
        <v>1</v>
      </c>
      <c r="D68">
        <v>1</v>
      </c>
      <c r="E68">
        <v>9</v>
      </c>
      <c r="J68" t="s">
        <v>661</v>
      </c>
      <c r="P68" s="13">
        <f>'Formato 6 a)'!B75</f>
        <v>0</v>
      </c>
      <c r="Q68" s="13">
        <f>'Formato 6 a)'!C75</f>
        <v>0</v>
      </c>
      <c r="R68" s="13">
        <f>'Formato 6 a)'!D75</f>
        <v>0</v>
      </c>
      <c r="S68" s="13">
        <f>'Formato 6 a)'!E75</f>
        <v>0</v>
      </c>
      <c r="T68" s="13">
        <f>'Formato 6 a)'!F75</f>
        <v>0</v>
      </c>
      <c r="U68" s="13">
        <f>'Formato 6 a)'!G75</f>
        <v>0</v>
      </c>
    </row>
    <row r="69" spans="1:21" x14ac:dyDescent="0.3">
      <c r="A69" t="str">
        <f t="shared" si="1"/>
        <v>6,1,1,9,1,0,0</v>
      </c>
      <c r="B69">
        <v>6</v>
      </c>
      <c r="C69">
        <v>1</v>
      </c>
      <c r="D69">
        <v>1</v>
      </c>
      <c r="E69">
        <v>9</v>
      </c>
      <c r="F69">
        <v>1</v>
      </c>
      <c r="K69" t="s">
        <v>3204</v>
      </c>
      <c r="P69" s="13">
        <f>'Formato 6 a)'!B76</f>
        <v>0</v>
      </c>
      <c r="Q69" s="13">
        <f>'Formato 6 a)'!C76</f>
        <v>0</v>
      </c>
      <c r="R69" s="13">
        <f>'Formato 6 a)'!D76</f>
        <v>0</v>
      </c>
      <c r="S69" s="13">
        <f>'Formato 6 a)'!E76</f>
        <v>0</v>
      </c>
      <c r="T69" s="13">
        <f>'Formato 6 a)'!F76</f>
        <v>0</v>
      </c>
      <c r="U69" s="13">
        <f>'Formato 6 a)'!G76</f>
        <v>0</v>
      </c>
    </row>
    <row r="70" spans="1:21" x14ac:dyDescent="0.3">
      <c r="A70" t="str">
        <f t="shared" si="1"/>
        <v>6,1,1,9,2,0,0</v>
      </c>
      <c r="B70">
        <v>6</v>
      </c>
      <c r="C70">
        <v>1</v>
      </c>
      <c r="D70">
        <v>1</v>
      </c>
      <c r="E70">
        <v>9</v>
      </c>
      <c r="F70">
        <v>2</v>
      </c>
      <c r="K70" t="s">
        <v>3205</v>
      </c>
      <c r="P70" s="13">
        <f>'Formato 6 a)'!B77</f>
        <v>0</v>
      </c>
      <c r="Q70" s="13">
        <f>'Formato 6 a)'!C77</f>
        <v>0</v>
      </c>
      <c r="R70" s="13">
        <f>'Formato 6 a)'!D77</f>
        <v>0</v>
      </c>
      <c r="S70" s="13">
        <f>'Formato 6 a)'!E77</f>
        <v>0</v>
      </c>
      <c r="T70" s="13">
        <f>'Formato 6 a)'!F77</f>
        <v>0</v>
      </c>
      <c r="U70" s="13">
        <f>'Formato 6 a)'!G77</f>
        <v>0</v>
      </c>
    </row>
    <row r="71" spans="1:21" x14ac:dyDescent="0.3">
      <c r="A71" t="str">
        <f t="shared" si="1"/>
        <v>6,1,1,9,3,0,0</v>
      </c>
      <c r="B71">
        <v>6</v>
      </c>
      <c r="C71">
        <v>1</v>
      </c>
      <c r="D71">
        <v>1</v>
      </c>
      <c r="E71">
        <v>9</v>
      </c>
      <c r="F71">
        <v>3</v>
      </c>
      <c r="K71" t="s">
        <v>3206</v>
      </c>
      <c r="P71" s="13">
        <f>'Formato 6 a)'!B78</f>
        <v>0</v>
      </c>
      <c r="Q71" s="13">
        <f>'Formato 6 a)'!C78</f>
        <v>0</v>
      </c>
      <c r="R71" s="13">
        <f>'Formato 6 a)'!D78</f>
        <v>0</v>
      </c>
      <c r="S71" s="13">
        <f>'Formato 6 a)'!E78</f>
        <v>0</v>
      </c>
      <c r="T71" s="13">
        <f>'Formato 6 a)'!F78</f>
        <v>0</v>
      </c>
      <c r="U71" s="13">
        <f>'Formato 6 a)'!G78</f>
        <v>0</v>
      </c>
    </row>
    <row r="72" spans="1:21" x14ac:dyDescent="0.3">
      <c r="A72" t="str">
        <f t="shared" si="1"/>
        <v>6,1,1,9,4,0,0</v>
      </c>
      <c r="B72">
        <v>6</v>
      </c>
      <c r="C72">
        <v>1</v>
      </c>
      <c r="D72">
        <v>1</v>
      </c>
      <c r="E72">
        <v>9</v>
      </c>
      <c r="F72">
        <v>4</v>
      </c>
      <c r="K72" t="s">
        <v>3207</v>
      </c>
      <c r="P72" s="13">
        <f>'Formato 6 a)'!B79</f>
        <v>0</v>
      </c>
      <c r="Q72" s="13">
        <f>'Formato 6 a)'!C79</f>
        <v>0</v>
      </c>
      <c r="R72" s="13">
        <f>'Formato 6 a)'!D79</f>
        <v>0</v>
      </c>
      <c r="S72" s="13">
        <f>'Formato 6 a)'!E79</f>
        <v>0</v>
      </c>
      <c r="T72" s="13">
        <f>'Formato 6 a)'!F79</f>
        <v>0</v>
      </c>
      <c r="U72" s="13">
        <f>'Formato 6 a)'!G79</f>
        <v>0</v>
      </c>
    </row>
    <row r="73" spans="1:21" x14ac:dyDescent="0.3">
      <c r="A73" t="str">
        <f t="shared" si="1"/>
        <v>6,1,1,9,5,0,0</v>
      </c>
      <c r="B73">
        <v>6</v>
      </c>
      <c r="C73">
        <v>1</v>
      </c>
      <c r="D73">
        <v>1</v>
      </c>
      <c r="E73">
        <v>9</v>
      </c>
      <c r="F73">
        <v>5</v>
      </c>
      <c r="K73" t="s">
        <v>3208</v>
      </c>
      <c r="P73" s="13">
        <f>'Formato 6 a)'!B80</f>
        <v>0</v>
      </c>
      <c r="Q73" s="13">
        <f>'Formato 6 a)'!C80</f>
        <v>0</v>
      </c>
      <c r="R73" s="13">
        <f>'Formato 6 a)'!D80</f>
        <v>0</v>
      </c>
      <c r="S73" s="13">
        <f>'Formato 6 a)'!E80</f>
        <v>0</v>
      </c>
      <c r="T73" s="13">
        <f>'Formato 6 a)'!F80</f>
        <v>0</v>
      </c>
      <c r="U73" s="13">
        <f>'Formato 6 a)'!G80</f>
        <v>0</v>
      </c>
    </row>
    <row r="74" spans="1:21" x14ac:dyDescent="0.3">
      <c r="A74" t="str">
        <f t="shared" si="1"/>
        <v>6,1,1,9,6,0,0</v>
      </c>
      <c r="B74">
        <v>6</v>
      </c>
      <c r="C74">
        <v>1</v>
      </c>
      <c r="D74">
        <v>1</v>
      </c>
      <c r="E74">
        <v>9</v>
      </c>
      <c r="F74">
        <v>6</v>
      </c>
      <c r="K74" t="s">
        <v>3209</v>
      </c>
      <c r="P74" s="13">
        <f>'Formato 6 a)'!B81</f>
        <v>0</v>
      </c>
      <c r="Q74" s="13">
        <f>'Formato 6 a)'!C81</f>
        <v>0</v>
      </c>
      <c r="R74" s="13">
        <f>'Formato 6 a)'!D81</f>
        <v>0</v>
      </c>
      <c r="S74" s="13">
        <f>'Formato 6 a)'!E81</f>
        <v>0</v>
      </c>
      <c r="T74" s="13">
        <f>'Formato 6 a)'!F81</f>
        <v>0</v>
      </c>
      <c r="U74" s="13">
        <f>'Formato 6 a)'!G81</f>
        <v>0</v>
      </c>
    </row>
    <row r="75" spans="1:21" x14ac:dyDescent="0.3">
      <c r="A75" t="str">
        <f t="shared" si="1"/>
        <v>6,1,1,9,7,0,0</v>
      </c>
      <c r="B75">
        <v>6</v>
      </c>
      <c r="C75">
        <v>1</v>
      </c>
      <c r="D75">
        <v>1</v>
      </c>
      <c r="E75">
        <v>9</v>
      </c>
      <c r="F75">
        <v>7</v>
      </c>
      <c r="K75" t="s">
        <v>3210</v>
      </c>
      <c r="P75" s="13">
        <f>'Formato 6 a)'!B82</f>
        <v>0</v>
      </c>
      <c r="Q75" s="13">
        <f>'Formato 6 a)'!C82</f>
        <v>0</v>
      </c>
      <c r="R75" s="13">
        <f>'Formato 6 a)'!D82</f>
        <v>0</v>
      </c>
      <c r="S75" s="13">
        <f>'Formato 6 a)'!E82</f>
        <v>0</v>
      </c>
      <c r="T75" s="13">
        <f>'Formato 6 a)'!F82</f>
        <v>0</v>
      </c>
      <c r="U75" s="13">
        <f>'Formato 6 a)'!G82</f>
        <v>0</v>
      </c>
    </row>
    <row r="76" spans="1:21" x14ac:dyDescent="0.3">
      <c r="A76" t="str">
        <f t="shared" si="1"/>
        <v>6,1,2,0,0,0,0</v>
      </c>
      <c r="B76">
        <v>6</v>
      </c>
      <c r="C76">
        <v>1</v>
      </c>
      <c r="D76">
        <v>2</v>
      </c>
      <c r="I76" t="s">
        <v>704</v>
      </c>
      <c r="P76">
        <f>'Formato 6 a)'!B84</f>
        <v>0</v>
      </c>
      <c r="Q76">
        <f>'Formato 6 a)'!C84</f>
        <v>99434871.62999998</v>
      </c>
      <c r="R76">
        <f>'Formato 6 a)'!D84</f>
        <v>99434871.62999998</v>
      </c>
      <c r="S76">
        <f>'Formato 6 a)'!E84</f>
        <v>30991983.851007488</v>
      </c>
      <c r="T76">
        <f>'Formato 6 a)'!F84</f>
        <v>22520310.391007487</v>
      </c>
      <c r="U76">
        <f>'Formato 6 a)'!G84</f>
        <v>68442887.778992504</v>
      </c>
    </row>
    <row r="77" spans="1:21" x14ac:dyDescent="0.3">
      <c r="A77" t="str">
        <f t="shared" ref="A77:A140" si="2">IF(LEN(CLEAN(B77))=0,"0",B77)&amp;","&amp;IF(LEN(CLEAN(C77))=0,"0",C77)&amp;","&amp;IF(LEN(CLEAN(D77))=0,"0",D77)&amp;","&amp;IF(LEN(CLEAN(E77))=0,"0",E77)&amp;","&amp;IF(LEN(CLEAN(F77))=0,"0",F77)&amp;","&amp;IF(LEN(CLEAN(G77))=0,"0",G77)&amp;","&amp;IF(LEN(CLEAN(H77))=0,"0",H77)</f>
        <v>6,1,2,1,0,0,0</v>
      </c>
      <c r="B77">
        <v>6</v>
      </c>
      <c r="C77">
        <v>1</v>
      </c>
      <c r="D77">
        <v>2</v>
      </c>
      <c r="E77">
        <v>1</v>
      </c>
      <c r="J77" t="s">
        <v>3143</v>
      </c>
      <c r="P77">
        <f>'Formato 6 a)'!B85</f>
        <v>0</v>
      </c>
      <c r="Q77">
        <f>'Formato 6 a)'!C85</f>
        <v>0</v>
      </c>
      <c r="R77">
        <f>'Formato 6 a)'!D85</f>
        <v>0</v>
      </c>
      <c r="S77">
        <f>'Formato 6 a)'!E85</f>
        <v>0</v>
      </c>
      <c r="T77">
        <f>'Formato 6 a)'!F85</f>
        <v>0</v>
      </c>
      <c r="U77">
        <f>'Formato 6 a)'!G85</f>
        <v>0</v>
      </c>
    </row>
    <row r="78" spans="1:21" x14ac:dyDescent="0.3">
      <c r="A78" t="str">
        <f t="shared" si="2"/>
        <v>6,1,2,1,1,0,0</v>
      </c>
      <c r="B78">
        <v>6</v>
      </c>
      <c r="C78">
        <v>1</v>
      </c>
      <c r="D78">
        <v>2</v>
      </c>
      <c r="E78">
        <v>1</v>
      </c>
      <c r="F78">
        <v>1</v>
      </c>
      <c r="K78" t="s">
        <v>3144</v>
      </c>
      <c r="P78">
        <f>'Formato 6 a)'!B86</f>
        <v>0</v>
      </c>
      <c r="Q78">
        <f>'Formato 6 a)'!C86</f>
        <v>0</v>
      </c>
      <c r="R78">
        <f>'Formato 6 a)'!D86</f>
        <v>0</v>
      </c>
      <c r="S78">
        <f>'Formato 6 a)'!E86</f>
        <v>0</v>
      </c>
      <c r="T78">
        <f>'Formato 6 a)'!F86</f>
        <v>0</v>
      </c>
      <c r="U78">
        <f>'Formato 6 a)'!G86</f>
        <v>0</v>
      </c>
    </row>
    <row r="79" spans="1:21" x14ac:dyDescent="0.3">
      <c r="A79" t="str">
        <f t="shared" si="2"/>
        <v>6,1,2,1,2,0,0</v>
      </c>
      <c r="B79">
        <v>6</v>
      </c>
      <c r="C79">
        <v>1</v>
      </c>
      <c r="D79">
        <v>2</v>
      </c>
      <c r="E79">
        <v>1</v>
      </c>
      <c r="F79">
        <v>2</v>
      </c>
      <c r="K79" t="s">
        <v>3145</v>
      </c>
      <c r="P79">
        <f>'Formato 6 a)'!B87</f>
        <v>0</v>
      </c>
      <c r="Q79">
        <f>'Formato 6 a)'!C87</f>
        <v>0</v>
      </c>
      <c r="R79">
        <f>'Formato 6 a)'!D87</f>
        <v>0</v>
      </c>
      <c r="S79">
        <f>'Formato 6 a)'!E87</f>
        <v>0</v>
      </c>
      <c r="T79">
        <f>'Formato 6 a)'!F87</f>
        <v>0</v>
      </c>
      <c r="U79">
        <f>'Formato 6 a)'!G87</f>
        <v>0</v>
      </c>
    </row>
    <row r="80" spans="1:21" x14ac:dyDescent="0.3">
      <c r="A80" t="str">
        <f t="shared" si="2"/>
        <v>6,1,2,1,3,0,0</v>
      </c>
      <c r="B80">
        <v>6</v>
      </c>
      <c r="C80">
        <v>1</v>
      </c>
      <c r="D80">
        <v>2</v>
      </c>
      <c r="E80">
        <v>1</v>
      </c>
      <c r="F80">
        <v>3</v>
      </c>
      <c r="K80" t="s">
        <v>3146</v>
      </c>
      <c r="P80">
        <f>'Formato 6 a)'!B88</f>
        <v>0</v>
      </c>
      <c r="Q80">
        <f>'Formato 6 a)'!C88</f>
        <v>0</v>
      </c>
      <c r="R80">
        <f>'Formato 6 a)'!D88</f>
        <v>0</v>
      </c>
      <c r="S80">
        <f>'Formato 6 a)'!E88</f>
        <v>0</v>
      </c>
      <c r="T80">
        <f>'Formato 6 a)'!F88</f>
        <v>0</v>
      </c>
      <c r="U80">
        <f>'Formato 6 a)'!G88</f>
        <v>0</v>
      </c>
    </row>
    <row r="81" spans="1:21" x14ac:dyDescent="0.3">
      <c r="A81" t="str">
        <f t="shared" si="2"/>
        <v>6,1,2,1,4,0,0</v>
      </c>
      <c r="B81">
        <v>6</v>
      </c>
      <c r="C81">
        <v>1</v>
      </c>
      <c r="D81">
        <v>2</v>
      </c>
      <c r="E81">
        <v>1</v>
      </c>
      <c r="F81">
        <v>4</v>
      </c>
      <c r="K81" t="s">
        <v>3147</v>
      </c>
      <c r="P81">
        <f>'Formato 6 a)'!B89</f>
        <v>0</v>
      </c>
      <c r="Q81">
        <f>'Formato 6 a)'!C89</f>
        <v>0</v>
      </c>
      <c r="R81">
        <f>'Formato 6 a)'!D89</f>
        <v>0</v>
      </c>
      <c r="S81">
        <f>'Formato 6 a)'!E89</f>
        <v>0</v>
      </c>
      <c r="T81">
        <f>'Formato 6 a)'!F89</f>
        <v>0</v>
      </c>
      <c r="U81">
        <f>'Formato 6 a)'!G89</f>
        <v>0</v>
      </c>
    </row>
    <row r="82" spans="1:21" x14ac:dyDescent="0.3">
      <c r="A82" t="str">
        <f t="shared" si="2"/>
        <v>6,1,2,1,5,0,0</v>
      </c>
      <c r="B82">
        <v>6</v>
      </c>
      <c r="C82">
        <v>1</v>
      </c>
      <c r="D82">
        <v>2</v>
      </c>
      <c r="E82">
        <v>1</v>
      </c>
      <c r="F82">
        <v>5</v>
      </c>
      <c r="K82" t="s">
        <v>3148</v>
      </c>
      <c r="P82">
        <f>'Formato 6 a)'!B90</f>
        <v>0</v>
      </c>
      <c r="Q82">
        <f>'Formato 6 a)'!C90</f>
        <v>0</v>
      </c>
      <c r="R82">
        <f>'Formato 6 a)'!D90</f>
        <v>0</v>
      </c>
      <c r="S82">
        <f>'Formato 6 a)'!E90</f>
        <v>0</v>
      </c>
      <c r="T82">
        <f>'Formato 6 a)'!F90</f>
        <v>0</v>
      </c>
      <c r="U82">
        <f>'Formato 6 a)'!G90</f>
        <v>0</v>
      </c>
    </row>
    <row r="83" spans="1:21" x14ac:dyDescent="0.3">
      <c r="A83" t="str">
        <f t="shared" si="2"/>
        <v>6,1,2,1,6,0,0</v>
      </c>
      <c r="B83">
        <v>6</v>
      </c>
      <c r="C83">
        <v>1</v>
      </c>
      <c r="D83">
        <v>2</v>
      </c>
      <c r="E83">
        <v>1</v>
      </c>
      <c r="F83">
        <v>6</v>
      </c>
      <c r="K83" t="s">
        <v>3149</v>
      </c>
      <c r="P83">
        <f>'Formato 6 a)'!B91</f>
        <v>0</v>
      </c>
      <c r="Q83">
        <f>'Formato 6 a)'!C91</f>
        <v>0</v>
      </c>
      <c r="R83">
        <f>'Formato 6 a)'!D91</f>
        <v>0</v>
      </c>
      <c r="S83">
        <f>'Formato 6 a)'!E91</f>
        <v>0</v>
      </c>
      <c r="T83">
        <f>'Formato 6 a)'!F91</f>
        <v>0</v>
      </c>
      <c r="U83">
        <f>'Formato 6 a)'!G91</f>
        <v>0</v>
      </c>
    </row>
    <row r="84" spans="1:21" x14ac:dyDescent="0.3">
      <c r="A84" t="str">
        <f t="shared" si="2"/>
        <v>6,1,2,1,7,0,0</v>
      </c>
      <c r="B84">
        <v>6</v>
      </c>
      <c r="C84">
        <v>1</v>
      </c>
      <c r="D84">
        <v>2</v>
      </c>
      <c r="E84">
        <v>1</v>
      </c>
      <c r="F84">
        <v>7</v>
      </c>
      <c r="K84" t="s">
        <v>3150</v>
      </c>
      <c r="P84">
        <f>'Formato 6 a)'!B92</f>
        <v>0</v>
      </c>
      <c r="Q84">
        <f>'Formato 6 a)'!C92</f>
        <v>0</v>
      </c>
      <c r="R84">
        <f>'Formato 6 a)'!D92</f>
        <v>0</v>
      </c>
      <c r="S84">
        <f>'Formato 6 a)'!E92</f>
        <v>0</v>
      </c>
      <c r="T84">
        <f>'Formato 6 a)'!F92</f>
        <v>0</v>
      </c>
      <c r="U84">
        <f>'Formato 6 a)'!G92</f>
        <v>0</v>
      </c>
    </row>
    <row r="85" spans="1:21" x14ac:dyDescent="0.3">
      <c r="A85" t="str">
        <f t="shared" si="2"/>
        <v>6,1,2,2,0,0,0</v>
      </c>
      <c r="B85">
        <v>6</v>
      </c>
      <c r="C85">
        <v>1</v>
      </c>
      <c r="D85">
        <v>2</v>
      </c>
      <c r="E85">
        <v>2</v>
      </c>
      <c r="J85" t="s">
        <v>3151</v>
      </c>
      <c r="P85">
        <f>'Formato 6 a)'!B93</f>
        <v>0</v>
      </c>
      <c r="Q85">
        <f>'Formato 6 a)'!C93</f>
        <v>10702.59</v>
      </c>
      <c r="R85">
        <f>'Formato 6 a)'!D93</f>
        <v>10702.59</v>
      </c>
      <c r="S85">
        <f>'Formato 6 a)'!E93</f>
        <v>0</v>
      </c>
      <c r="T85">
        <f>'Formato 6 a)'!F93</f>
        <v>0</v>
      </c>
      <c r="U85">
        <f>'Formato 6 a)'!G93</f>
        <v>10702.59</v>
      </c>
    </row>
    <row r="86" spans="1:21" x14ac:dyDescent="0.3">
      <c r="A86" t="str">
        <f t="shared" si="2"/>
        <v>6,1,2,2,1,0,0</v>
      </c>
      <c r="B86">
        <v>6</v>
      </c>
      <c r="C86">
        <v>1</v>
      </c>
      <c r="D86">
        <v>2</v>
      </c>
      <c r="E86">
        <v>2</v>
      </c>
      <c r="F86">
        <v>1</v>
      </c>
      <c r="K86" t="s">
        <v>3152</v>
      </c>
      <c r="P86">
        <f>'Formato 6 a)'!B94</f>
        <v>0</v>
      </c>
      <c r="Q86">
        <f>'Formato 6 a)'!C94</f>
        <v>0</v>
      </c>
      <c r="R86">
        <f>'Formato 6 a)'!D94</f>
        <v>0</v>
      </c>
      <c r="S86">
        <f>'Formato 6 a)'!E94</f>
        <v>0</v>
      </c>
      <c r="T86">
        <f>'Formato 6 a)'!F94</f>
        <v>0</v>
      </c>
      <c r="U86">
        <f>'Formato 6 a)'!G94</f>
        <v>0</v>
      </c>
    </row>
    <row r="87" spans="1:21" x14ac:dyDescent="0.3">
      <c r="A87" t="str">
        <f t="shared" si="2"/>
        <v>6,1,2,2,2,0,0</v>
      </c>
      <c r="B87">
        <v>6</v>
      </c>
      <c r="C87">
        <v>1</v>
      </c>
      <c r="D87">
        <v>2</v>
      </c>
      <c r="E87">
        <v>2</v>
      </c>
      <c r="F87">
        <v>2</v>
      </c>
      <c r="K87" t="s">
        <v>3153</v>
      </c>
      <c r="P87">
        <f>'Formato 6 a)'!B95</f>
        <v>0</v>
      </c>
      <c r="Q87">
        <f>'Formato 6 a)'!C95</f>
        <v>0</v>
      </c>
      <c r="R87">
        <f>'Formato 6 a)'!D95</f>
        <v>0</v>
      </c>
      <c r="S87">
        <f>'Formato 6 a)'!E95</f>
        <v>0</v>
      </c>
      <c r="T87">
        <f>'Formato 6 a)'!F95</f>
        <v>0</v>
      </c>
      <c r="U87">
        <f>'Formato 6 a)'!G95</f>
        <v>0</v>
      </c>
    </row>
    <row r="88" spans="1:21" x14ac:dyDescent="0.3">
      <c r="A88" t="str">
        <f t="shared" si="2"/>
        <v>6,1,2,2,3,0,0</v>
      </c>
      <c r="B88">
        <v>6</v>
      </c>
      <c r="C88">
        <v>1</v>
      </c>
      <c r="D88">
        <v>2</v>
      </c>
      <c r="E88">
        <v>2</v>
      </c>
      <c r="F88">
        <v>3</v>
      </c>
      <c r="K88" t="s">
        <v>3154</v>
      </c>
      <c r="P88">
        <f>'Formato 6 a)'!B96</f>
        <v>0</v>
      </c>
      <c r="Q88">
        <f>'Formato 6 a)'!C96</f>
        <v>0</v>
      </c>
      <c r="R88">
        <f>'Formato 6 a)'!D96</f>
        <v>0</v>
      </c>
      <c r="S88">
        <f>'Formato 6 a)'!E96</f>
        <v>0</v>
      </c>
      <c r="T88">
        <f>'Formato 6 a)'!F96</f>
        <v>0</v>
      </c>
      <c r="U88">
        <f>'Formato 6 a)'!G96</f>
        <v>0</v>
      </c>
    </row>
    <row r="89" spans="1:21" x14ac:dyDescent="0.3">
      <c r="A89" t="str">
        <f t="shared" si="2"/>
        <v>6,1,2,2,4,0,0</v>
      </c>
      <c r="B89">
        <v>6</v>
      </c>
      <c r="C89">
        <v>1</v>
      </c>
      <c r="D89">
        <v>2</v>
      </c>
      <c r="E89">
        <v>2</v>
      </c>
      <c r="F89">
        <v>4</v>
      </c>
      <c r="K89" t="s">
        <v>3155</v>
      </c>
      <c r="P89">
        <f>'Formato 6 a)'!B97</f>
        <v>0</v>
      </c>
      <c r="Q89">
        <f>'Formato 6 a)'!C97</f>
        <v>0</v>
      </c>
      <c r="R89">
        <f>'Formato 6 a)'!D97</f>
        <v>0</v>
      </c>
      <c r="S89">
        <f>'Formato 6 a)'!E97</f>
        <v>0</v>
      </c>
      <c r="T89">
        <f>'Formato 6 a)'!F97</f>
        <v>0</v>
      </c>
      <c r="U89">
        <f>'Formato 6 a)'!G97</f>
        <v>0</v>
      </c>
    </row>
    <row r="90" spans="1:21" x14ac:dyDescent="0.3">
      <c r="A90" t="str">
        <f t="shared" si="2"/>
        <v>6,1,2,2,5,0,0</v>
      </c>
      <c r="B90">
        <v>6</v>
      </c>
      <c r="C90">
        <v>1</v>
      </c>
      <c r="D90">
        <v>2</v>
      </c>
      <c r="E90">
        <v>2</v>
      </c>
      <c r="F90">
        <v>5</v>
      </c>
      <c r="K90" t="s">
        <v>3156</v>
      </c>
      <c r="P90">
        <f>'Formato 6 a)'!B98</f>
        <v>0</v>
      </c>
      <c r="Q90">
        <f>'Formato 6 a)'!C98</f>
        <v>0</v>
      </c>
      <c r="R90">
        <f>'Formato 6 a)'!D98</f>
        <v>0</v>
      </c>
      <c r="S90">
        <f>'Formato 6 a)'!E98</f>
        <v>0</v>
      </c>
      <c r="T90">
        <f>'Formato 6 a)'!F98</f>
        <v>0</v>
      </c>
      <c r="U90">
        <f>'Formato 6 a)'!G98</f>
        <v>0</v>
      </c>
    </row>
    <row r="91" spans="1:21" x14ac:dyDescent="0.3">
      <c r="A91" t="str">
        <f t="shared" si="2"/>
        <v>6,1,2,2,6,0,0</v>
      </c>
      <c r="B91">
        <v>6</v>
      </c>
      <c r="C91">
        <v>1</v>
      </c>
      <c r="D91">
        <v>2</v>
      </c>
      <c r="E91">
        <v>2</v>
      </c>
      <c r="F91">
        <v>6</v>
      </c>
      <c r="K91" t="s">
        <v>3157</v>
      </c>
      <c r="P91">
        <f>'Formato 6 a)'!B99</f>
        <v>0</v>
      </c>
      <c r="Q91">
        <f>'Formato 6 a)'!C99</f>
        <v>10702.59</v>
      </c>
      <c r="R91">
        <f>'Formato 6 a)'!D99</f>
        <v>10702.59</v>
      </c>
      <c r="S91">
        <f>'Formato 6 a)'!E99</f>
        <v>0</v>
      </c>
      <c r="T91">
        <f>'Formato 6 a)'!F99</f>
        <v>0</v>
      </c>
      <c r="U91">
        <f>'Formato 6 a)'!G99</f>
        <v>10702.59</v>
      </c>
    </row>
    <row r="92" spans="1:21" x14ac:dyDescent="0.3">
      <c r="A92" t="str">
        <f t="shared" si="2"/>
        <v>6,1,2,2,7,0,0</v>
      </c>
      <c r="B92">
        <v>6</v>
      </c>
      <c r="C92">
        <v>1</v>
      </c>
      <c r="D92">
        <v>2</v>
      </c>
      <c r="E92">
        <v>2</v>
      </c>
      <c r="F92">
        <v>7</v>
      </c>
      <c r="K92" t="s">
        <v>3158</v>
      </c>
      <c r="P92">
        <f>'Formato 6 a)'!B100</f>
        <v>0</v>
      </c>
      <c r="Q92">
        <f>'Formato 6 a)'!C100</f>
        <v>0</v>
      </c>
      <c r="R92">
        <f>'Formato 6 a)'!D100</f>
        <v>0</v>
      </c>
      <c r="S92">
        <f>'Formato 6 a)'!E100</f>
        <v>0</v>
      </c>
      <c r="T92">
        <f>'Formato 6 a)'!F100</f>
        <v>0</v>
      </c>
      <c r="U92">
        <f>'Formato 6 a)'!G100</f>
        <v>0</v>
      </c>
    </row>
    <row r="93" spans="1:21" x14ac:dyDescent="0.3">
      <c r="A93" t="str">
        <f t="shared" si="2"/>
        <v>6,1,2,2,8,0,0</v>
      </c>
      <c r="B93">
        <v>6</v>
      </c>
      <c r="C93">
        <v>1</v>
      </c>
      <c r="D93">
        <v>2</v>
      </c>
      <c r="E93">
        <v>2</v>
      </c>
      <c r="F93">
        <v>8</v>
      </c>
      <c r="K93" t="s">
        <v>3159</v>
      </c>
      <c r="P93">
        <f>'Formato 6 a)'!B101</f>
        <v>0</v>
      </c>
      <c r="Q93">
        <f>'Formato 6 a)'!C101</f>
        <v>0</v>
      </c>
      <c r="R93">
        <f>'Formato 6 a)'!D101</f>
        <v>0</v>
      </c>
      <c r="S93">
        <f>'Formato 6 a)'!E101</f>
        <v>0</v>
      </c>
      <c r="T93">
        <f>'Formato 6 a)'!F101</f>
        <v>0</v>
      </c>
      <c r="U93">
        <f>'Formato 6 a)'!G101</f>
        <v>0</v>
      </c>
    </row>
    <row r="94" spans="1:21" x14ac:dyDescent="0.3">
      <c r="A94" t="str">
        <f t="shared" si="2"/>
        <v>6,1,2,2,9,0,0</v>
      </c>
      <c r="B94">
        <v>6</v>
      </c>
      <c r="C94">
        <v>1</v>
      </c>
      <c r="D94">
        <v>2</v>
      </c>
      <c r="E94">
        <v>2</v>
      </c>
      <c r="F94">
        <v>9</v>
      </c>
      <c r="K94" t="s">
        <v>3160</v>
      </c>
      <c r="P94">
        <f>'Formato 6 a)'!B102</f>
        <v>0</v>
      </c>
      <c r="Q94">
        <f>'Formato 6 a)'!C102</f>
        <v>0</v>
      </c>
      <c r="R94">
        <f>'Formato 6 a)'!D102</f>
        <v>0</v>
      </c>
      <c r="S94">
        <f>'Formato 6 a)'!E102</f>
        <v>0</v>
      </c>
      <c r="T94">
        <f>'Formato 6 a)'!F102</f>
        <v>0</v>
      </c>
      <c r="U94">
        <f>'Formato 6 a)'!G102</f>
        <v>0</v>
      </c>
    </row>
    <row r="95" spans="1:21" x14ac:dyDescent="0.3">
      <c r="A95" t="str">
        <f t="shared" si="2"/>
        <v>6,1,2,3,0,0,0</v>
      </c>
      <c r="B95">
        <v>6</v>
      </c>
      <c r="C95">
        <v>1</v>
      </c>
      <c r="D95">
        <v>2</v>
      </c>
      <c r="E95">
        <v>3</v>
      </c>
      <c r="J95" t="s">
        <v>3170</v>
      </c>
      <c r="P95">
        <f>'Formato 6 a)'!B103</f>
        <v>0</v>
      </c>
      <c r="Q95">
        <f>'Formato 6 a)'!C103</f>
        <v>11818974.01</v>
      </c>
      <c r="R95">
        <f>'Formato 6 a)'!D103</f>
        <v>11818974.01</v>
      </c>
      <c r="S95">
        <f>'Formato 6 a)'!E103</f>
        <v>0</v>
      </c>
      <c r="T95">
        <f>'Formato 6 a)'!F103</f>
        <v>0</v>
      </c>
      <c r="U95">
        <f>'Formato 6 a)'!G103</f>
        <v>11818974.01</v>
      </c>
    </row>
    <row r="96" spans="1:21" x14ac:dyDescent="0.3">
      <c r="A96" t="str">
        <f t="shared" si="2"/>
        <v>6,1,2,3,1,0,0</v>
      </c>
      <c r="B96">
        <v>6</v>
      </c>
      <c r="C96">
        <v>1</v>
      </c>
      <c r="D96">
        <v>2</v>
      </c>
      <c r="E96">
        <v>3</v>
      </c>
      <c r="F96">
        <v>1</v>
      </c>
      <c r="K96" t="s">
        <v>3161</v>
      </c>
      <c r="P96">
        <f>'Formato 6 a)'!B104</f>
        <v>0</v>
      </c>
      <c r="Q96">
        <f>'Formato 6 a)'!C104</f>
        <v>11818974.01</v>
      </c>
      <c r="R96">
        <f>'Formato 6 a)'!D104</f>
        <v>11818974.01</v>
      </c>
      <c r="S96">
        <f>'Formato 6 a)'!E104</f>
        <v>0</v>
      </c>
      <c r="T96">
        <f>'Formato 6 a)'!F104</f>
        <v>0</v>
      </c>
      <c r="U96">
        <f>'Formato 6 a)'!G104</f>
        <v>11818974.01</v>
      </c>
    </row>
    <row r="97" spans="1:21" x14ac:dyDescent="0.3">
      <c r="A97" t="str">
        <f t="shared" si="2"/>
        <v>6,1,2,3,2,0,0</v>
      </c>
      <c r="B97">
        <v>6</v>
      </c>
      <c r="C97">
        <v>1</v>
      </c>
      <c r="D97">
        <v>2</v>
      </c>
      <c r="E97">
        <v>3</v>
      </c>
      <c r="F97">
        <v>2</v>
      </c>
      <c r="K97" t="s">
        <v>3162</v>
      </c>
      <c r="P97">
        <f>'Formato 6 a)'!B105</f>
        <v>0</v>
      </c>
      <c r="Q97">
        <f>'Formato 6 a)'!C105</f>
        <v>0</v>
      </c>
      <c r="R97">
        <f>'Formato 6 a)'!D105</f>
        <v>0</v>
      </c>
      <c r="S97">
        <f>'Formato 6 a)'!E105</f>
        <v>0</v>
      </c>
      <c r="T97">
        <f>'Formato 6 a)'!F105</f>
        <v>0</v>
      </c>
      <c r="U97">
        <f>'Formato 6 a)'!G105</f>
        <v>0</v>
      </c>
    </row>
    <row r="98" spans="1:21" x14ac:dyDescent="0.3">
      <c r="A98" t="str">
        <f t="shared" si="2"/>
        <v>6,1,2,3,3,0,0</v>
      </c>
      <c r="B98">
        <v>6</v>
      </c>
      <c r="C98">
        <v>1</v>
      </c>
      <c r="D98">
        <v>2</v>
      </c>
      <c r="E98">
        <v>3</v>
      </c>
      <c r="F98">
        <v>3</v>
      </c>
      <c r="K98" t="s">
        <v>3163</v>
      </c>
      <c r="P98">
        <f>'Formato 6 a)'!B106</f>
        <v>0</v>
      </c>
      <c r="Q98">
        <f>'Formato 6 a)'!C106</f>
        <v>0</v>
      </c>
      <c r="R98">
        <f>'Formato 6 a)'!D106</f>
        <v>0</v>
      </c>
      <c r="S98">
        <f>'Formato 6 a)'!E106</f>
        <v>0</v>
      </c>
      <c r="T98">
        <f>'Formato 6 a)'!F106</f>
        <v>0</v>
      </c>
      <c r="U98">
        <f>'Formato 6 a)'!G106</f>
        <v>0</v>
      </c>
    </row>
    <row r="99" spans="1:21" x14ac:dyDescent="0.3">
      <c r="A99" t="str">
        <f t="shared" si="2"/>
        <v>6,1,2,3,4,0,0</v>
      </c>
      <c r="B99">
        <v>6</v>
      </c>
      <c r="C99">
        <v>1</v>
      </c>
      <c r="D99">
        <v>2</v>
      </c>
      <c r="E99">
        <v>3</v>
      </c>
      <c r="F99">
        <v>4</v>
      </c>
      <c r="K99" t="s">
        <v>3164</v>
      </c>
      <c r="P99">
        <f>'Formato 6 a)'!B107</f>
        <v>0</v>
      </c>
      <c r="Q99">
        <f>'Formato 6 a)'!C107</f>
        <v>0</v>
      </c>
      <c r="R99">
        <f>'Formato 6 a)'!D107</f>
        <v>0</v>
      </c>
      <c r="S99">
        <f>'Formato 6 a)'!E107</f>
        <v>0</v>
      </c>
      <c r="T99">
        <f>'Formato 6 a)'!F107</f>
        <v>0</v>
      </c>
      <c r="U99">
        <f>'Formato 6 a)'!G107</f>
        <v>0</v>
      </c>
    </row>
    <row r="100" spans="1:21" x14ac:dyDescent="0.3">
      <c r="A100" t="str">
        <f t="shared" si="2"/>
        <v>6,1,2,3,5,0,0</v>
      </c>
      <c r="B100">
        <v>6</v>
      </c>
      <c r="C100">
        <v>1</v>
      </c>
      <c r="D100">
        <v>2</v>
      </c>
      <c r="E100">
        <v>3</v>
      </c>
      <c r="F100">
        <v>5</v>
      </c>
      <c r="K100" t="s">
        <v>3165</v>
      </c>
      <c r="P100">
        <f>'Formato 6 a)'!B108</f>
        <v>0</v>
      </c>
      <c r="Q100">
        <f>'Formato 6 a)'!C108</f>
        <v>0</v>
      </c>
      <c r="R100">
        <f>'Formato 6 a)'!D108</f>
        <v>0</v>
      </c>
      <c r="S100">
        <f>'Formato 6 a)'!E108</f>
        <v>0</v>
      </c>
      <c r="T100">
        <f>'Formato 6 a)'!F108</f>
        <v>0</v>
      </c>
      <c r="U100">
        <f>'Formato 6 a)'!G108</f>
        <v>0</v>
      </c>
    </row>
    <row r="101" spans="1:21" x14ac:dyDescent="0.3">
      <c r="A101" t="str">
        <f t="shared" si="2"/>
        <v>6,1,2,3,6,0,0</v>
      </c>
      <c r="B101">
        <v>6</v>
      </c>
      <c r="C101">
        <v>1</v>
      </c>
      <c r="D101">
        <v>2</v>
      </c>
      <c r="E101">
        <v>3</v>
      </c>
      <c r="F101">
        <v>6</v>
      </c>
      <c r="K101" t="s">
        <v>3166</v>
      </c>
      <c r="P101">
        <f>'Formato 6 a)'!B109</f>
        <v>0</v>
      </c>
      <c r="Q101">
        <f>'Formato 6 a)'!C109</f>
        <v>0</v>
      </c>
      <c r="R101">
        <f>'Formato 6 a)'!D109</f>
        <v>0</v>
      </c>
      <c r="S101">
        <f>'Formato 6 a)'!E109</f>
        <v>0</v>
      </c>
      <c r="T101">
        <f>'Formato 6 a)'!F109</f>
        <v>0</v>
      </c>
      <c r="U101">
        <f>'Formato 6 a)'!G109</f>
        <v>0</v>
      </c>
    </row>
    <row r="102" spans="1:21" x14ac:dyDescent="0.3">
      <c r="A102" t="str">
        <f t="shared" si="2"/>
        <v>6,1,2,3,7,0,0</v>
      </c>
      <c r="B102">
        <v>6</v>
      </c>
      <c r="C102">
        <v>1</v>
      </c>
      <c r="D102">
        <v>2</v>
      </c>
      <c r="E102">
        <v>3</v>
      </c>
      <c r="F102">
        <v>7</v>
      </c>
      <c r="K102" t="s">
        <v>3167</v>
      </c>
      <c r="P102">
        <f>'Formato 6 a)'!B110</f>
        <v>0</v>
      </c>
      <c r="Q102">
        <f>'Formato 6 a)'!C110</f>
        <v>0</v>
      </c>
      <c r="R102">
        <f>'Formato 6 a)'!D110</f>
        <v>0</v>
      </c>
      <c r="S102">
        <f>'Formato 6 a)'!E110</f>
        <v>0</v>
      </c>
      <c r="T102">
        <f>'Formato 6 a)'!F110</f>
        <v>0</v>
      </c>
      <c r="U102">
        <f>'Formato 6 a)'!G110</f>
        <v>0</v>
      </c>
    </row>
    <row r="103" spans="1:21" x14ac:dyDescent="0.3">
      <c r="A103" t="str">
        <f t="shared" si="2"/>
        <v>6,1,2,3,8,0,0</v>
      </c>
      <c r="B103">
        <v>6</v>
      </c>
      <c r="C103">
        <v>1</v>
      </c>
      <c r="D103">
        <v>2</v>
      </c>
      <c r="E103">
        <v>3</v>
      </c>
      <c r="F103">
        <v>8</v>
      </c>
      <c r="K103" t="s">
        <v>3168</v>
      </c>
      <c r="P103">
        <f>'Formato 6 a)'!B111</f>
        <v>0</v>
      </c>
      <c r="Q103">
        <f>'Formato 6 a)'!C111</f>
        <v>0</v>
      </c>
      <c r="R103">
        <f>'Formato 6 a)'!D111</f>
        <v>0</v>
      </c>
      <c r="S103">
        <f>'Formato 6 a)'!E111</f>
        <v>0</v>
      </c>
      <c r="T103">
        <f>'Formato 6 a)'!F111</f>
        <v>0</v>
      </c>
      <c r="U103">
        <f>'Formato 6 a)'!G111</f>
        <v>0</v>
      </c>
    </row>
    <row r="104" spans="1:21" x14ac:dyDescent="0.3">
      <c r="A104" t="str">
        <f t="shared" si="2"/>
        <v>6,1,2,3,9,0,0</v>
      </c>
      <c r="B104">
        <v>6</v>
      </c>
      <c r="C104">
        <v>1</v>
      </c>
      <c r="D104">
        <v>2</v>
      </c>
      <c r="E104">
        <v>3</v>
      </c>
      <c r="F104">
        <v>9</v>
      </c>
      <c r="K104" t="s">
        <v>3169</v>
      </c>
      <c r="P104">
        <f>'Formato 6 a)'!B112</f>
        <v>0</v>
      </c>
      <c r="Q104">
        <f>'Formato 6 a)'!C112</f>
        <v>0</v>
      </c>
      <c r="R104">
        <f>'Formato 6 a)'!D112</f>
        <v>0</v>
      </c>
      <c r="S104">
        <f>'Formato 6 a)'!E112</f>
        <v>0</v>
      </c>
      <c r="T104">
        <f>'Formato 6 a)'!F112</f>
        <v>0</v>
      </c>
      <c r="U104">
        <f>'Formato 6 a)'!G112</f>
        <v>0</v>
      </c>
    </row>
    <row r="105" spans="1:21" x14ac:dyDescent="0.3">
      <c r="A105" t="str">
        <f t="shared" si="2"/>
        <v>6,1,2,4,0,0,0</v>
      </c>
      <c r="B105">
        <v>6</v>
      </c>
      <c r="C105">
        <v>1</v>
      </c>
      <c r="D105">
        <v>2</v>
      </c>
      <c r="E105">
        <v>4</v>
      </c>
      <c r="J105" t="s">
        <v>3171</v>
      </c>
      <c r="P105">
        <f>'Formato 6 a)'!B113</f>
        <v>0</v>
      </c>
      <c r="Q105">
        <f>'Formato 6 a)'!C113</f>
        <v>0</v>
      </c>
      <c r="R105">
        <f>'Formato 6 a)'!D113</f>
        <v>0</v>
      </c>
      <c r="S105">
        <f>'Formato 6 a)'!E113</f>
        <v>0</v>
      </c>
      <c r="T105">
        <f>'Formato 6 a)'!F113</f>
        <v>0</v>
      </c>
      <c r="U105">
        <f>'Formato 6 a)'!G113</f>
        <v>0</v>
      </c>
    </row>
    <row r="106" spans="1:21" x14ac:dyDescent="0.3">
      <c r="A106" t="str">
        <f t="shared" si="2"/>
        <v>6,1,2,4,1,0,0</v>
      </c>
      <c r="B106">
        <v>6</v>
      </c>
      <c r="C106">
        <v>1</v>
      </c>
      <c r="D106">
        <v>2</v>
      </c>
      <c r="E106">
        <v>4</v>
      </c>
      <c r="F106">
        <v>1</v>
      </c>
      <c r="K106" t="s">
        <v>3172</v>
      </c>
      <c r="P106">
        <f>'Formato 6 a)'!B114</f>
        <v>0</v>
      </c>
      <c r="Q106">
        <f>'Formato 6 a)'!C114</f>
        <v>0</v>
      </c>
      <c r="R106">
        <f>'Formato 6 a)'!D114</f>
        <v>0</v>
      </c>
      <c r="S106">
        <f>'Formato 6 a)'!E114</f>
        <v>0</v>
      </c>
      <c r="T106">
        <f>'Formato 6 a)'!F114</f>
        <v>0</v>
      </c>
      <c r="U106">
        <f>'Formato 6 a)'!G114</f>
        <v>0</v>
      </c>
    </row>
    <row r="107" spans="1:21" x14ac:dyDescent="0.3">
      <c r="A107" t="str">
        <f t="shared" si="2"/>
        <v>6,1,2,4,2,0,0</v>
      </c>
      <c r="B107">
        <v>6</v>
      </c>
      <c r="C107">
        <v>1</v>
      </c>
      <c r="D107">
        <v>2</v>
      </c>
      <c r="E107">
        <v>4</v>
      </c>
      <c r="F107">
        <v>2</v>
      </c>
      <c r="K107" t="s">
        <v>3173</v>
      </c>
      <c r="P107">
        <f>'Formato 6 a)'!B115</f>
        <v>0</v>
      </c>
      <c r="Q107">
        <f>'Formato 6 a)'!C115</f>
        <v>0</v>
      </c>
      <c r="R107">
        <f>'Formato 6 a)'!D115</f>
        <v>0</v>
      </c>
      <c r="S107">
        <f>'Formato 6 a)'!E115</f>
        <v>0</v>
      </c>
      <c r="T107">
        <f>'Formato 6 a)'!F115</f>
        <v>0</v>
      </c>
      <c r="U107">
        <f>'Formato 6 a)'!G115</f>
        <v>0</v>
      </c>
    </row>
    <row r="108" spans="1:21" x14ac:dyDescent="0.3">
      <c r="A108" t="str">
        <f t="shared" si="2"/>
        <v>6,1,2,4,3,0,0</v>
      </c>
      <c r="B108">
        <v>6</v>
      </c>
      <c r="C108">
        <v>1</v>
      </c>
      <c r="D108">
        <v>2</v>
      </c>
      <c r="E108">
        <v>4</v>
      </c>
      <c r="F108">
        <v>3</v>
      </c>
      <c r="K108" t="s">
        <v>3174</v>
      </c>
      <c r="P108">
        <f>'Formato 6 a)'!B116</f>
        <v>0</v>
      </c>
      <c r="Q108">
        <f>'Formato 6 a)'!C116</f>
        <v>0</v>
      </c>
      <c r="R108">
        <f>'Formato 6 a)'!D116</f>
        <v>0</v>
      </c>
      <c r="S108">
        <f>'Formato 6 a)'!E116</f>
        <v>0</v>
      </c>
      <c r="T108">
        <f>'Formato 6 a)'!F116</f>
        <v>0</v>
      </c>
      <c r="U108">
        <f>'Formato 6 a)'!G116</f>
        <v>0</v>
      </c>
    </row>
    <row r="109" spans="1:21" x14ac:dyDescent="0.3">
      <c r="A109" t="str">
        <f t="shared" si="2"/>
        <v>6,1,2,4,4,0,0</v>
      </c>
      <c r="B109">
        <v>6</v>
      </c>
      <c r="C109">
        <v>1</v>
      </c>
      <c r="D109">
        <v>2</v>
      </c>
      <c r="E109">
        <v>4</v>
      </c>
      <c r="F109">
        <v>4</v>
      </c>
      <c r="K109" t="s">
        <v>3175</v>
      </c>
      <c r="P109">
        <f>'Formato 6 a)'!B117</f>
        <v>0</v>
      </c>
      <c r="Q109">
        <f>'Formato 6 a)'!C117</f>
        <v>0</v>
      </c>
      <c r="R109">
        <f>'Formato 6 a)'!D117</f>
        <v>0</v>
      </c>
      <c r="S109">
        <f>'Formato 6 a)'!E117</f>
        <v>0</v>
      </c>
      <c r="T109">
        <f>'Formato 6 a)'!F117</f>
        <v>0</v>
      </c>
      <c r="U109">
        <f>'Formato 6 a)'!G117</f>
        <v>0</v>
      </c>
    </row>
    <row r="110" spans="1:21" x14ac:dyDescent="0.3">
      <c r="A110" t="str">
        <f t="shared" si="2"/>
        <v>6,1,2,4,5,0,0</v>
      </c>
      <c r="B110">
        <v>6</v>
      </c>
      <c r="C110">
        <v>1</v>
      </c>
      <c r="D110">
        <v>2</v>
      </c>
      <c r="E110">
        <v>4</v>
      </c>
      <c r="F110">
        <v>5</v>
      </c>
      <c r="K110" t="s">
        <v>3176</v>
      </c>
      <c r="P110">
        <f>'Formato 6 a)'!B118</f>
        <v>0</v>
      </c>
      <c r="Q110">
        <f>'Formato 6 a)'!C118</f>
        <v>0</v>
      </c>
      <c r="R110">
        <f>'Formato 6 a)'!D118</f>
        <v>0</v>
      </c>
      <c r="S110">
        <f>'Formato 6 a)'!E118</f>
        <v>0</v>
      </c>
      <c r="T110">
        <f>'Formato 6 a)'!F118</f>
        <v>0</v>
      </c>
      <c r="U110">
        <f>'Formato 6 a)'!G118</f>
        <v>0</v>
      </c>
    </row>
    <row r="111" spans="1:21" x14ac:dyDescent="0.3">
      <c r="A111" t="str">
        <f t="shared" si="2"/>
        <v>6,1,2,4,6,0,0</v>
      </c>
      <c r="B111">
        <v>6</v>
      </c>
      <c r="C111">
        <v>1</v>
      </c>
      <c r="D111">
        <v>2</v>
      </c>
      <c r="E111">
        <v>4</v>
      </c>
      <c r="F111">
        <v>6</v>
      </c>
      <c r="K111" t="s">
        <v>3177</v>
      </c>
      <c r="P111">
        <f>'Formato 6 a)'!B119</f>
        <v>0</v>
      </c>
      <c r="Q111">
        <f>'Formato 6 a)'!C119</f>
        <v>0</v>
      </c>
      <c r="R111">
        <f>'Formato 6 a)'!D119</f>
        <v>0</v>
      </c>
      <c r="S111">
        <f>'Formato 6 a)'!E119</f>
        <v>0</v>
      </c>
      <c r="T111">
        <f>'Formato 6 a)'!F119</f>
        <v>0</v>
      </c>
      <c r="U111">
        <f>'Formato 6 a)'!G119</f>
        <v>0</v>
      </c>
    </row>
    <row r="112" spans="1:21" x14ac:dyDescent="0.3">
      <c r="A112" t="str">
        <f t="shared" si="2"/>
        <v>6,1,2,4,7,0,0</v>
      </c>
      <c r="B112">
        <v>6</v>
      </c>
      <c r="C112">
        <v>1</v>
      </c>
      <c r="D112">
        <v>2</v>
      </c>
      <c r="E112">
        <v>4</v>
      </c>
      <c r="F112">
        <v>7</v>
      </c>
      <c r="K112" t="s">
        <v>3178</v>
      </c>
      <c r="P112">
        <f>'Formato 6 a)'!B120</f>
        <v>0</v>
      </c>
      <c r="Q112">
        <f>'Formato 6 a)'!C120</f>
        <v>0</v>
      </c>
      <c r="R112">
        <f>'Formato 6 a)'!D120</f>
        <v>0</v>
      </c>
      <c r="S112">
        <f>'Formato 6 a)'!E120</f>
        <v>0</v>
      </c>
      <c r="T112">
        <f>'Formato 6 a)'!F120</f>
        <v>0</v>
      </c>
      <c r="U112">
        <f>'Formato 6 a)'!G120</f>
        <v>0</v>
      </c>
    </row>
    <row r="113" spans="1:21" x14ac:dyDescent="0.3">
      <c r="A113" t="str">
        <f t="shared" si="2"/>
        <v>6,1,2,4,8,0,0</v>
      </c>
      <c r="B113">
        <v>6</v>
      </c>
      <c r="C113">
        <v>1</v>
      </c>
      <c r="D113">
        <v>2</v>
      </c>
      <c r="E113">
        <v>4</v>
      </c>
      <c r="F113">
        <v>8</v>
      </c>
      <c r="K113" t="s">
        <v>3179</v>
      </c>
      <c r="P113">
        <f>'Formato 6 a)'!B121</f>
        <v>0</v>
      </c>
      <c r="Q113">
        <f>'Formato 6 a)'!C121</f>
        <v>0</v>
      </c>
      <c r="R113">
        <f>'Formato 6 a)'!D121</f>
        <v>0</v>
      </c>
      <c r="S113">
        <f>'Formato 6 a)'!E121</f>
        <v>0</v>
      </c>
      <c r="T113">
        <f>'Formato 6 a)'!F121</f>
        <v>0</v>
      </c>
      <c r="U113">
        <f>'Formato 6 a)'!G121</f>
        <v>0</v>
      </c>
    </row>
    <row r="114" spans="1:21" x14ac:dyDescent="0.3">
      <c r="A114" t="str">
        <f t="shared" si="2"/>
        <v>6,1,2,4,9,0,0</v>
      </c>
      <c r="B114">
        <v>6</v>
      </c>
      <c r="C114">
        <v>1</v>
      </c>
      <c r="D114">
        <v>2</v>
      </c>
      <c r="E114">
        <v>4</v>
      </c>
      <c r="F114">
        <v>9</v>
      </c>
      <c r="K114" t="s">
        <v>3180</v>
      </c>
      <c r="P114">
        <f>'Formato 6 a)'!B122</f>
        <v>0</v>
      </c>
      <c r="Q114">
        <f>'Formato 6 a)'!C122</f>
        <v>0</v>
      </c>
      <c r="R114">
        <f>'Formato 6 a)'!D122</f>
        <v>0</v>
      </c>
      <c r="S114">
        <f>'Formato 6 a)'!E122</f>
        <v>0</v>
      </c>
      <c r="T114">
        <f>'Formato 6 a)'!F122</f>
        <v>0</v>
      </c>
      <c r="U114">
        <f>'Formato 6 a)'!G122</f>
        <v>0</v>
      </c>
    </row>
    <row r="115" spans="1:21" x14ac:dyDescent="0.3">
      <c r="A115" t="str">
        <f t="shared" si="2"/>
        <v>6,1,2,5,0,0,0</v>
      </c>
      <c r="B115">
        <v>6</v>
      </c>
      <c r="C115">
        <v>1</v>
      </c>
      <c r="D115">
        <v>2</v>
      </c>
      <c r="E115">
        <v>5</v>
      </c>
      <c r="J115" t="s">
        <v>3190</v>
      </c>
      <c r="P115">
        <f>'Formato 6 a)'!B123</f>
        <v>0</v>
      </c>
      <c r="Q115">
        <f>'Formato 6 a)'!C123</f>
        <v>0</v>
      </c>
      <c r="R115">
        <f>'Formato 6 a)'!D123</f>
        <v>0</v>
      </c>
      <c r="S115">
        <f>'Formato 6 a)'!E123</f>
        <v>0</v>
      </c>
      <c r="T115">
        <f>'Formato 6 a)'!F123</f>
        <v>0</v>
      </c>
      <c r="U115">
        <f>'Formato 6 a)'!G123</f>
        <v>0</v>
      </c>
    </row>
    <row r="116" spans="1:21" x14ac:dyDescent="0.3">
      <c r="A116" t="str">
        <f t="shared" si="2"/>
        <v>6,1,2,5,1,0,0</v>
      </c>
      <c r="B116">
        <v>6</v>
      </c>
      <c r="C116">
        <v>1</v>
      </c>
      <c r="D116">
        <v>2</v>
      </c>
      <c r="E116">
        <v>5</v>
      </c>
      <c r="F116">
        <v>1</v>
      </c>
      <c r="K116" t="s">
        <v>3181</v>
      </c>
      <c r="P116">
        <f>'Formato 6 a)'!B124</f>
        <v>0</v>
      </c>
      <c r="Q116">
        <f>'Formato 6 a)'!C124</f>
        <v>0</v>
      </c>
      <c r="R116">
        <f>'Formato 6 a)'!D124</f>
        <v>0</v>
      </c>
      <c r="S116">
        <f>'Formato 6 a)'!E124</f>
        <v>0</v>
      </c>
      <c r="T116">
        <f>'Formato 6 a)'!F124</f>
        <v>0</v>
      </c>
      <c r="U116">
        <f>'Formato 6 a)'!G124</f>
        <v>0</v>
      </c>
    </row>
    <row r="117" spans="1:21" x14ac:dyDescent="0.3">
      <c r="A117" t="str">
        <f t="shared" si="2"/>
        <v>6,1,2,5,2,0,0</v>
      </c>
      <c r="B117">
        <v>6</v>
      </c>
      <c r="C117">
        <v>1</v>
      </c>
      <c r="D117">
        <v>2</v>
      </c>
      <c r="E117">
        <v>5</v>
      </c>
      <c r="F117">
        <v>2</v>
      </c>
      <c r="K117" t="s">
        <v>3182</v>
      </c>
      <c r="P117">
        <f>'Formato 6 a)'!B125</f>
        <v>0</v>
      </c>
      <c r="Q117">
        <f>'Formato 6 a)'!C125</f>
        <v>0</v>
      </c>
      <c r="R117">
        <f>'Formato 6 a)'!D125</f>
        <v>0</v>
      </c>
      <c r="S117">
        <f>'Formato 6 a)'!E125</f>
        <v>0</v>
      </c>
      <c r="T117">
        <f>'Formato 6 a)'!F125</f>
        <v>0</v>
      </c>
      <c r="U117">
        <f>'Formato 6 a)'!G125</f>
        <v>0</v>
      </c>
    </row>
    <row r="118" spans="1:21" x14ac:dyDescent="0.3">
      <c r="A118" t="str">
        <f t="shared" si="2"/>
        <v>6,1,2,5,3,0,0</v>
      </c>
      <c r="B118">
        <v>6</v>
      </c>
      <c r="C118">
        <v>1</v>
      </c>
      <c r="D118">
        <v>2</v>
      </c>
      <c r="E118">
        <v>5</v>
      </c>
      <c r="F118">
        <v>3</v>
      </c>
      <c r="K118" t="s">
        <v>3183</v>
      </c>
      <c r="P118">
        <f>'Formato 6 a)'!B126</f>
        <v>0</v>
      </c>
      <c r="Q118">
        <f>'Formato 6 a)'!C126</f>
        <v>0</v>
      </c>
      <c r="R118">
        <f>'Formato 6 a)'!D126</f>
        <v>0</v>
      </c>
      <c r="S118">
        <f>'Formato 6 a)'!E126</f>
        <v>0</v>
      </c>
      <c r="T118">
        <f>'Formato 6 a)'!F126</f>
        <v>0</v>
      </c>
      <c r="U118">
        <f>'Formato 6 a)'!G126</f>
        <v>0</v>
      </c>
    </row>
    <row r="119" spans="1:21" x14ac:dyDescent="0.3">
      <c r="A119" t="str">
        <f t="shared" si="2"/>
        <v>6,1,2,5,4,0,0</v>
      </c>
      <c r="B119">
        <v>6</v>
      </c>
      <c r="C119">
        <v>1</v>
      </c>
      <c r="D119">
        <v>2</v>
      </c>
      <c r="E119">
        <v>5</v>
      </c>
      <c r="F119">
        <v>4</v>
      </c>
      <c r="K119" t="s">
        <v>3184</v>
      </c>
      <c r="P119">
        <f>'Formato 6 a)'!B127</f>
        <v>0</v>
      </c>
      <c r="Q119">
        <f>'Formato 6 a)'!C127</f>
        <v>0</v>
      </c>
      <c r="R119">
        <f>'Formato 6 a)'!D127</f>
        <v>0</v>
      </c>
      <c r="S119">
        <f>'Formato 6 a)'!E127</f>
        <v>0</v>
      </c>
      <c r="T119">
        <f>'Formato 6 a)'!F127</f>
        <v>0</v>
      </c>
      <c r="U119">
        <f>'Formato 6 a)'!G127</f>
        <v>0</v>
      </c>
    </row>
    <row r="120" spans="1:21" x14ac:dyDescent="0.3">
      <c r="A120" t="str">
        <f t="shared" si="2"/>
        <v>6,1,2,5,5,0,0</v>
      </c>
      <c r="B120">
        <v>6</v>
      </c>
      <c r="C120">
        <v>1</v>
      </c>
      <c r="D120">
        <v>2</v>
      </c>
      <c r="E120">
        <v>5</v>
      </c>
      <c r="F120">
        <v>5</v>
      </c>
      <c r="K120" t="s">
        <v>3185</v>
      </c>
      <c r="P120">
        <f>'Formato 6 a)'!B128</f>
        <v>0</v>
      </c>
      <c r="Q120">
        <f>'Formato 6 a)'!C128</f>
        <v>0</v>
      </c>
      <c r="R120">
        <f>'Formato 6 a)'!D128</f>
        <v>0</v>
      </c>
      <c r="S120">
        <f>'Formato 6 a)'!E128</f>
        <v>0</v>
      </c>
      <c r="T120">
        <f>'Formato 6 a)'!F128</f>
        <v>0</v>
      </c>
      <c r="U120">
        <f>'Formato 6 a)'!G128</f>
        <v>0</v>
      </c>
    </row>
    <row r="121" spans="1:21" x14ac:dyDescent="0.3">
      <c r="A121" t="str">
        <f t="shared" si="2"/>
        <v>6,1,2,5,6,0,0</v>
      </c>
      <c r="B121">
        <v>6</v>
      </c>
      <c r="C121">
        <v>1</v>
      </c>
      <c r="D121">
        <v>2</v>
      </c>
      <c r="E121">
        <v>5</v>
      </c>
      <c r="F121">
        <v>6</v>
      </c>
      <c r="K121" t="s">
        <v>3186</v>
      </c>
      <c r="P121">
        <f>'Formato 6 a)'!B129</f>
        <v>0</v>
      </c>
      <c r="Q121">
        <f>'Formato 6 a)'!C129</f>
        <v>0</v>
      </c>
      <c r="R121">
        <f>'Formato 6 a)'!D129</f>
        <v>0</v>
      </c>
      <c r="S121">
        <f>'Formato 6 a)'!E129</f>
        <v>0</v>
      </c>
      <c r="T121">
        <f>'Formato 6 a)'!F129</f>
        <v>0</v>
      </c>
      <c r="U121">
        <f>'Formato 6 a)'!G129</f>
        <v>0</v>
      </c>
    </row>
    <row r="122" spans="1:21" x14ac:dyDescent="0.3">
      <c r="A122" t="str">
        <f t="shared" si="2"/>
        <v>6,1,2,5,7,0,0</v>
      </c>
      <c r="B122">
        <v>6</v>
      </c>
      <c r="C122">
        <v>1</v>
      </c>
      <c r="D122">
        <v>2</v>
      </c>
      <c r="E122">
        <v>5</v>
      </c>
      <c r="F122">
        <v>7</v>
      </c>
      <c r="K122" t="s">
        <v>3187</v>
      </c>
      <c r="P122">
        <f>'Formato 6 a)'!B130</f>
        <v>0</v>
      </c>
      <c r="Q122">
        <f>'Formato 6 a)'!C130</f>
        <v>0</v>
      </c>
      <c r="R122">
        <f>'Formato 6 a)'!D130</f>
        <v>0</v>
      </c>
      <c r="S122">
        <f>'Formato 6 a)'!E130</f>
        <v>0</v>
      </c>
      <c r="T122">
        <f>'Formato 6 a)'!F130</f>
        <v>0</v>
      </c>
      <c r="U122">
        <f>'Formato 6 a)'!G130</f>
        <v>0</v>
      </c>
    </row>
    <row r="123" spans="1:21" x14ac:dyDescent="0.3">
      <c r="A123" t="str">
        <f t="shared" si="2"/>
        <v>6,1,2,5,8,0,0</v>
      </c>
      <c r="B123">
        <v>6</v>
      </c>
      <c r="C123">
        <v>1</v>
      </c>
      <c r="D123">
        <v>2</v>
      </c>
      <c r="E123">
        <v>5</v>
      </c>
      <c r="F123">
        <v>8</v>
      </c>
      <c r="K123" t="s">
        <v>3188</v>
      </c>
      <c r="P123">
        <f>'Formato 6 a)'!B131</f>
        <v>0</v>
      </c>
      <c r="Q123">
        <f>'Formato 6 a)'!C131</f>
        <v>0</v>
      </c>
      <c r="R123">
        <f>'Formato 6 a)'!D131</f>
        <v>0</v>
      </c>
      <c r="S123">
        <f>'Formato 6 a)'!E131</f>
        <v>0</v>
      </c>
      <c r="T123">
        <f>'Formato 6 a)'!F131</f>
        <v>0</v>
      </c>
      <c r="U123">
        <f>'Formato 6 a)'!G131</f>
        <v>0</v>
      </c>
    </row>
    <row r="124" spans="1:21" x14ac:dyDescent="0.3">
      <c r="A124" t="str">
        <f t="shared" si="2"/>
        <v>6,1,2,5,9,0,0</v>
      </c>
      <c r="B124">
        <v>6</v>
      </c>
      <c r="C124">
        <v>1</v>
      </c>
      <c r="D124">
        <v>2</v>
      </c>
      <c r="E124">
        <v>5</v>
      </c>
      <c r="F124">
        <v>9</v>
      </c>
      <c r="K124" t="s">
        <v>3189</v>
      </c>
      <c r="P124">
        <f>'Formato 6 a)'!B132</f>
        <v>0</v>
      </c>
      <c r="Q124">
        <f>'Formato 6 a)'!C132</f>
        <v>0</v>
      </c>
      <c r="R124">
        <f>'Formato 6 a)'!D132</f>
        <v>0</v>
      </c>
      <c r="S124">
        <f>'Formato 6 a)'!E132</f>
        <v>0</v>
      </c>
      <c r="T124">
        <f>'Formato 6 a)'!F132</f>
        <v>0</v>
      </c>
      <c r="U124">
        <f>'Formato 6 a)'!G132</f>
        <v>0</v>
      </c>
    </row>
    <row r="125" spans="1:21" x14ac:dyDescent="0.3">
      <c r="A125" t="str">
        <f t="shared" si="2"/>
        <v>6,1,2,6,0,0,0</v>
      </c>
      <c r="B125">
        <v>6</v>
      </c>
      <c r="C125">
        <v>1</v>
      </c>
      <c r="D125">
        <v>2</v>
      </c>
      <c r="E125">
        <v>6</v>
      </c>
      <c r="J125" t="s">
        <v>3191</v>
      </c>
      <c r="P125">
        <f>'Formato 6 a)'!B133</f>
        <v>0</v>
      </c>
      <c r="Q125">
        <f>'Formato 6 a)'!C133</f>
        <v>87605195.029999986</v>
      </c>
      <c r="R125">
        <f>'Formato 6 a)'!D133</f>
        <v>87605195.029999986</v>
      </c>
      <c r="S125">
        <f>'Formato 6 a)'!E133</f>
        <v>30991983.851007488</v>
      </c>
      <c r="T125">
        <f>'Formato 6 a)'!F133</f>
        <v>22520310.391007487</v>
      </c>
      <c r="U125">
        <f>'Formato 6 a)'!G133</f>
        <v>56613211.178992502</v>
      </c>
    </row>
    <row r="126" spans="1:21" x14ac:dyDescent="0.3">
      <c r="A126" t="str">
        <f t="shared" si="2"/>
        <v>6,1,2,6,1,0,0</v>
      </c>
      <c r="B126">
        <v>6</v>
      </c>
      <c r="C126">
        <v>1</v>
      </c>
      <c r="D126">
        <v>2</v>
      </c>
      <c r="E126">
        <v>6</v>
      </c>
      <c r="F126">
        <v>1</v>
      </c>
      <c r="K126" t="s">
        <v>3192</v>
      </c>
      <c r="P126">
        <f>'Formato 6 a)'!B134</f>
        <v>0</v>
      </c>
      <c r="Q126">
        <f>'Formato 6 a)'!C134</f>
        <v>83942287.949999988</v>
      </c>
      <c r="R126">
        <f>'Formato 6 a)'!D134</f>
        <v>83942287.949999988</v>
      </c>
      <c r="S126">
        <f>'Formato 6 a)'!E134</f>
        <v>27810278.801007487</v>
      </c>
      <c r="T126">
        <f>'Formato 6 a)'!F134</f>
        <v>19338605.341007486</v>
      </c>
      <c r="U126">
        <f>'Formato 6 a)'!G134</f>
        <v>56132009.148992501</v>
      </c>
    </row>
    <row r="127" spans="1:21" x14ac:dyDescent="0.3">
      <c r="A127" t="str">
        <f t="shared" si="2"/>
        <v>6,1,2,6,2,0,0</v>
      </c>
      <c r="B127">
        <v>6</v>
      </c>
      <c r="C127">
        <v>1</v>
      </c>
      <c r="D127">
        <v>2</v>
      </c>
      <c r="E127">
        <v>6</v>
      </c>
      <c r="F127">
        <v>2</v>
      </c>
      <c r="K127" t="s">
        <v>3193</v>
      </c>
      <c r="P127">
        <f>'Formato 6 a)'!B135</f>
        <v>0</v>
      </c>
      <c r="Q127">
        <f>'Formato 6 a)'!C135</f>
        <v>3662907.0799999982</v>
      </c>
      <c r="R127">
        <f>'Formato 6 a)'!D135</f>
        <v>3662907.0799999982</v>
      </c>
      <c r="S127">
        <f>'Formato 6 a)'!E135</f>
        <v>3181705.05</v>
      </c>
      <c r="T127">
        <f>'Formato 6 a)'!F135</f>
        <v>3181705.05</v>
      </c>
      <c r="U127">
        <f>'Formato 6 a)'!G135</f>
        <v>481202.0299999984</v>
      </c>
    </row>
    <row r="128" spans="1:21" x14ac:dyDescent="0.3">
      <c r="A128" t="str">
        <f t="shared" si="2"/>
        <v>6,1,2,6,3,0,0</v>
      </c>
      <c r="B128">
        <v>6</v>
      </c>
      <c r="C128">
        <v>1</v>
      </c>
      <c r="D128">
        <v>2</v>
      </c>
      <c r="E128">
        <v>6</v>
      </c>
      <c r="F128">
        <v>3</v>
      </c>
      <c r="K128" t="s">
        <v>3194</v>
      </c>
      <c r="P128">
        <f>'Formato 6 a)'!B136</f>
        <v>0</v>
      </c>
      <c r="Q128">
        <f>'Formato 6 a)'!C136</f>
        <v>0</v>
      </c>
      <c r="R128">
        <f>'Formato 6 a)'!D136</f>
        <v>0</v>
      </c>
      <c r="S128">
        <f>'Formato 6 a)'!E136</f>
        <v>0</v>
      </c>
      <c r="T128">
        <f>'Formato 6 a)'!F136</f>
        <v>0</v>
      </c>
      <c r="U128">
        <f>'Formato 6 a)'!G136</f>
        <v>0</v>
      </c>
    </row>
    <row r="129" spans="1:21" x14ac:dyDescent="0.3">
      <c r="A129" t="str">
        <f t="shared" si="2"/>
        <v>6,1,2,7,0,0,0</v>
      </c>
      <c r="B129">
        <v>6</v>
      </c>
      <c r="C129">
        <v>1</v>
      </c>
      <c r="D129">
        <v>2</v>
      </c>
      <c r="E129">
        <v>7</v>
      </c>
      <c r="J129" t="s">
        <v>3195</v>
      </c>
      <c r="P129">
        <f>'Formato 6 a)'!B137</f>
        <v>0</v>
      </c>
      <c r="Q129">
        <f>'Formato 6 a)'!C137</f>
        <v>0</v>
      </c>
      <c r="R129">
        <f>'Formato 6 a)'!D137</f>
        <v>0</v>
      </c>
      <c r="S129">
        <f>'Formato 6 a)'!E137</f>
        <v>0</v>
      </c>
      <c r="T129">
        <f>'Formato 6 a)'!F137</f>
        <v>0</v>
      </c>
      <c r="U129">
        <f>'Formato 6 a)'!G137</f>
        <v>0</v>
      </c>
    </row>
    <row r="130" spans="1:21" x14ac:dyDescent="0.3">
      <c r="A130" t="str">
        <f t="shared" si="2"/>
        <v>6,1,2,7,1,0,0</v>
      </c>
      <c r="B130">
        <v>6</v>
      </c>
      <c r="C130">
        <v>1</v>
      </c>
      <c r="D130">
        <v>2</v>
      </c>
      <c r="E130">
        <v>7</v>
      </c>
      <c r="F130">
        <v>1</v>
      </c>
      <c r="K130" t="s">
        <v>3196</v>
      </c>
      <c r="P130">
        <f>'Formato 6 a)'!B138</f>
        <v>0</v>
      </c>
      <c r="Q130">
        <f>'Formato 6 a)'!C138</f>
        <v>0</v>
      </c>
      <c r="R130">
        <f>'Formato 6 a)'!D138</f>
        <v>0</v>
      </c>
      <c r="S130">
        <f>'Formato 6 a)'!E138</f>
        <v>0</v>
      </c>
      <c r="T130">
        <f>'Formato 6 a)'!F138</f>
        <v>0</v>
      </c>
      <c r="U130">
        <f>'Formato 6 a)'!G138</f>
        <v>0</v>
      </c>
    </row>
    <row r="131" spans="1:21" x14ac:dyDescent="0.3">
      <c r="A131" t="str">
        <f t="shared" si="2"/>
        <v>6,1,2,7,2,0,0</v>
      </c>
      <c r="B131">
        <v>6</v>
      </c>
      <c r="C131">
        <v>1</v>
      </c>
      <c r="D131">
        <v>2</v>
      </c>
      <c r="E131">
        <v>7</v>
      </c>
      <c r="F131">
        <v>2</v>
      </c>
      <c r="K131" t="s">
        <v>3197</v>
      </c>
      <c r="P131">
        <f>'Formato 6 a)'!B139</f>
        <v>0</v>
      </c>
      <c r="Q131">
        <f>'Formato 6 a)'!C139</f>
        <v>0</v>
      </c>
      <c r="R131">
        <f>'Formato 6 a)'!D139</f>
        <v>0</v>
      </c>
      <c r="S131">
        <f>'Formato 6 a)'!E139</f>
        <v>0</v>
      </c>
      <c r="T131">
        <f>'Formato 6 a)'!F139</f>
        <v>0</v>
      </c>
      <c r="U131">
        <f>'Formato 6 a)'!G139</f>
        <v>0</v>
      </c>
    </row>
    <row r="132" spans="1:21" x14ac:dyDescent="0.3">
      <c r="A132" t="str">
        <f t="shared" si="2"/>
        <v>6,1,2,7,3,0,0</v>
      </c>
      <c r="B132">
        <v>6</v>
      </c>
      <c r="C132">
        <v>1</v>
      </c>
      <c r="D132">
        <v>2</v>
      </c>
      <c r="E132">
        <v>7</v>
      </c>
      <c r="F132">
        <v>3</v>
      </c>
      <c r="K132" t="s">
        <v>3198</v>
      </c>
      <c r="P132">
        <f>'Formato 6 a)'!B140</f>
        <v>0</v>
      </c>
      <c r="Q132">
        <f>'Formato 6 a)'!C140</f>
        <v>0</v>
      </c>
      <c r="R132">
        <f>'Formato 6 a)'!D140</f>
        <v>0</v>
      </c>
      <c r="S132">
        <f>'Formato 6 a)'!E140</f>
        <v>0</v>
      </c>
      <c r="T132">
        <f>'Formato 6 a)'!F140</f>
        <v>0</v>
      </c>
      <c r="U132">
        <f>'Formato 6 a)'!G140</f>
        <v>0</v>
      </c>
    </row>
    <row r="133" spans="1:21" x14ac:dyDescent="0.3">
      <c r="A133" t="str">
        <f t="shared" si="2"/>
        <v>6,1,2,7,4,0,0</v>
      </c>
      <c r="B133">
        <v>6</v>
      </c>
      <c r="C133">
        <v>1</v>
      </c>
      <c r="D133">
        <v>2</v>
      </c>
      <c r="E133">
        <v>7</v>
      </c>
      <c r="F133">
        <v>4</v>
      </c>
      <c r="K133" t="s">
        <v>3199</v>
      </c>
      <c r="P133">
        <f>'Formato 6 a)'!B141</f>
        <v>0</v>
      </c>
      <c r="Q133">
        <f>'Formato 6 a)'!C141</f>
        <v>0</v>
      </c>
      <c r="R133">
        <f>'Formato 6 a)'!D141</f>
        <v>0</v>
      </c>
      <c r="S133">
        <f>'Formato 6 a)'!E141</f>
        <v>0</v>
      </c>
      <c r="T133">
        <f>'Formato 6 a)'!F141</f>
        <v>0</v>
      </c>
      <c r="U133">
        <f>'Formato 6 a)'!G141</f>
        <v>0</v>
      </c>
    </row>
    <row r="134" spans="1:21" x14ac:dyDescent="0.3">
      <c r="A134" t="str">
        <f t="shared" si="2"/>
        <v>6,1,2,7,5,0,0</v>
      </c>
      <c r="B134">
        <v>6</v>
      </c>
      <c r="C134">
        <v>1</v>
      </c>
      <c r="D134">
        <v>2</v>
      </c>
      <c r="E134">
        <v>7</v>
      </c>
      <c r="F134">
        <v>5</v>
      </c>
      <c r="K134" t="s">
        <v>3200</v>
      </c>
      <c r="P134">
        <f>'Formato 6 a)'!B142</f>
        <v>0</v>
      </c>
      <c r="Q134">
        <f>'Formato 6 a)'!C142</f>
        <v>0</v>
      </c>
      <c r="R134">
        <f>'Formato 6 a)'!D142</f>
        <v>0</v>
      </c>
      <c r="S134">
        <f>'Formato 6 a)'!E142</f>
        <v>0</v>
      </c>
      <c r="T134">
        <f>'Formato 6 a)'!F142</f>
        <v>0</v>
      </c>
      <c r="U134">
        <f>'Formato 6 a)'!G142</f>
        <v>0</v>
      </c>
    </row>
    <row r="135" spans="1:21" x14ac:dyDescent="0.3">
      <c r="A135" t="str">
        <f t="shared" si="2"/>
        <v>6,1,2,7,5,1,0</v>
      </c>
      <c r="B135">
        <v>6</v>
      </c>
      <c r="C135">
        <v>1</v>
      </c>
      <c r="D135">
        <v>2</v>
      </c>
      <c r="E135">
        <v>7</v>
      </c>
      <c r="F135">
        <v>5</v>
      </c>
      <c r="G135">
        <v>1</v>
      </c>
      <c r="L135" t="s">
        <v>344</v>
      </c>
      <c r="P135">
        <f>'Formato 6 a)'!B143</f>
        <v>0</v>
      </c>
      <c r="Q135">
        <f>'Formato 6 a)'!C143</f>
        <v>0</v>
      </c>
      <c r="R135">
        <f>'Formato 6 a)'!D143</f>
        <v>0</v>
      </c>
      <c r="S135">
        <f>'Formato 6 a)'!E143</f>
        <v>0</v>
      </c>
      <c r="T135">
        <f>'Formato 6 a)'!F143</f>
        <v>0</v>
      </c>
      <c r="U135">
        <f>'Formato 6 a)'!G143</f>
        <v>0</v>
      </c>
    </row>
    <row r="136" spans="1:21" x14ac:dyDescent="0.3">
      <c r="A136" t="str">
        <f t="shared" si="2"/>
        <v>6,1,2,7,6,0,0</v>
      </c>
      <c r="B136">
        <v>6</v>
      </c>
      <c r="C136">
        <v>1</v>
      </c>
      <c r="D136">
        <v>2</v>
      </c>
      <c r="E136">
        <v>7</v>
      </c>
      <c r="F136">
        <v>6</v>
      </c>
      <c r="K136" t="s">
        <v>3201</v>
      </c>
      <c r="P136">
        <f>'Formato 6 a)'!B144</f>
        <v>0</v>
      </c>
      <c r="Q136">
        <f>'Formato 6 a)'!C144</f>
        <v>0</v>
      </c>
      <c r="R136">
        <f>'Formato 6 a)'!D144</f>
        <v>0</v>
      </c>
      <c r="S136">
        <f>'Formato 6 a)'!E144</f>
        <v>0</v>
      </c>
      <c r="T136">
        <f>'Formato 6 a)'!F144</f>
        <v>0</v>
      </c>
      <c r="U136">
        <f>'Formato 6 a)'!G144</f>
        <v>0</v>
      </c>
    </row>
    <row r="137" spans="1:21" x14ac:dyDescent="0.3">
      <c r="A137" t="str">
        <f t="shared" si="2"/>
        <v>6,1,2,7,7,0,0</v>
      </c>
      <c r="B137">
        <v>6</v>
      </c>
      <c r="C137">
        <v>1</v>
      </c>
      <c r="D137">
        <v>2</v>
      </c>
      <c r="E137">
        <v>7</v>
      </c>
      <c r="F137">
        <v>7</v>
      </c>
      <c r="K137" t="s">
        <v>3202</v>
      </c>
      <c r="P137">
        <f>'Formato 6 a)'!B145</f>
        <v>0</v>
      </c>
      <c r="Q137">
        <f>'Formato 6 a)'!C145</f>
        <v>0</v>
      </c>
      <c r="R137">
        <f>'Formato 6 a)'!D145</f>
        <v>0</v>
      </c>
      <c r="S137">
        <f>'Formato 6 a)'!E145</f>
        <v>0</v>
      </c>
      <c r="T137">
        <f>'Formato 6 a)'!F145</f>
        <v>0</v>
      </c>
      <c r="U137">
        <f>'Formato 6 a)'!G145</f>
        <v>0</v>
      </c>
    </row>
    <row r="138" spans="1:21" x14ac:dyDescent="0.3">
      <c r="A138" t="str">
        <f t="shared" si="2"/>
        <v>6,1,2,8,0,0,0</v>
      </c>
      <c r="B138">
        <v>6</v>
      </c>
      <c r="C138">
        <v>1</v>
      </c>
      <c r="D138">
        <v>2</v>
      </c>
      <c r="E138">
        <v>8</v>
      </c>
      <c r="J138" t="s">
        <v>3203</v>
      </c>
      <c r="P138">
        <f>'Formato 6 a)'!B146</f>
        <v>0</v>
      </c>
      <c r="Q138">
        <f>'Formato 6 a)'!C146</f>
        <v>0</v>
      </c>
      <c r="R138">
        <f>'Formato 6 a)'!D146</f>
        <v>0</v>
      </c>
      <c r="S138">
        <f>'Formato 6 a)'!E146</f>
        <v>0</v>
      </c>
      <c r="T138">
        <f>'Formato 6 a)'!F146</f>
        <v>0</v>
      </c>
      <c r="U138">
        <f>'Formato 6 a)'!G146</f>
        <v>0</v>
      </c>
    </row>
    <row r="139" spans="1:21" x14ac:dyDescent="0.3">
      <c r="A139" t="str">
        <f t="shared" si="2"/>
        <v>6,1,2,8,1,0,0</v>
      </c>
      <c r="B139">
        <v>6</v>
      </c>
      <c r="C139">
        <v>1</v>
      </c>
      <c r="D139">
        <v>2</v>
      </c>
      <c r="E139">
        <v>8</v>
      </c>
      <c r="F139">
        <v>1</v>
      </c>
      <c r="K139" t="s">
        <v>751</v>
      </c>
      <c r="P139">
        <f>'Formato 6 a)'!B147</f>
        <v>0</v>
      </c>
      <c r="Q139">
        <f>'Formato 6 a)'!C147</f>
        <v>0</v>
      </c>
      <c r="R139">
        <f>'Formato 6 a)'!D147</f>
        <v>0</v>
      </c>
      <c r="S139">
        <f>'Formato 6 a)'!E147</f>
        <v>0</v>
      </c>
      <c r="T139">
        <f>'Formato 6 a)'!F147</f>
        <v>0</v>
      </c>
      <c r="U139">
        <f>'Formato 6 a)'!G147</f>
        <v>0</v>
      </c>
    </row>
    <row r="140" spans="1:21" x14ac:dyDescent="0.3">
      <c r="A140" t="str">
        <f t="shared" si="2"/>
        <v>6,1,2,8,2,0,0</v>
      </c>
      <c r="B140">
        <v>6</v>
      </c>
      <c r="C140">
        <v>1</v>
      </c>
      <c r="D140">
        <v>2</v>
      </c>
      <c r="E140">
        <v>8</v>
      </c>
      <c r="F140">
        <v>2</v>
      </c>
      <c r="K140" t="s">
        <v>646</v>
      </c>
      <c r="P140">
        <f>'Formato 6 a)'!B148</f>
        <v>0</v>
      </c>
      <c r="Q140">
        <f>'Formato 6 a)'!C148</f>
        <v>0</v>
      </c>
      <c r="R140">
        <f>'Formato 6 a)'!D148</f>
        <v>0</v>
      </c>
      <c r="S140">
        <f>'Formato 6 a)'!E148</f>
        <v>0</v>
      </c>
      <c r="T140">
        <f>'Formato 6 a)'!F148</f>
        <v>0</v>
      </c>
      <c r="U140">
        <f>'Formato 6 a)'!G148</f>
        <v>0</v>
      </c>
    </row>
    <row r="141" spans="1:21" x14ac:dyDescent="0.3">
      <c r="A141" t="str">
        <f t="shared" ref="A141:A150" si="3">IF(LEN(CLEAN(B141))=0,"0",B141)&amp;","&amp;IF(LEN(CLEAN(C141))=0,"0",C141)&amp;","&amp;IF(LEN(CLEAN(D141))=0,"0",D141)&amp;","&amp;IF(LEN(CLEAN(E141))=0,"0",E141)&amp;","&amp;IF(LEN(CLEAN(F141))=0,"0",F141)&amp;","&amp;IF(LEN(CLEAN(G141))=0,"0",G141)&amp;","&amp;IF(LEN(CLEAN(H141))=0,"0",H141)</f>
        <v>6,1,2,8,3,0,0</v>
      </c>
      <c r="B141">
        <v>6</v>
      </c>
      <c r="C141">
        <v>1</v>
      </c>
      <c r="D141">
        <v>2</v>
      </c>
      <c r="E141">
        <v>8</v>
      </c>
      <c r="F141">
        <v>3</v>
      </c>
      <c r="K141" t="s">
        <v>758</v>
      </c>
      <c r="P141">
        <f>'Formato 6 a)'!B149</f>
        <v>0</v>
      </c>
      <c r="Q141">
        <f>'Formato 6 a)'!C149</f>
        <v>0</v>
      </c>
      <c r="R141">
        <f>'Formato 6 a)'!D149</f>
        <v>0</v>
      </c>
      <c r="S141">
        <f>'Formato 6 a)'!E149</f>
        <v>0</v>
      </c>
      <c r="T141">
        <f>'Formato 6 a)'!F149</f>
        <v>0</v>
      </c>
      <c r="U141">
        <f>'Formato 6 a)'!G149</f>
        <v>0</v>
      </c>
    </row>
    <row r="142" spans="1:21" x14ac:dyDescent="0.3">
      <c r="A142" t="str">
        <f t="shared" si="3"/>
        <v>6,1,2,9,0,0,0</v>
      </c>
      <c r="B142">
        <v>6</v>
      </c>
      <c r="C142">
        <v>1</v>
      </c>
      <c r="D142">
        <v>2</v>
      </c>
      <c r="E142">
        <v>9</v>
      </c>
      <c r="J142" t="s">
        <v>661</v>
      </c>
      <c r="P142">
        <f>'Formato 6 a)'!B150</f>
        <v>0</v>
      </c>
      <c r="Q142">
        <f>'Formato 6 a)'!C150</f>
        <v>0</v>
      </c>
      <c r="R142">
        <f>'Formato 6 a)'!D150</f>
        <v>0</v>
      </c>
      <c r="S142">
        <f>'Formato 6 a)'!E150</f>
        <v>0</v>
      </c>
      <c r="T142">
        <f>'Formato 6 a)'!F150</f>
        <v>0</v>
      </c>
      <c r="U142">
        <f>'Formato 6 a)'!G150</f>
        <v>0</v>
      </c>
    </row>
    <row r="143" spans="1:21" x14ac:dyDescent="0.3">
      <c r="A143" t="str">
        <f t="shared" si="3"/>
        <v>6,1,2,9,1,0,0</v>
      </c>
      <c r="B143">
        <v>6</v>
      </c>
      <c r="C143">
        <v>1</v>
      </c>
      <c r="D143">
        <v>2</v>
      </c>
      <c r="E143">
        <v>9</v>
      </c>
      <c r="F143">
        <v>1</v>
      </c>
      <c r="K143" t="s">
        <v>3204</v>
      </c>
      <c r="P143">
        <f>'Formato 6 a)'!B151</f>
        <v>0</v>
      </c>
      <c r="Q143">
        <f>'Formato 6 a)'!C151</f>
        <v>0</v>
      </c>
      <c r="R143">
        <f>'Formato 6 a)'!D151</f>
        <v>0</v>
      </c>
      <c r="S143">
        <f>'Formato 6 a)'!E151</f>
        <v>0</v>
      </c>
      <c r="T143">
        <f>'Formato 6 a)'!F151</f>
        <v>0</v>
      </c>
      <c r="U143">
        <f>'Formato 6 a)'!G151</f>
        <v>0</v>
      </c>
    </row>
    <row r="144" spans="1:21" x14ac:dyDescent="0.3">
      <c r="A144" t="str">
        <f t="shared" si="3"/>
        <v>6,1,2,9,2,0,0</v>
      </c>
      <c r="B144">
        <v>6</v>
      </c>
      <c r="C144">
        <v>1</v>
      </c>
      <c r="D144">
        <v>2</v>
      </c>
      <c r="E144">
        <v>9</v>
      </c>
      <c r="F144">
        <v>2</v>
      </c>
      <c r="K144" t="s">
        <v>3205</v>
      </c>
      <c r="P144">
        <f>'Formato 6 a)'!B152</f>
        <v>0</v>
      </c>
      <c r="Q144">
        <f>'Formato 6 a)'!C152</f>
        <v>0</v>
      </c>
      <c r="R144">
        <f>'Formato 6 a)'!D152</f>
        <v>0</v>
      </c>
      <c r="S144">
        <f>'Formato 6 a)'!E152</f>
        <v>0</v>
      </c>
      <c r="T144">
        <f>'Formato 6 a)'!F152</f>
        <v>0</v>
      </c>
      <c r="U144">
        <f>'Formato 6 a)'!G152</f>
        <v>0</v>
      </c>
    </row>
    <row r="145" spans="1:21" x14ac:dyDescent="0.3">
      <c r="A145" t="str">
        <f t="shared" si="3"/>
        <v>6,1,2,9,3,0,0</v>
      </c>
      <c r="B145">
        <v>6</v>
      </c>
      <c r="C145">
        <v>1</v>
      </c>
      <c r="D145">
        <v>2</v>
      </c>
      <c r="E145">
        <v>9</v>
      </c>
      <c r="F145">
        <v>3</v>
      </c>
      <c r="K145" t="s">
        <v>3206</v>
      </c>
      <c r="P145">
        <f>'Formato 6 a)'!B153</f>
        <v>0</v>
      </c>
      <c r="Q145">
        <f>'Formato 6 a)'!C153</f>
        <v>0</v>
      </c>
      <c r="R145">
        <f>'Formato 6 a)'!D153</f>
        <v>0</v>
      </c>
      <c r="S145">
        <f>'Formato 6 a)'!E153</f>
        <v>0</v>
      </c>
      <c r="T145">
        <f>'Formato 6 a)'!F153</f>
        <v>0</v>
      </c>
      <c r="U145">
        <f>'Formato 6 a)'!G153</f>
        <v>0</v>
      </c>
    </row>
    <row r="146" spans="1:21" x14ac:dyDescent="0.3">
      <c r="A146" t="str">
        <f t="shared" si="3"/>
        <v>6,1,2,9,4,0,0</v>
      </c>
      <c r="B146">
        <v>6</v>
      </c>
      <c r="C146">
        <v>1</v>
      </c>
      <c r="D146">
        <v>2</v>
      </c>
      <c r="E146">
        <v>9</v>
      </c>
      <c r="F146">
        <v>4</v>
      </c>
      <c r="K146" t="s">
        <v>3207</v>
      </c>
      <c r="P146">
        <f>'Formato 6 a)'!B154</f>
        <v>0</v>
      </c>
      <c r="Q146">
        <f>'Formato 6 a)'!C154</f>
        <v>0</v>
      </c>
      <c r="R146">
        <f>'Formato 6 a)'!D154</f>
        <v>0</v>
      </c>
      <c r="S146">
        <f>'Formato 6 a)'!E154</f>
        <v>0</v>
      </c>
      <c r="T146">
        <f>'Formato 6 a)'!F154</f>
        <v>0</v>
      </c>
      <c r="U146">
        <f>'Formato 6 a)'!G154</f>
        <v>0</v>
      </c>
    </row>
    <row r="147" spans="1:21" x14ac:dyDescent="0.3">
      <c r="A147" t="str">
        <f t="shared" si="3"/>
        <v>6,1,2,9,5,0,0</v>
      </c>
      <c r="B147">
        <v>6</v>
      </c>
      <c r="C147">
        <v>1</v>
      </c>
      <c r="D147">
        <v>2</v>
      </c>
      <c r="E147">
        <v>9</v>
      </c>
      <c r="F147">
        <v>5</v>
      </c>
      <c r="K147" t="s">
        <v>3208</v>
      </c>
      <c r="P147">
        <f>'Formato 6 a)'!B155</f>
        <v>0</v>
      </c>
      <c r="Q147">
        <f>'Formato 6 a)'!C155</f>
        <v>0</v>
      </c>
      <c r="R147">
        <f>'Formato 6 a)'!D155</f>
        <v>0</v>
      </c>
      <c r="S147">
        <f>'Formato 6 a)'!E155</f>
        <v>0</v>
      </c>
      <c r="T147">
        <f>'Formato 6 a)'!F155</f>
        <v>0</v>
      </c>
      <c r="U147">
        <f>'Formato 6 a)'!G155</f>
        <v>0</v>
      </c>
    </row>
    <row r="148" spans="1:21" x14ac:dyDescent="0.3">
      <c r="A148" t="str">
        <f t="shared" si="3"/>
        <v>6,1,2,9,6,0,0</v>
      </c>
      <c r="B148">
        <v>6</v>
      </c>
      <c r="C148">
        <v>1</v>
      </c>
      <c r="D148">
        <v>2</v>
      </c>
      <c r="E148">
        <v>9</v>
      </c>
      <c r="F148">
        <v>6</v>
      </c>
      <c r="K148" t="s">
        <v>3209</v>
      </c>
      <c r="P148">
        <f>'Formato 6 a)'!B156</f>
        <v>0</v>
      </c>
      <c r="Q148">
        <f>'Formato 6 a)'!C156</f>
        <v>0</v>
      </c>
      <c r="R148">
        <f>'Formato 6 a)'!D156</f>
        <v>0</v>
      </c>
      <c r="S148">
        <f>'Formato 6 a)'!E156</f>
        <v>0</v>
      </c>
      <c r="T148">
        <f>'Formato 6 a)'!F156</f>
        <v>0</v>
      </c>
      <c r="U148">
        <f>'Formato 6 a)'!G156</f>
        <v>0</v>
      </c>
    </row>
    <row r="149" spans="1:21" x14ac:dyDescent="0.3">
      <c r="A149" t="str">
        <f t="shared" si="3"/>
        <v>6,1,2,9,7,0,0</v>
      </c>
      <c r="B149">
        <v>6</v>
      </c>
      <c r="C149">
        <v>1</v>
      </c>
      <c r="D149">
        <v>2</v>
      </c>
      <c r="E149">
        <v>9</v>
      </c>
      <c r="F149">
        <v>7</v>
      </c>
      <c r="K149" t="s">
        <v>3210</v>
      </c>
      <c r="P149">
        <f>'Formato 6 a)'!B157</f>
        <v>0</v>
      </c>
      <c r="Q149">
        <f>'Formato 6 a)'!C157</f>
        <v>0</v>
      </c>
      <c r="R149">
        <f>'Formato 6 a)'!D157</f>
        <v>0</v>
      </c>
      <c r="S149">
        <f>'Formato 6 a)'!E157</f>
        <v>0</v>
      </c>
      <c r="T149">
        <f>'Formato 6 a)'!F157</f>
        <v>0</v>
      </c>
      <c r="U149">
        <f>'Formato 6 a)'!G157</f>
        <v>0</v>
      </c>
    </row>
    <row r="150" spans="1:21" x14ac:dyDescent="0.3">
      <c r="A150" t="str">
        <f t="shared" si="3"/>
        <v>6,1,3,10,0,0,0</v>
      </c>
      <c r="B150">
        <v>6</v>
      </c>
      <c r="C150">
        <v>1</v>
      </c>
      <c r="D150">
        <v>3</v>
      </c>
      <c r="E150">
        <v>10</v>
      </c>
      <c r="I150" t="s">
        <v>3211</v>
      </c>
      <c r="P150">
        <f>'Formato 6 a)'!B159</f>
        <v>543608662.65175009</v>
      </c>
      <c r="Q150">
        <f>'Formato 6 a)'!C159</f>
        <v>578308464.87098026</v>
      </c>
      <c r="R150">
        <f>'Formato 6 a)'!D159</f>
        <v>1121917127.5227301</v>
      </c>
      <c r="S150">
        <f>'Formato 6 a)'!E159</f>
        <v>752326290.73999977</v>
      </c>
      <c r="T150">
        <f>'Formato 6 a)'!F159</f>
        <v>723353354.93999982</v>
      </c>
      <c r="U150">
        <f>'Formato 6 a)'!G159</f>
        <v>369590836.78273046</v>
      </c>
    </row>
  </sheetData>
  <sheetProtection algorithmName="SHA-512" hashValue="bE22ozB/2AdfGc/UUx+Zdg/K7nQ9WzgY/Z26kmbEWLCMbg3R+/eYxnIXfXryVpWWe0MG+BHBZuY9qE71BfYxJQ==" saltValue="/m0HQY5GbdY+GcDctyDqGg==" spinCount="100000" sheet="1" objects="1" scenarios="1"/>
  <pageMargins left="0.7" right="0.7" top="0.75" bottom="0.75" header="0.3" footer="0.3"/>
  <pageSetup paperSize="119" orientation="portrait" horizontalDpi="360" verticalDpi="36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1"/>
  <dimension ref="A1:G172"/>
  <sheetViews>
    <sheetView showGridLines="0" topLeftCell="A165" zoomScale="90" zoomScaleNormal="90" workbookViewId="0">
      <selection activeCell="D171" sqref="D171"/>
    </sheetView>
  </sheetViews>
  <sheetFormatPr baseColWidth="10" defaultColWidth="0" defaultRowHeight="14.4" zeroHeight="1" x14ac:dyDescent="0.3"/>
  <cols>
    <col min="1" max="1" width="59.33203125" customWidth="1"/>
    <col min="2" max="6" width="20.6640625" customWidth="1"/>
    <col min="7" max="7" width="18.33203125" customWidth="1"/>
    <col min="8" max="16384" width="10.6640625" hidden="1"/>
  </cols>
  <sheetData>
    <row r="1" spans="1:7" ht="56.25" customHeight="1" x14ac:dyDescent="0.3">
      <c r="A1" s="142" t="s">
        <v>3282</v>
      </c>
      <c r="B1" s="142"/>
      <c r="C1" s="142"/>
      <c r="D1" s="142"/>
      <c r="E1" s="142"/>
      <c r="F1" s="142"/>
      <c r="G1" s="142"/>
    </row>
    <row r="2" spans="1:7" x14ac:dyDescent="0.3">
      <c r="A2" s="126" t="str">
        <f>ENTE_PUBLICO_A</f>
        <v>JUNTA DE AGUA POTABLE DRENAJE ALCANTARILLADO Y SANEAMIENTO DEL MUNICIPIO DE IRAPUATO GTO, Gobierno del Estado de Guanajuato (a)</v>
      </c>
      <c r="B2" s="127"/>
      <c r="C2" s="127"/>
      <c r="D2" s="127"/>
      <c r="E2" s="127"/>
      <c r="F2" s="127"/>
      <c r="G2" s="128"/>
    </row>
    <row r="3" spans="1:7" x14ac:dyDescent="0.3">
      <c r="A3" s="129" t="s">
        <v>277</v>
      </c>
      <c r="B3" s="130"/>
      <c r="C3" s="130"/>
      <c r="D3" s="130"/>
      <c r="E3" s="130"/>
      <c r="F3" s="130"/>
      <c r="G3" s="131"/>
    </row>
    <row r="4" spans="1:7" x14ac:dyDescent="0.3">
      <c r="A4" s="129" t="s">
        <v>431</v>
      </c>
      <c r="B4" s="130"/>
      <c r="C4" s="130"/>
      <c r="D4" s="130"/>
      <c r="E4" s="130"/>
      <c r="F4" s="130"/>
      <c r="G4" s="131"/>
    </row>
    <row r="5" spans="1:7" x14ac:dyDescent="0.3">
      <c r="A5" s="129" t="str">
        <f>TRIMESTRE</f>
        <v>Del 1 de enero al 31 de diciembre de 2022 (b)</v>
      </c>
      <c r="B5" s="130"/>
      <c r="C5" s="130"/>
      <c r="D5" s="130"/>
      <c r="E5" s="130"/>
      <c r="F5" s="130"/>
      <c r="G5" s="131"/>
    </row>
    <row r="6" spans="1:7" x14ac:dyDescent="0.3">
      <c r="A6" s="132" t="s">
        <v>118</v>
      </c>
      <c r="B6" s="133"/>
      <c r="C6" s="133"/>
      <c r="D6" s="133"/>
      <c r="E6" s="133"/>
      <c r="F6" s="133"/>
      <c r="G6" s="134"/>
    </row>
    <row r="7" spans="1:7" x14ac:dyDescent="0.3">
      <c r="A7" s="138" t="s">
        <v>0</v>
      </c>
      <c r="B7" s="140" t="s">
        <v>279</v>
      </c>
      <c r="C7" s="140"/>
      <c r="D7" s="140"/>
      <c r="E7" s="140"/>
      <c r="F7" s="140"/>
      <c r="G7" s="144" t="s">
        <v>280</v>
      </c>
    </row>
    <row r="8" spans="1:7" ht="28.8" x14ac:dyDescent="0.3">
      <c r="A8" s="139"/>
      <c r="B8" s="38" t="s">
        <v>281</v>
      </c>
      <c r="C8" s="37" t="s">
        <v>211</v>
      </c>
      <c r="D8" s="38" t="s">
        <v>212</v>
      </c>
      <c r="E8" s="38" t="s">
        <v>167</v>
      </c>
      <c r="F8" s="38" t="s">
        <v>185</v>
      </c>
      <c r="G8" s="143"/>
    </row>
    <row r="9" spans="1:7" x14ac:dyDescent="0.3">
      <c r="A9" s="44" t="s">
        <v>432</v>
      </c>
      <c r="B9" s="28">
        <f>SUM(B10:GASTO_NE_FIN_01)</f>
        <v>543608662.65175009</v>
      </c>
      <c r="C9" s="28">
        <f>SUM(C10:GASTO_NE_FIN_02)</f>
        <v>478873593.24098045</v>
      </c>
      <c r="D9" s="28">
        <f>SUM(D10:GASTO_NE_FIN_03)</f>
        <v>1022482255.8927304</v>
      </c>
      <c r="E9" s="28">
        <f>SUM(E10:GASTO_NE_FIN_04)</f>
        <v>721334306.88899243</v>
      </c>
      <c r="F9" s="28">
        <f>SUM(F10:GASTO_NE_FIN_05)</f>
        <v>700833044.5489924</v>
      </c>
      <c r="G9" s="28">
        <f>SUM(G10:GASTO_NE_FIN_06)</f>
        <v>301147949.00373787</v>
      </c>
    </row>
    <row r="10" spans="1:7" s="18" customFormat="1" x14ac:dyDescent="0.3">
      <c r="A10" s="117" t="s">
        <v>3297</v>
      </c>
      <c r="B10" s="50">
        <v>1645628.5299999998</v>
      </c>
      <c r="C10" s="50">
        <v>-1347719.0199999996</v>
      </c>
      <c r="D10" s="50">
        <v>297909.51000000013</v>
      </c>
      <c r="E10" s="50">
        <v>297909.51</v>
      </c>
      <c r="F10" s="50">
        <v>297909.51</v>
      </c>
      <c r="G10" s="50">
        <f>D10-E10</f>
        <v>0</v>
      </c>
    </row>
    <row r="11" spans="1:7" s="18" customFormat="1" x14ac:dyDescent="0.3">
      <c r="A11" s="117" t="s">
        <v>3298</v>
      </c>
      <c r="B11" s="50">
        <v>2755585.47</v>
      </c>
      <c r="C11" s="50">
        <v>-2372177.89</v>
      </c>
      <c r="D11" s="50">
        <v>383407.57999999996</v>
      </c>
      <c r="E11" s="50">
        <v>383407.58</v>
      </c>
      <c r="F11" s="50">
        <v>383407.58</v>
      </c>
      <c r="G11" s="50">
        <f t="shared" ref="G11:G74" si="0">D11-E11</f>
        <v>0</v>
      </c>
    </row>
    <row r="12" spans="1:7" s="18" customFormat="1" x14ac:dyDescent="0.3">
      <c r="A12" s="117" t="s">
        <v>3299</v>
      </c>
      <c r="B12" s="50">
        <v>4161478.0399999996</v>
      </c>
      <c r="C12" s="50">
        <v>-2674141.58</v>
      </c>
      <c r="D12" s="50">
        <v>1487336.4599999995</v>
      </c>
      <c r="E12" s="50">
        <v>1487336.46</v>
      </c>
      <c r="F12" s="50">
        <v>1487336.46</v>
      </c>
      <c r="G12" s="50">
        <f t="shared" si="0"/>
        <v>0</v>
      </c>
    </row>
    <row r="13" spans="1:7" s="18" customFormat="1" x14ac:dyDescent="0.3">
      <c r="A13" s="117" t="s">
        <v>3300</v>
      </c>
      <c r="B13" s="50">
        <v>1418707.01</v>
      </c>
      <c r="C13" s="50">
        <v>-1200988.49</v>
      </c>
      <c r="D13" s="50">
        <v>217718.52000000005</v>
      </c>
      <c r="E13" s="50">
        <v>217718.51999999996</v>
      </c>
      <c r="F13" s="50">
        <v>217718.51999999996</v>
      </c>
      <c r="G13" s="50">
        <f t="shared" si="0"/>
        <v>0</v>
      </c>
    </row>
    <row r="14" spans="1:7" s="18" customFormat="1" x14ac:dyDescent="0.3">
      <c r="A14" s="117" t="s">
        <v>3301</v>
      </c>
      <c r="B14" s="50">
        <v>925402.85000000033</v>
      </c>
      <c r="C14" s="50">
        <v>-736526.35000000009</v>
      </c>
      <c r="D14" s="50">
        <v>188876.50000000023</v>
      </c>
      <c r="E14" s="50">
        <v>188876.5</v>
      </c>
      <c r="F14" s="50">
        <v>188876.5</v>
      </c>
      <c r="G14" s="50">
        <f t="shared" si="0"/>
        <v>2.3283064365386963E-10</v>
      </c>
    </row>
    <row r="15" spans="1:7" s="18" customFormat="1" x14ac:dyDescent="0.3">
      <c r="A15" s="117" t="s">
        <v>3302</v>
      </c>
      <c r="B15" s="50">
        <v>920376.17</v>
      </c>
      <c r="C15" s="50">
        <v>-734768.95000000007</v>
      </c>
      <c r="D15" s="50">
        <v>185607.22</v>
      </c>
      <c r="E15" s="50">
        <v>185607.22</v>
      </c>
      <c r="F15" s="50">
        <v>185607.22</v>
      </c>
      <c r="G15" s="50">
        <f t="shared" si="0"/>
        <v>0</v>
      </c>
    </row>
    <row r="16" spans="1:7" s="18" customFormat="1" x14ac:dyDescent="0.3">
      <c r="A16" s="117" t="s">
        <v>3303</v>
      </c>
      <c r="B16" s="50">
        <v>3202514.4300000006</v>
      </c>
      <c r="C16" s="50">
        <v>-2726994.2700000005</v>
      </c>
      <c r="D16" s="50">
        <v>475520.16000000003</v>
      </c>
      <c r="E16" s="50">
        <v>475520.16000000003</v>
      </c>
      <c r="F16" s="50">
        <v>475520.16000000003</v>
      </c>
      <c r="G16" s="50">
        <f t="shared" si="0"/>
        <v>0</v>
      </c>
    </row>
    <row r="17" spans="1:7" s="18" customFormat="1" x14ac:dyDescent="0.3">
      <c r="A17" s="117" t="s">
        <v>3304</v>
      </c>
      <c r="B17" s="50">
        <v>8116957.1800000006</v>
      </c>
      <c r="C17" s="50">
        <v>-7021949.5999999996</v>
      </c>
      <c r="D17" s="50">
        <v>1095007.5800000008</v>
      </c>
      <c r="E17" s="50">
        <v>1095007.58</v>
      </c>
      <c r="F17" s="50">
        <v>1095007.58</v>
      </c>
      <c r="G17" s="50">
        <f t="shared" si="0"/>
        <v>0</v>
      </c>
    </row>
    <row r="18" spans="1:7" s="18" customFormat="1" x14ac:dyDescent="0.3">
      <c r="A18" s="117" t="s">
        <v>3305</v>
      </c>
      <c r="B18" s="50">
        <v>1669452.4200000002</v>
      </c>
      <c r="C18" s="50">
        <v>-1383841.24</v>
      </c>
      <c r="D18" s="50">
        <v>285611.18000000017</v>
      </c>
      <c r="E18" s="50">
        <v>285611.17999999993</v>
      </c>
      <c r="F18" s="50">
        <v>285611.17999999993</v>
      </c>
      <c r="G18" s="50">
        <f t="shared" si="0"/>
        <v>0</v>
      </c>
    </row>
    <row r="19" spans="1:7" s="18" customFormat="1" x14ac:dyDescent="0.3">
      <c r="A19" s="117" t="s">
        <v>3306</v>
      </c>
      <c r="B19" s="50">
        <v>1988332.6799999997</v>
      </c>
      <c r="C19" s="50">
        <v>-1665576.5899999996</v>
      </c>
      <c r="D19" s="50">
        <v>322756.09000000003</v>
      </c>
      <c r="E19" s="50">
        <v>322756.09000000003</v>
      </c>
      <c r="F19" s="50">
        <v>322756.09000000003</v>
      </c>
      <c r="G19" s="50">
        <f t="shared" si="0"/>
        <v>0</v>
      </c>
    </row>
    <row r="20" spans="1:7" s="18" customFormat="1" x14ac:dyDescent="0.3">
      <c r="A20" s="117" t="s">
        <v>3307</v>
      </c>
      <c r="B20" s="50">
        <v>7478014.7500000047</v>
      </c>
      <c r="C20" s="50">
        <v>-5923428.6800000025</v>
      </c>
      <c r="D20" s="50">
        <v>1554586.0700000024</v>
      </c>
      <c r="E20" s="50">
        <v>1554586.0699999998</v>
      </c>
      <c r="F20" s="50">
        <v>1554586.0699999998</v>
      </c>
      <c r="G20" s="50">
        <f t="shared" si="0"/>
        <v>2.5611370801925659E-9</v>
      </c>
    </row>
    <row r="21" spans="1:7" s="18" customFormat="1" x14ac:dyDescent="0.3">
      <c r="A21" s="117" t="s">
        <v>3308</v>
      </c>
      <c r="B21" s="50">
        <v>6293119.1099999994</v>
      </c>
      <c r="C21" s="50">
        <v>-4859252.0799999991</v>
      </c>
      <c r="D21" s="50">
        <v>1433867.0300000005</v>
      </c>
      <c r="E21" s="50">
        <v>1433867.03</v>
      </c>
      <c r="F21" s="50">
        <v>1433867.03</v>
      </c>
      <c r="G21" s="50">
        <f t="shared" si="0"/>
        <v>0</v>
      </c>
    </row>
    <row r="22" spans="1:7" s="18" customFormat="1" x14ac:dyDescent="0.3">
      <c r="A22" s="117" t="s">
        <v>3309</v>
      </c>
      <c r="B22" s="50">
        <v>21059599.244168002</v>
      </c>
      <c r="C22" s="50">
        <v>-15469490.594168002</v>
      </c>
      <c r="D22" s="50">
        <v>5590108.6500000004</v>
      </c>
      <c r="E22" s="50">
        <v>5590108.6499999976</v>
      </c>
      <c r="F22" s="50">
        <v>5590108.6499999976</v>
      </c>
      <c r="G22" s="50">
        <f t="shared" si="0"/>
        <v>0</v>
      </c>
    </row>
    <row r="23" spans="1:7" s="18" customFormat="1" x14ac:dyDescent="0.3">
      <c r="A23" s="117" t="s">
        <v>3310</v>
      </c>
      <c r="B23" s="50">
        <v>3981887.0200000005</v>
      </c>
      <c r="C23" s="50">
        <v>-3318897.74</v>
      </c>
      <c r="D23" s="50">
        <v>662989.28</v>
      </c>
      <c r="E23" s="50">
        <v>662989.28</v>
      </c>
      <c r="F23" s="50">
        <v>662989.28</v>
      </c>
      <c r="G23" s="50">
        <f t="shared" si="0"/>
        <v>0</v>
      </c>
    </row>
    <row r="24" spans="1:7" s="18" customFormat="1" x14ac:dyDescent="0.3">
      <c r="A24" s="117" t="s">
        <v>3311</v>
      </c>
      <c r="B24" s="50">
        <v>1910307.9600000002</v>
      </c>
      <c r="C24" s="50">
        <v>-1500633.1800000002</v>
      </c>
      <c r="D24" s="50">
        <v>409674.78000000014</v>
      </c>
      <c r="E24" s="50">
        <v>409674.78</v>
      </c>
      <c r="F24" s="50">
        <v>409674.78</v>
      </c>
      <c r="G24" s="50">
        <f t="shared" si="0"/>
        <v>0</v>
      </c>
    </row>
    <row r="25" spans="1:7" s="18" customFormat="1" x14ac:dyDescent="0.3">
      <c r="A25" s="117" t="s">
        <v>3312</v>
      </c>
      <c r="B25" s="50">
        <v>51260955</v>
      </c>
      <c r="C25" s="50">
        <v>-44925654.259999998</v>
      </c>
      <c r="D25" s="50">
        <v>6335300.7399999993</v>
      </c>
      <c r="E25" s="50">
        <v>5102644.3600000013</v>
      </c>
      <c r="F25" s="50">
        <v>5102644.3600000013</v>
      </c>
      <c r="G25" s="50">
        <f t="shared" si="0"/>
        <v>1232656.379999998</v>
      </c>
    </row>
    <row r="26" spans="1:7" s="18" customFormat="1" x14ac:dyDescent="0.3">
      <c r="A26" s="117" t="s">
        <v>3313</v>
      </c>
      <c r="B26" s="50">
        <v>937503.72000000009</v>
      </c>
      <c r="C26" s="50">
        <v>-768120.06</v>
      </c>
      <c r="D26" s="50">
        <v>169383.66000000009</v>
      </c>
      <c r="E26" s="50">
        <v>169383.65999999997</v>
      </c>
      <c r="F26" s="50">
        <v>169383.65999999997</v>
      </c>
      <c r="G26" s="50">
        <f t="shared" si="0"/>
        <v>0</v>
      </c>
    </row>
    <row r="27" spans="1:7" s="18" customFormat="1" x14ac:dyDescent="0.3">
      <c r="A27" s="117" t="s">
        <v>3314</v>
      </c>
      <c r="B27" s="50">
        <v>5430394.1600000001</v>
      </c>
      <c r="C27" s="50">
        <v>-4281262.0100000007</v>
      </c>
      <c r="D27" s="50">
        <v>1149132.1499999997</v>
      </c>
      <c r="E27" s="50">
        <v>1149132.1299999997</v>
      </c>
      <c r="F27" s="50">
        <v>1149132.1299999997</v>
      </c>
      <c r="G27" s="50">
        <f t="shared" si="0"/>
        <v>2.0000000018626451E-2</v>
      </c>
    </row>
    <row r="28" spans="1:7" s="18" customFormat="1" x14ac:dyDescent="0.3">
      <c r="A28" s="117" t="s">
        <v>3315</v>
      </c>
      <c r="B28" s="50">
        <v>5461350.5300000012</v>
      </c>
      <c r="C28" s="50">
        <v>-4451206.1300000008</v>
      </c>
      <c r="D28" s="50">
        <v>1010144.3999999999</v>
      </c>
      <c r="E28" s="50">
        <v>1010144.3900000002</v>
      </c>
      <c r="F28" s="50">
        <v>1010144.3900000002</v>
      </c>
      <c r="G28" s="50">
        <f t="shared" si="0"/>
        <v>9.9999996600672603E-3</v>
      </c>
    </row>
    <row r="29" spans="1:7" s="18" customFormat="1" x14ac:dyDescent="0.3">
      <c r="A29" s="117" t="s">
        <v>3316</v>
      </c>
      <c r="B29" s="50">
        <v>6310810.0000000019</v>
      </c>
      <c r="C29" s="50">
        <v>-5425851.3500000015</v>
      </c>
      <c r="D29" s="50">
        <v>884958.65000000037</v>
      </c>
      <c r="E29" s="50">
        <v>884958.65000000014</v>
      </c>
      <c r="F29" s="50">
        <v>884958.65000000014</v>
      </c>
      <c r="G29" s="50">
        <f t="shared" si="0"/>
        <v>0</v>
      </c>
    </row>
    <row r="30" spans="1:7" s="18" customFormat="1" x14ac:dyDescent="0.3">
      <c r="A30" s="117" t="s">
        <v>3317</v>
      </c>
      <c r="B30" s="50">
        <v>2150044.2639320181</v>
      </c>
      <c r="C30" s="50">
        <v>-1749229.0539320181</v>
      </c>
      <c r="D30" s="50">
        <v>400815.21</v>
      </c>
      <c r="E30" s="50">
        <v>400815.21</v>
      </c>
      <c r="F30" s="50">
        <v>400815.21</v>
      </c>
      <c r="G30" s="50">
        <f t="shared" si="0"/>
        <v>0</v>
      </c>
    </row>
    <row r="31" spans="1:7" s="18" customFormat="1" x14ac:dyDescent="0.3">
      <c r="A31" s="117" t="s">
        <v>3318</v>
      </c>
      <c r="B31" s="50">
        <v>1036697.84</v>
      </c>
      <c r="C31" s="50">
        <v>-748509.52</v>
      </c>
      <c r="D31" s="50">
        <v>288188.31999999995</v>
      </c>
      <c r="E31" s="50">
        <v>288188.32</v>
      </c>
      <c r="F31" s="50">
        <v>288188.32</v>
      </c>
      <c r="G31" s="50">
        <f t="shared" si="0"/>
        <v>0</v>
      </c>
    </row>
    <row r="32" spans="1:7" s="18" customFormat="1" x14ac:dyDescent="0.3">
      <c r="A32" s="117" t="s">
        <v>3319</v>
      </c>
      <c r="B32" s="50">
        <v>72819352.659999996</v>
      </c>
      <c r="C32" s="50">
        <v>-55162164.060000002</v>
      </c>
      <c r="D32" s="50">
        <v>17657188.599999998</v>
      </c>
      <c r="E32" s="50">
        <v>17657188.59999999</v>
      </c>
      <c r="F32" s="50">
        <v>17657188.59999999</v>
      </c>
      <c r="G32" s="50">
        <f t="shared" si="0"/>
        <v>0</v>
      </c>
    </row>
    <row r="33" spans="1:7" s="18" customFormat="1" x14ac:dyDescent="0.3">
      <c r="A33" s="117" t="s">
        <v>3320</v>
      </c>
      <c r="B33" s="50">
        <v>2825017.4899999993</v>
      </c>
      <c r="C33" s="50">
        <v>-2304838.1899999995</v>
      </c>
      <c r="D33" s="50">
        <v>520179.29999999987</v>
      </c>
      <c r="E33" s="50">
        <v>520179.3</v>
      </c>
      <c r="F33" s="50">
        <v>520179.3</v>
      </c>
      <c r="G33" s="50">
        <f t="shared" si="0"/>
        <v>0</v>
      </c>
    </row>
    <row r="34" spans="1:7" s="18" customFormat="1" x14ac:dyDescent="0.3">
      <c r="A34" s="117" t="s">
        <v>3321</v>
      </c>
      <c r="B34" s="50">
        <v>4453090.5900000008</v>
      </c>
      <c r="C34" s="50">
        <v>-3829573.040000001</v>
      </c>
      <c r="D34" s="50">
        <v>623517.55000000005</v>
      </c>
      <c r="E34" s="50">
        <v>623517.55000000005</v>
      </c>
      <c r="F34" s="50">
        <v>623517.55000000005</v>
      </c>
      <c r="G34" s="50">
        <f t="shared" si="0"/>
        <v>0</v>
      </c>
    </row>
    <row r="35" spans="1:7" s="18" customFormat="1" x14ac:dyDescent="0.3">
      <c r="A35" s="117" t="s">
        <v>3322</v>
      </c>
      <c r="B35" s="50">
        <v>0</v>
      </c>
      <c r="C35" s="50">
        <v>0</v>
      </c>
      <c r="D35" s="50">
        <v>0</v>
      </c>
      <c r="E35" s="50">
        <v>0</v>
      </c>
      <c r="F35" s="50">
        <v>0</v>
      </c>
      <c r="G35" s="50">
        <f t="shared" si="0"/>
        <v>0</v>
      </c>
    </row>
    <row r="36" spans="1:7" s="18" customFormat="1" x14ac:dyDescent="0.3">
      <c r="A36" s="117" t="s">
        <v>3323</v>
      </c>
      <c r="B36" s="50">
        <v>63010761.960000008</v>
      </c>
      <c r="C36" s="50">
        <v>-59575191.960000001</v>
      </c>
      <c r="D36" s="50">
        <v>3435570.0000000075</v>
      </c>
      <c r="E36" s="50">
        <v>1568159.2000000004</v>
      </c>
      <c r="F36" s="50">
        <v>1568159.2000000004</v>
      </c>
      <c r="G36" s="50">
        <f t="shared" si="0"/>
        <v>1867410.800000007</v>
      </c>
    </row>
    <row r="37" spans="1:7" s="18" customFormat="1" x14ac:dyDescent="0.3">
      <c r="A37" s="117" t="s">
        <v>3324</v>
      </c>
      <c r="B37" s="50">
        <v>18399026.036699999</v>
      </c>
      <c r="C37" s="50">
        <v>-16507392.4867</v>
      </c>
      <c r="D37" s="50">
        <v>1891633.5499999984</v>
      </c>
      <c r="E37" s="50">
        <v>1891633.5499999998</v>
      </c>
      <c r="F37" s="50">
        <v>1891633.5499999998</v>
      </c>
      <c r="G37" s="50">
        <f t="shared" si="0"/>
        <v>0</v>
      </c>
    </row>
    <row r="38" spans="1:7" s="18" customFormat="1" x14ac:dyDescent="0.3">
      <c r="A38" s="117" t="s">
        <v>3325</v>
      </c>
      <c r="B38" s="50">
        <v>12898922.050000001</v>
      </c>
      <c r="C38" s="50">
        <v>-10673420.82</v>
      </c>
      <c r="D38" s="50">
        <v>2225501.23</v>
      </c>
      <c r="E38" s="50">
        <v>2225501.2300000004</v>
      </c>
      <c r="F38" s="50">
        <v>2225501.2300000004</v>
      </c>
      <c r="G38" s="50">
        <f t="shared" si="0"/>
        <v>0</v>
      </c>
    </row>
    <row r="39" spans="1:7" s="18" customFormat="1" x14ac:dyDescent="0.3">
      <c r="A39" s="117" t="s">
        <v>3326</v>
      </c>
      <c r="B39" s="50">
        <v>1373897.4899999998</v>
      </c>
      <c r="C39" s="50">
        <v>-1111236.5299999998</v>
      </c>
      <c r="D39" s="50">
        <v>262660.95999999996</v>
      </c>
      <c r="E39" s="50">
        <v>262660.95999999996</v>
      </c>
      <c r="F39" s="50">
        <v>262660.95999999996</v>
      </c>
      <c r="G39" s="50">
        <f t="shared" si="0"/>
        <v>0</v>
      </c>
    </row>
    <row r="40" spans="1:7" s="18" customFormat="1" x14ac:dyDescent="0.3">
      <c r="A40" s="117" t="s">
        <v>3327</v>
      </c>
      <c r="B40" s="50">
        <v>4590057.05</v>
      </c>
      <c r="C40" s="50">
        <v>-3684498.19</v>
      </c>
      <c r="D40" s="50">
        <v>905558.85999999987</v>
      </c>
      <c r="E40" s="50">
        <v>905558.85999999987</v>
      </c>
      <c r="F40" s="50">
        <v>905558.85999999987</v>
      </c>
      <c r="G40" s="50">
        <f t="shared" si="0"/>
        <v>0</v>
      </c>
    </row>
    <row r="41" spans="1:7" s="18" customFormat="1" x14ac:dyDescent="0.3">
      <c r="A41" s="117" t="s">
        <v>3328</v>
      </c>
      <c r="B41" s="50">
        <v>103009663.09900001</v>
      </c>
      <c r="C41" s="50">
        <v>-86489732.805250019</v>
      </c>
      <c r="D41" s="50">
        <v>16519930.293749996</v>
      </c>
      <c r="E41" s="50">
        <v>9179150.8199999984</v>
      </c>
      <c r="F41" s="50">
        <v>9179150.8199999984</v>
      </c>
      <c r="G41" s="50">
        <f t="shared" si="0"/>
        <v>7340779.4737499971</v>
      </c>
    </row>
    <row r="42" spans="1:7" s="18" customFormat="1" x14ac:dyDescent="0.3">
      <c r="A42" s="117" t="s">
        <v>3329</v>
      </c>
      <c r="B42" s="50">
        <v>5791136.8364999983</v>
      </c>
      <c r="C42" s="50">
        <v>-4887261.2899999982</v>
      </c>
      <c r="D42" s="50">
        <v>903875.54649999982</v>
      </c>
      <c r="E42" s="50">
        <v>903875.54</v>
      </c>
      <c r="F42" s="50">
        <v>903875.54</v>
      </c>
      <c r="G42" s="50">
        <f t="shared" si="0"/>
        <v>6.4999997848644853E-3</v>
      </c>
    </row>
    <row r="43" spans="1:7" s="18" customFormat="1" x14ac:dyDescent="0.3">
      <c r="A43" s="117" t="s">
        <v>3330</v>
      </c>
      <c r="B43" s="50">
        <v>21449515.731000002</v>
      </c>
      <c r="C43" s="50">
        <v>-17975070.300000004</v>
      </c>
      <c r="D43" s="50">
        <v>3474445.4309999985</v>
      </c>
      <c r="E43" s="50">
        <v>3474445.4299999997</v>
      </c>
      <c r="F43" s="50">
        <v>3474445.4299999997</v>
      </c>
      <c r="G43" s="50">
        <f t="shared" si="0"/>
        <v>9.9999876692891121E-4</v>
      </c>
    </row>
    <row r="44" spans="1:7" s="18" customFormat="1" x14ac:dyDescent="0.3">
      <c r="A44" s="117" t="s">
        <v>3331</v>
      </c>
      <c r="B44" s="50">
        <v>2181335.6294999998</v>
      </c>
      <c r="C44" s="50">
        <v>-1797064.48</v>
      </c>
      <c r="D44" s="50">
        <v>384271.14949999982</v>
      </c>
      <c r="E44" s="50">
        <v>384271.15</v>
      </c>
      <c r="F44" s="50">
        <v>384271.15</v>
      </c>
      <c r="G44" s="50">
        <f t="shared" si="0"/>
        <v>-5.0000019837170839E-4</v>
      </c>
    </row>
    <row r="45" spans="1:7" s="18" customFormat="1" x14ac:dyDescent="0.3">
      <c r="A45" s="117" t="s">
        <v>3332</v>
      </c>
      <c r="B45" s="50">
        <v>6981090.9329999993</v>
      </c>
      <c r="C45" s="50">
        <v>-6024567.9064999996</v>
      </c>
      <c r="D45" s="50">
        <v>956523.02649999957</v>
      </c>
      <c r="E45" s="50">
        <v>956523.02999999991</v>
      </c>
      <c r="F45" s="50">
        <v>956523.02999999991</v>
      </c>
      <c r="G45" s="50">
        <f t="shared" si="0"/>
        <v>-3.5000003408640623E-3</v>
      </c>
    </row>
    <row r="46" spans="1:7" s="18" customFormat="1" x14ac:dyDescent="0.3">
      <c r="A46" s="117" t="s">
        <v>3333</v>
      </c>
      <c r="B46" s="50">
        <v>3673683.2487499998</v>
      </c>
      <c r="C46" s="50">
        <v>-3023110.4187499997</v>
      </c>
      <c r="D46" s="50">
        <v>650572.83000000007</v>
      </c>
      <c r="E46" s="50">
        <v>650572.83000000007</v>
      </c>
      <c r="F46" s="50">
        <v>650572.83000000007</v>
      </c>
      <c r="G46" s="50">
        <f t="shared" si="0"/>
        <v>0</v>
      </c>
    </row>
    <row r="47" spans="1:7" s="18" customFormat="1" x14ac:dyDescent="0.3">
      <c r="A47" s="117" t="s">
        <v>3334</v>
      </c>
      <c r="B47" s="50">
        <v>26611498.019200001</v>
      </c>
      <c r="C47" s="50">
        <v>-17078353.669200003</v>
      </c>
      <c r="D47" s="50">
        <v>9533144.3499999959</v>
      </c>
      <c r="E47" s="50">
        <v>3364627.1289925184</v>
      </c>
      <c r="F47" s="50">
        <v>3290366.0989925186</v>
      </c>
      <c r="G47" s="50">
        <f t="shared" si="0"/>
        <v>6168517.2210074775</v>
      </c>
    </row>
    <row r="48" spans="1:7" s="18" customFormat="1" x14ac:dyDescent="0.3">
      <c r="A48" s="117" t="s">
        <v>3335</v>
      </c>
      <c r="B48" s="50">
        <v>6830102.9899999965</v>
      </c>
      <c r="C48" s="50">
        <v>-5613833.3199999966</v>
      </c>
      <c r="D48" s="50">
        <v>1216269.6699999997</v>
      </c>
      <c r="E48" s="50">
        <v>1216269.67</v>
      </c>
      <c r="F48" s="50">
        <v>1216269.67</v>
      </c>
      <c r="G48" s="50">
        <f t="shared" si="0"/>
        <v>0</v>
      </c>
    </row>
    <row r="49" spans="1:7" s="18" customFormat="1" x14ac:dyDescent="0.3">
      <c r="A49" s="117" t="s">
        <v>3336</v>
      </c>
      <c r="B49" s="50">
        <v>6767991.7800000012</v>
      </c>
      <c r="C49" s="50">
        <v>-5548787.4900000002</v>
      </c>
      <c r="D49" s="50">
        <v>1219204.2900000005</v>
      </c>
      <c r="E49" s="50">
        <v>1219204.29</v>
      </c>
      <c r="F49" s="50">
        <v>1219204.29</v>
      </c>
      <c r="G49" s="50">
        <f t="shared" si="0"/>
        <v>0</v>
      </c>
    </row>
    <row r="50" spans="1:7" s="18" customFormat="1" x14ac:dyDescent="0.3">
      <c r="A50" s="117" t="s">
        <v>3337</v>
      </c>
      <c r="B50" s="50">
        <v>12754314.850000001</v>
      </c>
      <c r="C50" s="50">
        <v>-11304837.07</v>
      </c>
      <c r="D50" s="50">
        <v>1449477.7800000003</v>
      </c>
      <c r="E50" s="50">
        <v>1147408.55</v>
      </c>
      <c r="F50" s="50">
        <v>1147408.55</v>
      </c>
      <c r="G50" s="50">
        <f t="shared" si="0"/>
        <v>302069.23000000021</v>
      </c>
    </row>
    <row r="51" spans="1:7" s="18" customFormat="1" x14ac:dyDescent="0.3">
      <c r="A51" s="117" t="s">
        <v>3338</v>
      </c>
      <c r="B51" s="50">
        <v>6705713.3300000001</v>
      </c>
      <c r="C51" s="50">
        <v>-5697008.71</v>
      </c>
      <c r="D51" s="50">
        <v>1008704.6200000002</v>
      </c>
      <c r="E51" s="50">
        <v>1008704.6199999999</v>
      </c>
      <c r="F51" s="50">
        <v>1008704.6199999999</v>
      </c>
      <c r="G51" s="50">
        <f t="shared" si="0"/>
        <v>0</v>
      </c>
    </row>
    <row r="52" spans="1:7" s="18" customFormat="1" x14ac:dyDescent="0.3">
      <c r="A52" s="117" t="s">
        <v>3339</v>
      </c>
      <c r="B52" s="50">
        <v>13299620.59</v>
      </c>
      <c r="C52" s="50">
        <v>-9863330.6999999993</v>
      </c>
      <c r="D52" s="50">
        <v>3436289.8899999997</v>
      </c>
      <c r="E52" s="50">
        <v>3436289.8899999997</v>
      </c>
      <c r="F52" s="50">
        <v>3436289.8899999997</v>
      </c>
      <c r="G52" s="50">
        <f t="shared" si="0"/>
        <v>0</v>
      </c>
    </row>
    <row r="53" spans="1:7" s="18" customFormat="1" x14ac:dyDescent="0.3">
      <c r="A53" s="117" t="s">
        <v>3340</v>
      </c>
      <c r="B53" s="50">
        <v>7067751.9100000001</v>
      </c>
      <c r="C53" s="50">
        <v>-6181364.0500000007</v>
      </c>
      <c r="D53" s="50">
        <v>886387.85999999964</v>
      </c>
      <c r="E53" s="50">
        <v>886387.86</v>
      </c>
      <c r="F53" s="50">
        <v>886387.86</v>
      </c>
      <c r="G53" s="50">
        <f t="shared" si="0"/>
        <v>0</v>
      </c>
    </row>
    <row r="54" spans="1:7" s="18" customFormat="1" x14ac:dyDescent="0.3">
      <c r="A54" s="117" t="s">
        <v>3297</v>
      </c>
      <c r="B54" s="50">
        <v>0</v>
      </c>
      <c r="C54" s="50">
        <v>100727.41</v>
      </c>
      <c r="D54" s="50">
        <v>100727.41</v>
      </c>
      <c r="E54" s="50">
        <v>59416.680000000008</v>
      </c>
      <c r="F54" s="50">
        <v>59416.680000000008</v>
      </c>
      <c r="G54" s="50">
        <f t="shared" si="0"/>
        <v>41310.729999999996</v>
      </c>
    </row>
    <row r="55" spans="1:7" s="18" customFormat="1" x14ac:dyDescent="0.3">
      <c r="A55" s="117" t="s">
        <v>3341</v>
      </c>
      <c r="B55" s="50">
        <v>0</v>
      </c>
      <c r="C55" s="50">
        <v>1543282.8900000006</v>
      </c>
      <c r="D55" s="50">
        <v>1543282.8900000006</v>
      </c>
      <c r="E55" s="50">
        <v>1332372.05</v>
      </c>
      <c r="F55" s="50">
        <v>1332372.05</v>
      </c>
      <c r="G55" s="50">
        <f t="shared" si="0"/>
        <v>210910.84000000055</v>
      </c>
    </row>
    <row r="56" spans="1:7" s="18" customFormat="1" x14ac:dyDescent="0.3">
      <c r="A56" s="117" t="s">
        <v>3303</v>
      </c>
      <c r="B56" s="50">
        <v>0</v>
      </c>
      <c r="C56" s="50">
        <v>3010153.6800000006</v>
      </c>
      <c r="D56" s="50">
        <v>3010153.6800000006</v>
      </c>
      <c r="E56" s="50">
        <v>1750803.8399999999</v>
      </c>
      <c r="F56" s="50">
        <v>1750803.8399999999</v>
      </c>
      <c r="G56" s="50">
        <f t="shared" si="0"/>
        <v>1259349.8400000008</v>
      </c>
    </row>
    <row r="57" spans="1:7" s="18" customFormat="1" x14ac:dyDescent="0.3">
      <c r="A57" s="117" t="s">
        <v>3342</v>
      </c>
      <c r="B57" s="50">
        <v>0</v>
      </c>
      <c r="C57" s="50">
        <v>5130164.6499999994</v>
      </c>
      <c r="D57" s="50">
        <v>5130164.6499999994</v>
      </c>
      <c r="E57" s="50">
        <v>4392309.2499999981</v>
      </c>
      <c r="F57" s="50">
        <v>4314125.2499999981</v>
      </c>
      <c r="G57" s="50">
        <f t="shared" si="0"/>
        <v>737855.4000000013</v>
      </c>
    </row>
    <row r="58" spans="1:7" s="18" customFormat="1" x14ac:dyDescent="0.3">
      <c r="A58" s="117" t="s">
        <v>3305</v>
      </c>
      <c r="B58" s="50">
        <v>0</v>
      </c>
      <c r="C58" s="50">
        <v>1620252.6</v>
      </c>
      <c r="D58" s="50">
        <v>1620252.6</v>
      </c>
      <c r="E58" s="50">
        <v>1410265.05</v>
      </c>
      <c r="F58" s="50">
        <v>1410265.05</v>
      </c>
      <c r="G58" s="50">
        <f t="shared" si="0"/>
        <v>209987.55000000005</v>
      </c>
    </row>
    <row r="59" spans="1:7" s="18" customFormat="1" x14ac:dyDescent="0.3">
      <c r="A59" s="117" t="s">
        <v>3343</v>
      </c>
      <c r="B59" s="50">
        <v>0</v>
      </c>
      <c r="C59" s="50">
        <v>14253883.85</v>
      </c>
      <c r="D59" s="50">
        <v>14253883.85</v>
      </c>
      <c r="E59" s="50">
        <v>9635100.370000001</v>
      </c>
      <c r="F59" s="50">
        <v>9635100.370000001</v>
      </c>
      <c r="G59" s="50">
        <f t="shared" si="0"/>
        <v>4618783.4799999986</v>
      </c>
    </row>
    <row r="60" spans="1:7" s="18" customFormat="1" x14ac:dyDescent="0.3">
      <c r="A60" s="117" t="s">
        <v>3344</v>
      </c>
      <c r="B60" s="50">
        <v>0</v>
      </c>
      <c r="C60" s="50">
        <v>449539.47</v>
      </c>
      <c r="D60" s="50">
        <v>449539.47</v>
      </c>
      <c r="E60" s="50">
        <v>426079.68000000011</v>
      </c>
      <c r="F60" s="50">
        <v>426079.68000000011</v>
      </c>
      <c r="G60" s="50">
        <f t="shared" si="0"/>
        <v>23459.789999999863</v>
      </c>
    </row>
    <row r="61" spans="1:7" s="18" customFormat="1" x14ac:dyDescent="0.3">
      <c r="A61" s="117" t="s">
        <v>3299</v>
      </c>
      <c r="B61" s="50">
        <v>0</v>
      </c>
      <c r="C61" s="50">
        <v>4618375.663333334</v>
      </c>
      <c r="D61" s="50">
        <v>4618375.663333334</v>
      </c>
      <c r="E61" s="50">
        <v>3538155.8700000006</v>
      </c>
      <c r="F61" s="50">
        <v>3538155.8700000006</v>
      </c>
      <c r="G61" s="50">
        <f t="shared" si="0"/>
        <v>1080219.7933333335</v>
      </c>
    </row>
    <row r="62" spans="1:7" s="18" customFormat="1" x14ac:dyDescent="0.3">
      <c r="A62" s="117" t="s">
        <v>3345</v>
      </c>
      <c r="B62" s="50">
        <v>0</v>
      </c>
      <c r="C62" s="50">
        <v>230769467.24050024</v>
      </c>
      <c r="D62" s="50">
        <v>230769467.24050024</v>
      </c>
      <c r="E62" s="50">
        <v>153339052.18000007</v>
      </c>
      <c r="F62" s="50">
        <v>153339052.18000007</v>
      </c>
      <c r="G62" s="50">
        <f t="shared" si="0"/>
        <v>77430415.060500175</v>
      </c>
    </row>
    <row r="63" spans="1:7" s="18" customFormat="1" x14ac:dyDescent="0.3">
      <c r="A63" s="117" t="s">
        <v>3346</v>
      </c>
      <c r="B63" s="50">
        <v>0</v>
      </c>
      <c r="C63" s="50">
        <v>1958854.5699999996</v>
      </c>
      <c r="D63" s="50">
        <v>1958854.5699999996</v>
      </c>
      <c r="E63" s="50">
        <v>1857238.6400000001</v>
      </c>
      <c r="F63" s="50">
        <v>1857238.6400000001</v>
      </c>
      <c r="G63" s="50">
        <f t="shared" si="0"/>
        <v>101615.92999999947</v>
      </c>
    </row>
    <row r="64" spans="1:7" s="18" customFormat="1" x14ac:dyDescent="0.3">
      <c r="A64" s="117" t="s">
        <v>3308</v>
      </c>
      <c r="B64" s="50">
        <v>0</v>
      </c>
      <c r="C64" s="50">
        <v>14356007.649999997</v>
      </c>
      <c r="D64" s="50">
        <v>14356007.649999997</v>
      </c>
      <c r="E64" s="50">
        <v>12268987.359999996</v>
      </c>
      <c r="F64" s="50">
        <v>12185800.299999995</v>
      </c>
      <c r="G64" s="50">
        <f t="shared" si="0"/>
        <v>2087020.290000001</v>
      </c>
    </row>
    <row r="65" spans="1:7" s="18" customFormat="1" x14ac:dyDescent="0.3">
      <c r="A65" s="117" t="s">
        <v>3301</v>
      </c>
      <c r="B65" s="50">
        <v>0</v>
      </c>
      <c r="C65" s="50">
        <v>6503449.5700000003</v>
      </c>
      <c r="D65" s="50">
        <v>6503449.5700000003</v>
      </c>
      <c r="E65" s="50">
        <v>6205490.6099999966</v>
      </c>
      <c r="F65" s="50">
        <v>6205490.6099999966</v>
      </c>
      <c r="G65" s="50">
        <f t="shared" si="0"/>
        <v>297958.96000000369</v>
      </c>
    </row>
    <row r="66" spans="1:7" s="18" customFormat="1" x14ac:dyDescent="0.3">
      <c r="A66" s="117" t="s">
        <v>3347</v>
      </c>
      <c r="B66" s="50">
        <v>0</v>
      </c>
      <c r="C66" s="50">
        <v>2623611.84</v>
      </c>
      <c r="D66" s="50">
        <v>2623611.84</v>
      </c>
      <c r="E66" s="50">
        <v>1503437.9599999997</v>
      </c>
      <c r="F66" s="50">
        <v>1503437.9599999997</v>
      </c>
      <c r="G66" s="50">
        <f t="shared" si="0"/>
        <v>1120173.8800000001</v>
      </c>
    </row>
    <row r="67" spans="1:7" s="18" customFormat="1" x14ac:dyDescent="0.3">
      <c r="A67" s="117" t="s">
        <v>3302</v>
      </c>
      <c r="B67" s="50">
        <v>0</v>
      </c>
      <c r="C67" s="50">
        <v>779762.93</v>
      </c>
      <c r="D67" s="50">
        <v>779762.93</v>
      </c>
      <c r="E67" s="50">
        <v>754927.16999999981</v>
      </c>
      <c r="F67" s="50">
        <v>754927.16999999981</v>
      </c>
      <c r="G67" s="50">
        <f t="shared" si="0"/>
        <v>24835.760000000242</v>
      </c>
    </row>
    <row r="68" spans="1:7" s="18" customFormat="1" x14ac:dyDescent="0.3">
      <c r="A68" s="117" t="s">
        <v>3348</v>
      </c>
      <c r="B68" s="50">
        <v>0</v>
      </c>
      <c r="C68" s="50">
        <v>16060031.080000002</v>
      </c>
      <c r="D68" s="50">
        <v>16060031.080000002</v>
      </c>
      <c r="E68" s="50">
        <v>12444436.970000006</v>
      </c>
      <c r="F68" s="50">
        <v>11591180.200000001</v>
      </c>
      <c r="G68" s="50">
        <f t="shared" si="0"/>
        <v>3615594.1099999957</v>
      </c>
    </row>
    <row r="69" spans="1:7" s="18" customFormat="1" x14ac:dyDescent="0.3">
      <c r="A69" s="117" t="s">
        <v>3323</v>
      </c>
      <c r="B69" s="50">
        <v>0</v>
      </c>
      <c r="C69" s="50">
        <v>35691426.880000003</v>
      </c>
      <c r="D69" s="50">
        <v>35691426.880000003</v>
      </c>
      <c r="E69" s="50">
        <v>21998514.920000002</v>
      </c>
      <c r="F69" s="50">
        <v>16850451.680000003</v>
      </c>
      <c r="G69" s="50">
        <f t="shared" si="0"/>
        <v>13692911.960000001</v>
      </c>
    </row>
    <row r="70" spans="1:7" s="18" customFormat="1" x14ac:dyDescent="0.3">
      <c r="A70" s="117" t="s">
        <v>3349</v>
      </c>
      <c r="B70" s="50">
        <v>0</v>
      </c>
      <c r="C70" s="50">
        <v>18643753.969999999</v>
      </c>
      <c r="D70" s="50">
        <v>18643753.969999999</v>
      </c>
      <c r="E70" s="50">
        <v>17338467.219999995</v>
      </c>
      <c r="F70" s="50">
        <v>17234254.679999992</v>
      </c>
      <c r="G70" s="50">
        <f t="shared" si="0"/>
        <v>1305286.7500000037</v>
      </c>
    </row>
    <row r="71" spans="1:7" s="18" customFormat="1" x14ac:dyDescent="0.3">
      <c r="A71" s="117" t="s">
        <v>3325</v>
      </c>
      <c r="B71" s="50">
        <v>0</v>
      </c>
      <c r="C71" s="50">
        <v>9406662.3000000007</v>
      </c>
      <c r="D71" s="50">
        <v>9406662.3000000007</v>
      </c>
      <c r="E71" s="50">
        <v>7537342.049999997</v>
      </c>
      <c r="F71" s="50">
        <v>7366455.6799999969</v>
      </c>
      <c r="G71" s="50">
        <f t="shared" si="0"/>
        <v>1869320.2500000037</v>
      </c>
    </row>
    <row r="72" spans="1:7" s="18" customFormat="1" x14ac:dyDescent="0.3">
      <c r="A72" s="117" t="s">
        <v>3350</v>
      </c>
      <c r="B72" s="50">
        <v>0</v>
      </c>
      <c r="C72" s="50">
        <v>7352325.0464999983</v>
      </c>
      <c r="D72" s="50">
        <v>7352325.0464999983</v>
      </c>
      <c r="E72" s="50">
        <v>6413892.6699999981</v>
      </c>
      <c r="F72" s="50">
        <v>6413892.6699999981</v>
      </c>
      <c r="G72" s="50">
        <f t="shared" si="0"/>
        <v>938432.37650000025</v>
      </c>
    </row>
    <row r="73" spans="1:7" s="18" customFormat="1" x14ac:dyDescent="0.3">
      <c r="A73" s="117" t="s">
        <v>3328</v>
      </c>
      <c r="B73" s="50">
        <v>0</v>
      </c>
      <c r="C73" s="50">
        <v>240629005.05999994</v>
      </c>
      <c r="D73" s="50">
        <v>240629005.05999994</v>
      </c>
      <c r="E73" s="50">
        <v>147155906.60999992</v>
      </c>
      <c r="F73" s="50">
        <v>144925471.22999993</v>
      </c>
      <c r="G73" s="50">
        <f t="shared" si="0"/>
        <v>93473098.450000018</v>
      </c>
    </row>
    <row r="74" spans="1:7" s="18" customFormat="1" x14ac:dyDescent="0.3">
      <c r="A74" s="117" t="s">
        <v>3351</v>
      </c>
      <c r="B74" s="50">
        <v>0</v>
      </c>
      <c r="C74" s="50">
        <v>7625053.4300000006</v>
      </c>
      <c r="D74" s="50">
        <v>7625053.4300000006</v>
      </c>
      <c r="E74" s="50">
        <v>7260715.7699999958</v>
      </c>
      <c r="F74" s="50">
        <v>7260715.7699999958</v>
      </c>
      <c r="G74" s="50">
        <f t="shared" si="0"/>
        <v>364337.66000000481</v>
      </c>
    </row>
    <row r="75" spans="1:7" s="18" customFormat="1" x14ac:dyDescent="0.3">
      <c r="A75" s="117" t="s">
        <v>3352</v>
      </c>
      <c r="B75" s="50">
        <v>0</v>
      </c>
      <c r="C75" s="50">
        <v>3322109.76</v>
      </c>
      <c r="D75" s="50">
        <v>3322109.76</v>
      </c>
      <c r="E75" s="50">
        <v>1466613.1299999997</v>
      </c>
      <c r="F75" s="50">
        <v>888764.33999999985</v>
      </c>
      <c r="G75" s="50">
        <f t="shared" ref="G75:G88" si="1">D75-E75</f>
        <v>1855496.6300000001</v>
      </c>
    </row>
    <row r="76" spans="1:7" s="18" customFormat="1" x14ac:dyDescent="0.3">
      <c r="A76" s="117" t="s">
        <v>3353</v>
      </c>
      <c r="B76" s="50">
        <v>0</v>
      </c>
      <c r="C76" s="50">
        <v>19911219.539999992</v>
      </c>
      <c r="D76" s="50">
        <v>19911219.539999992</v>
      </c>
      <c r="E76" s="50">
        <v>17452206.260000005</v>
      </c>
      <c r="F76" s="50">
        <v>16920491.770000003</v>
      </c>
      <c r="G76" s="50">
        <f t="shared" si="1"/>
        <v>2459013.2799999863</v>
      </c>
    </row>
    <row r="77" spans="1:7" s="18" customFormat="1" x14ac:dyDescent="0.3">
      <c r="A77" s="117" t="s">
        <v>3354</v>
      </c>
      <c r="B77" s="50">
        <v>0</v>
      </c>
      <c r="C77" s="50">
        <v>8029214.620000002</v>
      </c>
      <c r="D77" s="50">
        <v>8029214.620000002</v>
      </c>
      <c r="E77" s="50">
        <v>7050641.9800000014</v>
      </c>
      <c r="F77" s="50">
        <v>6847283.0900000017</v>
      </c>
      <c r="G77" s="50">
        <f t="shared" si="1"/>
        <v>978572.6400000006</v>
      </c>
    </row>
    <row r="78" spans="1:7" s="18" customFormat="1" x14ac:dyDescent="0.3">
      <c r="A78" s="117" t="s">
        <v>3339</v>
      </c>
      <c r="B78" s="50">
        <v>0</v>
      </c>
      <c r="C78" s="50">
        <v>17078331.120000005</v>
      </c>
      <c r="D78" s="50">
        <v>17078331.120000005</v>
      </c>
      <c r="E78" s="50">
        <v>15620055.990000008</v>
      </c>
      <c r="F78" s="50">
        <v>15485383.090000007</v>
      </c>
      <c r="G78" s="50">
        <f t="shared" si="1"/>
        <v>1458275.1299999971</v>
      </c>
    </row>
    <row r="79" spans="1:7" s="18" customFormat="1" x14ac:dyDescent="0.3">
      <c r="A79" s="117" t="s">
        <v>3319</v>
      </c>
      <c r="B79" s="50">
        <v>0</v>
      </c>
      <c r="C79" s="50">
        <v>100252622.46264678</v>
      </c>
      <c r="D79" s="50">
        <v>100252622.46264678</v>
      </c>
      <c r="E79" s="50">
        <v>90164062.449999884</v>
      </c>
      <c r="F79" s="50">
        <v>90054163.199999899</v>
      </c>
      <c r="G79" s="50">
        <f t="shared" si="1"/>
        <v>10088560.012646899</v>
      </c>
    </row>
    <row r="80" spans="1:7" s="18" customFormat="1" x14ac:dyDescent="0.3">
      <c r="A80" s="117" t="s">
        <v>3355</v>
      </c>
      <c r="B80" s="50">
        <v>0</v>
      </c>
      <c r="C80" s="50">
        <v>8850847.25</v>
      </c>
      <c r="D80" s="50">
        <v>8850847.25</v>
      </c>
      <c r="E80" s="50">
        <v>7916935.5099999942</v>
      </c>
      <c r="F80" s="50">
        <v>7393174.4899999946</v>
      </c>
      <c r="G80" s="50">
        <f t="shared" si="1"/>
        <v>933911.74000000581</v>
      </c>
    </row>
    <row r="81" spans="1:7" s="18" customFormat="1" x14ac:dyDescent="0.3">
      <c r="A81" s="117" t="s">
        <v>3320</v>
      </c>
      <c r="B81" s="50">
        <v>0</v>
      </c>
      <c r="C81" s="50">
        <v>32209419.269999992</v>
      </c>
      <c r="D81" s="50">
        <v>32209419.269999992</v>
      </c>
      <c r="E81" s="50">
        <v>29756040.629999977</v>
      </c>
      <c r="F81" s="50">
        <v>29732012.439999979</v>
      </c>
      <c r="G81" s="50">
        <f t="shared" si="1"/>
        <v>2453378.6400000155</v>
      </c>
    </row>
    <row r="82" spans="1:7" s="18" customFormat="1" x14ac:dyDescent="0.3">
      <c r="A82" s="117" t="s">
        <v>3321</v>
      </c>
      <c r="B82" s="50">
        <v>0</v>
      </c>
      <c r="C82" s="50">
        <v>4641371.2775000008</v>
      </c>
      <c r="D82" s="50">
        <v>4641371.2775000008</v>
      </c>
      <c r="E82" s="50">
        <v>4014010.3899999964</v>
      </c>
      <c r="F82" s="50">
        <v>3815587.7499999963</v>
      </c>
      <c r="G82" s="50">
        <f t="shared" si="1"/>
        <v>627360.88750000438</v>
      </c>
    </row>
    <row r="83" spans="1:7" s="18" customFormat="1" x14ac:dyDescent="0.3">
      <c r="A83" s="117" t="s">
        <v>3322</v>
      </c>
      <c r="B83" s="50">
        <v>0</v>
      </c>
      <c r="C83" s="50">
        <v>57260444.530000001</v>
      </c>
      <c r="D83" s="50">
        <v>57260444.530000001</v>
      </c>
      <c r="E83" s="50">
        <v>24481237.379999999</v>
      </c>
      <c r="F83" s="50">
        <v>16808931.369999994</v>
      </c>
      <c r="G83" s="50">
        <f t="shared" si="1"/>
        <v>32779207.150000002</v>
      </c>
    </row>
    <row r="84" spans="1:7" s="18" customFormat="1" x14ac:dyDescent="0.3">
      <c r="A84" s="117" t="s">
        <v>3356</v>
      </c>
      <c r="B84" s="50">
        <v>0</v>
      </c>
      <c r="C84" s="50">
        <v>28290066.219999999</v>
      </c>
      <c r="D84" s="50">
        <v>28290066.219999999</v>
      </c>
      <c r="E84" s="50">
        <v>10155207.720000004</v>
      </c>
      <c r="F84" s="50">
        <v>8745596.2400000058</v>
      </c>
      <c r="G84" s="50">
        <f t="shared" si="1"/>
        <v>18134858.499999993</v>
      </c>
    </row>
    <row r="85" spans="1:7" s="18" customFormat="1" x14ac:dyDescent="0.3">
      <c r="A85" s="117" t="s">
        <v>3335</v>
      </c>
      <c r="B85" s="50">
        <v>0</v>
      </c>
      <c r="C85" s="50">
        <v>5742612.7199999997</v>
      </c>
      <c r="D85" s="50">
        <v>5742612.7199999997</v>
      </c>
      <c r="E85" s="50">
        <v>5234526.76</v>
      </c>
      <c r="F85" s="50">
        <v>5204526.76</v>
      </c>
      <c r="G85" s="50">
        <f t="shared" si="1"/>
        <v>508085.95999999996</v>
      </c>
    </row>
    <row r="86" spans="1:7" s="18" customFormat="1" x14ac:dyDescent="0.3">
      <c r="A86" s="117" t="s">
        <v>3336</v>
      </c>
      <c r="B86" s="50">
        <v>0</v>
      </c>
      <c r="C86" s="50">
        <v>12233462.174999997</v>
      </c>
      <c r="D86" s="50">
        <v>12233462.174999997</v>
      </c>
      <c r="E86" s="50">
        <v>9908314.359999992</v>
      </c>
      <c r="F86" s="50">
        <v>9776146.479999993</v>
      </c>
      <c r="G86" s="50">
        <f t="shared" si="1"/>
        <v>2325147.8150000051</v>
      </c>
    </row>
    <row r="87" spans="1:7" s="18" customFormat="1" x14ac:dyDescent="0.3">
      <c r="A87" s="117" t="s">
        <v>3357</v>
      </c>
      <c r="B87" s="50">
        <v>0</v>
      </c>
      <c r="C87" s="50">
        <v>657219.18999999994</v>
      </c>
      <c r="D87" s="50">
        <v>657219.18999999994</v>
      </c>
      <c r="E87" s="50">
        <v>520424.9800000001</v>
      </c>
      <c r="F87" s="50">
        <v>520424.9800000001</v>
      </c>
      <c r="G87" s="50">
        <f t="shared" si="1"/>
        <v>136794.20999999985</v>
      </c>
    </row>
    <row r="88" spans="1:7" s="18" customFormat="1" x14ac:dyDescent="0.3">
      <c r="A88" s="117" t="s">
        <v>3358</v>
      </c>
      <c r="B88" s="50">
        <v>0</v>
      </c>
      <c r="C88" s="50">
        <v>6887717.450000002</v>
      </c>
      <c r="D88" s="50">
        <v>6887717.450000002</v>
      </c>
      <c r="E88" s="50">
        <v>1892743.0400000003</v>
      </c>
      <c r="F88" s="50">
        <v>1681758.6300000001</v>
      </c>
      <c r="G88" s="50">
        <f t="shared" si="1"/>
        <v>4994974.410000002</v>
      </c>
    </row>
    <row r="89" spans="1:7" x14ac:dyDescent="0.3">
      <c r="A89" s="64" t="s">
        <v>678</v>
      </c>
      <c r="B89" s="46"/>
      <c r="C89" s="46"/>
      <c r="D89" s="46"/>
      <c r="E89" s="46"/>
      <c r="F89" s="46"/>
      <c r="G89" s="46"/>
    </row>
    <row r="90" spans="1:7" s="18" customFormat="1" x14ac:dyDescent="0.3">
      <c r="A90" s="47" t="s">
        <v>433</v>
      </c>
      <c r="B90" s="51">
        <f>SUM(B91:GASTO_E_FIN_01)</f>
        <v>0</v>
      </c>
      <c r="C90" s="51">
        <f>SUM(C91:GASTO_E_FIN_02)</f>
        <v>99434871.62999998</v>
      </c>
      <c r="D90" s="51">
        <f>SUM(D91:GASTO_E_FIN_03)</f>
        <v>99434871.62999998</v>
      </c>
      <c r="E90" s="51">
        <f>SUM(E91:GASTO_E_FIN_04)</f>
        <v>30991983.851007476</v>
      </c>
      <c r="F90" s="51">
        <f>SUM(F91:GASTO_E_FIN_05)</f>
        <v>22520310.391007476</v>
      </c>
      <c r="G90" s="51">
        <f>SUM(G91:GASTO_E_FIN_06)</f>
        <v>68442887.778992504</v>
      </c>
    </row>
    <row r="91" spans="1:7" s="18" customFormat="1" x14ac:dyDescent="0.3">
      <c r="A91" s="117" t="s">
        <v>3297</v>
      </c>
      <c r="B91" s="50">
        <v>0</v>
      </c>
      <c r="C91" s="50">
        <v>0</v>
      </c>
      <c r="D91" s="50">
        <v>0</v>
      </c>
      <c r="E91" s="50">
        <v>0</v>
      </c>
      <c r="F91" s="50">
        <v>0</v>
      </c>
      <c r="G91" s="50">
        <f>D91-E91</f>
        <v>0</v>
      </c>
    </row>
    <row r="92" spans="1:7" s="18" customFormat="1" x14ac:dyDescent="0.3">
      <c r="A92" s="117" t="s">
        <v>3298</v>
      </c>
      <c r="B92" s="50">
        <v>0</v>
      </c>
      <c r="C92" s="50">
        <v>0</v>
      </c>
      <c r="D92" s="50">
        <v>0</v>
      </c>
      <c r="E92" s="50">
        <v>0</v>
      </c>
      <c r="F92" s="50">
        <v>0</v>
      </c>
      <c r="G92" s="50">
        <f t="shared" ref="G92:G169" si="2">D92-E92</f>
        <v>0</v>
      </c>
    </row>
    <row r="93" spans="1:7" s="18" customFormat="1" x14ac:dyDescent="0.3">
      <c r="A93" s="117" t="s">
        <v>3299</v>
      </c>
      <c r="B93" s="50">
        <v>0</v>
      </c>
      <c r="C93" s="50">
        <v>0</v>
      </c>
      <c r="D93" s="50">
        <v>0</v>
      </c>
      <c r="E93" s="50">
        <v>0</v>
      </c>
      <c r="F93" s="50">
        <v>0</v>
      </c>
      <c r="G93" s="50">
        <f t="shared" si="2"/>
        <v>0</v>
      </c>
    </row>
    <row r="94" spans="1:7" s="18" customFormat="1" x14ac:dyDescent="0.3">
      <c r="A94" s="117" t="s">
        <v>3300</v>
      </c>
      <c r="B94" s="50">
        <v>0</v>
      </c>
      <c r="C94" s="50">
        <v>0</v>
      </c>
      <c r="D94" s="50">
        <v>0</v>
      </c>
      <c r="E94" s="50">
        <v>0</v>
      </c>
      <c r="F94" s="50">
        <v>0</v>
      </c>
      <c r="G94" s="50">
        <f t="shared" ref="G94:G164" si="3">D94-E94</f>
        <v>0</v>
      </c>
    </row>
    <row r="95" spans="1:7" s="18" customFormat="1" x14ac:dyDescent="0.3">
      <c r="A95" s="117" t="s">
        <v>3301</v>
      </c>
      <c r="B95" s="50">
        <v>0</v>
      </c>
      <c r="C95" s="50">
        <v>0</v>
      </c>
      <c r="D95" s="50">
        <v>0</v>
      </c>
      <c r="E95" s="50">
        <v>0</v>
      </c>
      <c r="F95" s="50">
        <v>0</v>
      </c>
      <c r="G95" s="50">
        <f t="shared" si="3"/>
        <v>0</v>
      </c>
    </row>
    <row r="96" spans="1:7" s="18" customFormat="1" x14ac:dyDescent="0.3">
      <c r="A96" s="117" t="s">
        <v>3302</v>
      </c>
      <c r="B96" s="50">
        <v>0</v>
      </c>
      <c r="C96" s="50">
        <v>0</v>
      </c>
      <c r="D96" s="50">
        <v>0</v>
      </c>
      <c r="E96" s="50">
        <v>0</v>
      </c>
      <c r="F96" s="50">
        <v>0</v>
      </c>
      <c r="G96" s="50">
        <f t="shared" si="3"/>
        <v>0</v>
      </c>
    </row>
    <row r="97" spans="1:7" s="18" customFormat="1" x14ac:dyDescent="0.3">
      <c r="A97" s="117" t="s">
        <v>3303</v>
      </c>
      <c r="B97" s="50">
        <v>0</v>
      </c>
      <c r="C97" s="50">
        <v>0</v>
      </c>
      <c r="D97" s="50">
        <v>0</v>
      </c>
      <c r="E97" s="50">
        <v>0</v>
      </c>
      <c r="F97" s="50">
        <v>0</v>
      </c>
      <c r="G97" s="50">
        <f t="shared" si="3"/>
        <v>0</v>
      </c>
    </row>
    <row r="98" spans="1:7" s="18" customFormat="1" x14ac:dyDescent="0.3">
      <c r="A98" s="117" t="s">
        <v>3304</v>
      </c>
      <c r="B98" s="50">
        <v>0</v>
      </c>
      <c r="C98" s="50">
        <v>0</v>
      </c>
      <c r="D98" s="50">
        <v>0</v>
      </c>
      <c r="E98" s="50">
        <v>0</v>
      </c>
      <c r="F98" s="50">
        <v>0</v>
      </c>
      <c r="G98" s="50">
        <f t="shared" si="3"/>
        <v>0</v>
      </c>
    </row>
    <row r="99" spans="1:7" s="18" customFormat="1" x14ac:dyDescent="0.3">
      <c r="A99" s="117" t="s">
        <v>3305</v>
      </c>
      <c r="B99" s="50">
        <v>0</v>
      </c>
      <c r="C99" s="50">
        <v>0</v>
      </c>
      <c r="D99" s="50">
        <v>0</v>
      </c>
      <c r="E99" s="50">
        <v>0</v>
      </c>
      <c r="F99" s="50">
        <v>0</v>
      </c>
      <c r="G99" s="50">
        <f t="shared" si="3"/>
        <v>0</v>
      </c>
    </row>
    <row r="100" spans="1:7" s="18" customFormat="1" x14ac:dyDescent="0.3">
      <c r="A100" s="117" t="s">
        <v>3306</v>
      </c>
      <c r="B100" s="50">
        <v>0</v>
      </c>
      <c r="C100" s="50">
        <v>0</v>
      </c>
      <c r="D100" s="50">
        <v>0</v>
      </c>
      <c r="E100" s="50">
        <v>0</v>
      </c>
      <c r="F100" s="50">
        <v>0</v>
      </c>
      <c r="G100" s="50">
        <f t="shared" si="3"/>
        <v>0</v>
      </c>
    </row>
    <row r="101" spans="1:7" s="18" customFormat="1" x14ac:dyDescent="0.3">
      <c r="A101" s="117" t="s">
        <v>3307</v>
      </c>
      <c r="B101" s="50">
        <v>0</v>
      </c>
      <c r="C101" s="50">
        <v>0</v>
      </c>
      <c r="D101" s="50">
        <v>0</v>
      </c>
      <c r="E101" s="50">
        <v>0</v>
      </c>
      <c r="F101" s="50">
        <v>0</v>
      </c>
      <c r="G101" s="50">
        <f t="shared" si="3"/>
        <v>0</v>
      </c>
    </row>
    <row r="102" spans="1:7" s="18" customFormat="1" x14ac:dyDescent="0.3">
      <c r="A102" s="117" t="s">
        <v>3308</v>
      </c>
      <c r="B102" s="50">
        <v>0</v>
      </c>
      <c r="C102" s="50">
        <v>0</v>
      </c>
      <c r="D102" s="50">
        <v>0</v>
      </c>
      <c r="E102" s="50">
        <v>0</v>
      </c>
      <c r="F102" s="50">
        <v>0</v>
      </c>
      <c r="G102" s="50">
        <f t="shared" si="3"/>
        <v>0</v>
      </c>
    </row>
    <row r="103" spans="1:7" s="18" customFormat="1" x14ac:dyDescent="0.3">
      <c r="A103" s="117" t="s">
        <v>3309</v>
      </c>
      <c r="B103" s="50">
        <v>0</v>
      </c>
      <c r="C103" s="50">
        <v>0</v>
      </c>
      <c r="D103" s="50">
        <v>0</v>
      </c>
      <c r="E103" s="50">
        <v>0</v>
      </c>
      <c r="F103" s="50">
        <v>0</v>
      </c>
      <c r="G103" s="50">
        <f t="shared" si="3"/>
        <v>0</v>
      </c>
    </row>
    <row r="104" spans="1:7" s="18" customFormat="1" x14ac:dyDescent="0.3">
      <c r="A104" s="117" t="s">
        <v>3310</v>
      </c>
      <c r="B104" s="50">
        <v>0</v>
      </c>
      <c r="C104" s="50">
        <v>0</v>
      </c>
      <c r="D104" s="50">
        <v>0</v>
      </c>
      <c r="E104" s="50">
        <v>0</v>
      </c>
      <c r="F104" s="50">
        <v>0</v>
      </c>
      <c r="G104" s="50">
        <f t="shared" si="3"/>
        <v>0</v>
      </c>
    </row>
    <row r="105" spans="1:7" s="18" customFormat="1" x14ac:dyDescent="0.3">
      <c r="A105" s="117" t="s">
        <v>3311</v>
      </c>
      <c r="B105" s="50">
        <v>0</v>
      </c>
      <c r="C105" s="50">
        <v>0</v>
      </c>
      <c r="D105" s="50">
        <v>0</v>
      </c>
      <c r="E105" s="50">
        <v>0</v>
      </c>
      <c r="F105" s="50">
        <v>0</v>
      </c>
      <c r="G105" s="50">
        <f t="shared" si="3"/>
        <v>0</v>
      </c>
    </row>
    <row r="106" spans="1:7" s="18" customFormat="1" x14ac:dyDescent="0.3">
      <c r="A106" s="117" t="s">
        <v>3312</v>
      </c>
      <c r="B106" s="50">
        <v>0</v>
      </c>
      <c r="C106" s="50">
        <v>14991180.509999998</v>
      </c>
      <c r="D106" s="50">
        <v>14991180.509999998</v>
      </c>
      <c r="E106" s="50">
        <v>2648892.7699999991</v>
      </c>
      <c r="F106" s="50">
        <v>2648892.7699999991</v>
      </c>
      <c r="G106" s="50">
        <f t="shared" si="3"/>
        <v>12342287.739999998</v>
      </c>
    </row>
    <row r="107" spans="1:7" s="18" customFormat="1" x14ac:dyDescent="0.3">
      <c r="A107" s="117" t="s">
        <v>3313</v>
      </c>
      <c r="B107" s="50">
        <v>0</v>
      </c>
      <c r="C107" s="50">
        <v>0</v>
      </c>
      <c r="D107" s="50">
        <v>0</v>
      </c>
      <c r="E107" s="50">
        <v>0</v>
      </c>
      <c r="F107" s="50">
        <v>0</v>
      </c>
      <c r="G107" s="50">
        <f t="shared" si="3"/>
        <v>0</v>
      </c>
    </row>
    <row r="108" spans="1:7" s="18" customFormat="1" x14ac:dyDescent="0.3">
      <c r="A108" s="117" t="s">
        <v>3314</v>
      </c>
      <c r="B108" s="50">
        <v>0</v>
      </c>
      <c r="C108" s="50">
        <v>0</v>
      </c>
      <c r="D108" s="50">
        <v>0</v>
      </c>
      <c r="E108" s="50">
        <v>0</v>
      </c>
      <c r="F108" s="50">
        <v>0</v>
      </c>
      <c r="G108" s="50">
        <f t="shared" si="3"/>
        <v>0</v>
      </c>
    </row>
    <row r="109" spans="1:7" s="18" customFormat="1" x14ac:dyDescent="0.3">
      <c r="A109" s="117" t="s">
        <v>3315</v>
      </c>
      <c r="B109" s="50">
        <v>0</v>
      </c>
      <c r="C109" s="50">
        <v>0</v>
      </c>
      <c r="D109" s="50">
        <v>0</v>
      </c>
      <c r="E109" s="50">
        <v>0</v>
      </c>
      <c r="F109" s="50">
        <v>0</v>
      </c>
      <c r="G109" s="50">
        <f t="shared" si="3"/>
        <v>0</v>
      </c>
    </row>
    <row r="110" spans="1:7" s="18" customFormat="1" x14ac:dyDescent="0.3">
      <c r="A110" s="117" t="s">
        <v>3316</v>
      </c>
      <c r="B110" s="50">
        <v>0</v>
      </c>
      <c r="C110" s="50">
        <v>0</v>
      </c>
      <c r="D110" s="50">
        <v>0</v>
      </c>
      <c r="E110" s="50">
        <v>0</v>
      </c>
      <c r="F110" s="50">
        <v>0</v>
      </c>
      <c r="G110" s="50">
        <f t="shared" si="3"/>
        <v>0</v>
      </c>
    </row>
    <row r="111" spans="1:7" s="18" customFormat="1" x14ac:dyDescent="0.3">
      <c r="A111" s="117" t="s">
        <v>3317</v>
      </c>
      <c r="B111" s="50">
        <v>0</v>
      </c>
      <c r="C111" s="50">
        <v>0</v>
      </c>
      <c r="D111" s="50">
        <v>0</v>
      </c>
      <c r="E111" s="50">
        <v>0</v>
      </c>
      <c r="F111" s="50">
        <v>0</v>
      </c>
      <c r="G111" s="50">
        <f t="shared" si="3"/>
        <v>0</v>
      </c>
    </row>
    <row r="112" spans="1:7" s="18" customFormat="1" x14ac:dyDescent="0.3">
      <c r="A112" s="117" t="s">
        <v>3318</v>
      </c>
      <c r="B112" s="50">
        <v>0</v>
      </c>
      <c r="C112" s="50">
        <v>0</v>
      </c>
      <c r="D112" s="50">
        <v>0</v>
      </c>
      <c r="E112" s="50">
        <v>0</v>
      </c>
      <c r="F112" s="50">
        <v>0</v>
      </c>
      <c r="G112" s="50">
        <f t="shared" si="3"/>
        <v>0</v>
      </c>
    </row>
    <row r="113" spans="1:7" s="18" customFormat="1" x14ac:dyDescent="0.3">
      <c r="A113" s="117" t="s">
        <v>3319</v>
      </c>
      <c r="B113" s="50">
        <v>0</v>
      </c>
      <c r="C113" s="50">
        <v>0</v>
      </c>
      <c r="D113" s="50">
        <v>0</v>
      </c>
      <c r="E113" s="50">
        <v>0</v>
      </c>
      <c r="F113" s="50">
        <v>0</v>
      </c>
      <c r="G113" s="50">
        <f t="shared" si="3"/>
        <v>0</v>
      </c>
    </row>
    <row r="114" spans="1:7" s="18" customFormat="1" x14ac:dyDescent="0.3">
      <c r="A114" s="117" t="s">
        <v>3320</v>
      </c>
      <c r="B114" s="50">
        <v>0</v>
      </c>
      <c r="C114" s="50">
        <v>0</v>
      </c>
      <c r="D114" s="50">
        <v>0</v>
      </c>
      <c r="E114" s="50">
        <v>0</v>
      </c>
      <c r="F114" s="50">
        <v>0</v>
      </c>
      <c r="G114" s="50">
        <f t="shared" si="3"/>
        <v>0</v>
      </c>
    </row>
    <row r="115" spans="1:7" s="18" customFormat="1" x14ac:dyDescent="0.3">
      <c r="A115" s="117" t="s">
        <v>3321</v>
      </c>
      <c r="B115" s="50">
        <v>0</v>
      </c>
      <c r="C115" s="50">
        <v>0</v>
      </c>
      <c r="D115" s="50">
        <v>0</v>
      </c>
      <c r="E115" s="50">
        <v>0</v>
      </c>
      <c r="F115" s="50">
        <v>0</v>
      </c>
      <c r="G115" s="50">
        <f t="shared" ref="G115:G124" si="4">D115-E115</f>
        <v>0</v>
      </c>
    </row>
    <row r="116" spans="1:7" s="18" customFormat="1" x14ac:dyDescent="0.3">
      <c r="A116" s="117" t="s">
        <v>3322</v>
      </c>
      <c r="B116" s="50">
        <v>0</v>
      </c>
      <c r="C116" s="50">
        <v>0</v>
      </c>
      <c r="D116" s="50">
        <v>0</v>
      </c>
      <c r="E116" s="50">
        <v>0</v>
      </c>
      <c r="F116" s="50">
        <v>0</v>
      </c>
      <c r="G116" s="50">
        <f t="shared" si="4"/>
        <v>0</v>
      </c>
    </row>
    <row r="117" spans="1:7" s="18" customFormat="1" x14ac:dyDescent="0.3">
      <c r="A117" s="117" t="s">
        <v>3323</v>
      </c>
      <c r="B117" s="50">
        <v>0</v>
      </c>
      <c r="C117" s="50">
        <v>296528.54999999981</v>
      </c>
      <c r="D117" s="50">
        <v>296528.54999999981</v>
      </c>
      <c r="E117" s="50">
        <v>296528.55</v>
      </c>
      <c r="F117" s="50">
        <v>296528.55</v>
      </c>
      <c r="G117" s="50">
        <f t="shared" si="4"/>
        <v>0</v>
      </c>
    </row>
    <row r="118" spans="1:7" s="18" customFormat="1" x14ac:dyDescent="0.3">
      <c r="A118" s="117" t="s">
        <v>3324</v>
      </c>
      <c r="B118" s="50">
        <v>0</v>
      </c>
      <c r="C118" s="50">
        <v>0</v>
      </c>
      <c r="D118" s="50">
        <v>0</v>
      </c>
      <c r="E118" s="50">
        <v>0</v>
      </c>
      <c r="F118" s="50">
        <v>0</v>
      </c>
      <c r="G118" s="50">
        <f t="shared" si="4"/>
        <v>0</v>
      </c>
    </row>
    <row r="119" spans="1:7" s="18" customFormat="1" x14ac:dyDescent="0.3">
      <c r="A119" s="117" t="s">
        <v>3325</v>
      </c>
      <c r="B119" s="50">
        <v>0</v>
      </c>
      <c r="C119" s="50">
        <v>0</v>
      </c>
      <c r="D119" s="50">
        <v>0</v>
      </c>
      <c r="E119" s="50">
        <v>0</v>
      </c>
      <c r="F119" s="50">
        <v>0</v>
      </c>
      <c r="G119" s="50">
        <f t="shared" si="4"/>
        <v>0</v>
      </c>
    </row>
    <row r="120" spans="1:7" s="18" customFormat="1" x14ac:dyDescent="0.3">
      <c r="A120" s="117" t="s">
        <v>3326</v>
      </c>
      <c r="B120" s="50">
        <v>0</v>
      </c>
      <c r="C120" s="50">
        <v>0</v>
      </c>
      <c r="D120" s="50">
        <v>0</v>
      </c>
      <c r="E120" s="50">
        <v>0</v>
      </c>
      <c r="F120" s="50">
        <v>0</v>
      </c>
      <c r="G120" s="50">
        <f t="shared" si="4"/>
        <v>0</v>
      </c>
    </row>
    <row r="121" spans="1:7" s="18" customFormat="1" x14ac:dyDescent="0.3">
      <c r="A121" s="117" t="s">
        <v>3327</v>
      </c>
      <c r="B121" s="50">
        <v>0</v>
      </c>
      <c r="C121" s="50">
        <v>0</v>
      </c>
      <c r="D121" s="50">
        <v>0</v>
      </c>
      <c r="E121" s="50">
        <v>0</v>
      </c>
      <c r="F121" s="50">
        <v>0</v>
      </c>
      <c r="G121" s="50">
        <f t="shared" si="4"/>
        <v>0</v>
      </c>
    </row>
    <row r="122" spans="1:7" s="18" customFormat="1" x14ac:dyDescent="0.3">
      <c r="A122" s="117" t="s">
        <v>3328</v>
      </c>
      <c r="B122" s="50">
        <v>0</v>
      </c>
      <c r="C122" s="50">
        <v>7189524.25</v>
      </c>
      <c r="D122" s="50">
        <v>7189524.25</v>
      </c>
      <c r="E122" s="50">
        <v>7112092.1399999987</v>
      </c>
      <c r="F122" s="50">
        <v>7112092.1399999987</v>
      </c>
      <c r="G122" s="50">
        <f t="shared" si="4"/>
        <v>77432.110000001267</v>
      </c>
    </row>
    <row r="123" spans="1:7" s="18" customFormat="1" x14ac:dyDescent="0.3">
      <c r="A123" s="117" t="s">
        <v>3329</v>
      </c>
      <c r="B123" s="50">
        <v>0</v>
      </c>
      <c r="C123" s="50">
        <v>0</v>
      </c>
      <c r="D123" s="50">
        <v>0</v>
      </c>
      <c r="E123" s="50">
        <v>0</v>
      </c>
      <c r="F123" s="50">
        <v>0</v>
      </c>
      <c r="G123" s="50">
        <f t="shared" si="4"/>
        <v>0</v>
      </c>
    </row>
    <row r="124" spans="1:7" s="18" customFormat="1" x14ac:dyDescent="0.3">
      <c r="A124" s="117" t="s">
        <v>3330</v>
      </c>
      <c r="B124" s="50">
        <v>0</v>
      </c>
      <c r="C124" s="50">
        <v>0</v>
      </c>
      <c r="D124" s="50">
        <v>0</v>
      </c>
      <c r="E124" s="50">
        <v>0</v>
      </c>
      <c r="F124" s="50">
        <v>0</v>
      </c>
      <c r="G124" s="50">
        <f t="shared" si="4"/>
        <v>0</v>
      </c>
    </row>
    <row r="125" spans="1:7" s="18" customFormat="1" x14ac:dyDescent="0.3">
      <c r="A125" s="117" t="s">
        <v>3331</v>
      </c>
      <c r="B125" s="50">
        <v>0</v>
      </c>
      <c r="C125" s="50">
        <v>0</v>
      </c>
      <c r="D125" s="50">
        <v>0</v>
      </c>
      <c r="E125" s="50">
        <v>0</v>
      </c>
      <c r="F125" s="50">
        <v>0</v>
      </c>
      <c r="G125" s="50">
        <f t="shared" si="3"/>
        <v>0</v>
      </c>
    </row>
    <row r="126" spans="1:7" s="18" customFormat="1" x14ac:dyDescent="0.3">
      <c r="A126" s="117" t="s">
        <v>3332</v>
      </c>
      <c r="B126" s="50">
        <v>0</v>
      </c>
      <c r="C126" s="50">
        <v>0</v>
      </c>
      <c r="D126" s="50">
        <v>0</v>
      </c>
      <c r="E126" s="50">
        <v>0</v>
      </c>
      <c r="F126" s="50">
        <v>0</v>
      </c>
      <c r="G126" s="50">
        <f t="shared" si="3"/>
        <v>0</v>
      </c>
    </row>
    <row r="127" spans="1:7" s="18" customFormat="1" x14ac:dyDescent="0.3">
      <c r="A127" s="117" t="s">
        <v>3333</v>
      </c>
      <c r="B127" s="50">
        <v>0</v>
      </c>
      <c r="C127" s="50">
        <v>0</v>
      </c>
      <c r="D127" s="50">
        <v>0</v>
      </c>
      <c r="E127" s="50">
        <v>0</v>
      </c>
      <c r="F127" s="50">
        <v>0</v>
      </c>
      <c r="G127" s="50">
        <f t="shared" si="3"/>
        <v>0</v>
      </c>
    </row>
    <row r="128" spans="1:7" s="18" customFormat="1" x14ac:dyDescent="0.3">
      <c r="A128" s="117" t="s">
        <v>3334</v>
      </c>
      <c r="B128" s="50">
        <v>0</v>
      </c>
      <c r="C128" s="50">
        <v>7123768.9999999981</v>
      </c>
      <c r="D128" s="50">
        <v>7123768.9999999981</v>
      </c>
      <c r="E128" s="50">
        <v>5971877.19100748</v>
      </c>
      <c r="F128" s="50">
        <v>5971877.19100748</v>
      </c>
      <c r="G128" s="50">
        <f t="shared" si="3"/>
        <v>1151891.8089925181</v>
      </c>
    </row>
    <row r="129" spans="1:7" s="18" customFormat="1" x14ac:dyDescent="0.3">
      <c r="A129" s="117" t="s">
        <v>3335</v>
      </c>
      <c r="B129" s="50">
        <v>0</v>
      </c>
      <c r="C129" s="50">
        <v>0</v>
      </c>
      <c r="D129" s="50">
        <v>0</v>
      </c>
      <c r="E129" s="50">
        <v>0</v>
      </c>
      <c r="F129" s="50">
        <v>0</v>
      </c>
      <c r="G129" s="50">
        <f t="shared" si="3"/>
        <v>0</v>
      </c>
    </row>
    <row r="130" spans="1:7" s="18" customFormat="1" x14ac:dyDescent="0.3">
      <c r="A130" s="117" t="s">
        <v>3336</v>
      </c>
      <c r="B130" s="50">
        <v>0</v>
      </c>
      <c r="C130" s="50">
        <v>0</v>
      </c>
      <c r="D130" s="50">
        <v>0</v>
      </c>
      <c r="E130" s="50">
        <v>0</v>
      </c>
      <c r="F130" s="50">
        <v>0</v>
      </c>
      <c r="G130" s="50">
        <f t="shared" si="3"/>
        <v>0</v>
      </c>
    </row>
    <row r="131" spans="1:7" s="18" customFormat="1" x14ac:dyDescent="0.3">
      <c r="A131" s="117" t="s">
        <v>3337</v>
      </c>
      <c r="B131" s="50">
        <v>0</v>
      </c>
      <c r="C131" s="50">
        <v>100839.5</v>
      </c>
      <c r="D131" s="50">
        <v>100839.5</v>
      </c>
      <c r="E131" s="50">
        <v>0</v>
      </c>
      <c r="F131" s="50">
        <v>0</v>
      </c>
      <c r="G131" s="50">
        <f t="shared" si="3"/>
        <v>100839.5</v>
      </c>
    </row>
    <row r="132" spans="1:7" s="18" customFormat="1" x14ac:dyDescent="0.3">
      <c r="A132" s="117" t="s">
        <v>3338</v>
      </c>
      <c r="B132" s="50">
        <v>0</v>
      </c>
      <c r="C132" s="50">
        <v>0</v>
      </c>
      <c r="D132" s="50">
        <v>0</v>
      </c>
      <c r="E132" s="50">
        <v>0</v>
      </c>
      <c r="F132" s="50">
        <v>0</v>
      </c>
      <c r="G132" s="50">
        <f t="shared" si="3"/>
        <v>0</v>
      </c>
    </row>
    <row r="133" spans="1:7" s="18" customFormat="1" x14ac:dyDescent="0.3">
      <c r="A133" s="117" t="s">
        <v>3339</v>
      </c>
      <c r="B133" s="50">
        <v>0</v>
      </c>
      <c r="C133" s="50">
        <v>0</v>
      </c>
      <c r="D133" s="50">
        <v>0</v>
      </c>
      <c r="E133" s="50">
        <v>0</v>
      </c>
      <c r="F133" s="50">
        <v>0</v>
      </c>
      <c r="G133" s="50">
        <f t="shared" si="3"/>
        <v>0</v>
      </c>
    </row>
    <row r="134" spans="1:7" s="18" customFormat="1" x14ac:dyDescent="0.3">
      <c r="A134" s="117" t="s">
        <v>3340</v>
      </c>
      <c r="B134" s="50">
        <v>0</v>
      </c>
      <c r="C134" s="50">
        <v>0</v>
      </c>
      <c r="D134" s="50">
        <v>0</v>
      </c>
      <c r="E134" s="50">
        <v>0</v>
      </c>
      <c r="F134" s="50">
        <v>0</v>
      </c>
      <c r="G134" s="50">
        <f t="shared" si="3"/>
        <v>0</v>
      </c>
    </row>
    <row r="135" spans="1:7" s="18" customFormat="1" x14ac:dyDescent="0.3">
      <c r="A135" s="117" t="s">
        <v>3297</v>
      </c>
      <c r="B135" s="50">
        <v>0</v>
      </c>
      <c r="C135" s="50">
        <v>0</v>
      </c>
      <c r="D135" s="50">
        <v>0</v>
      </c>
      <c r="E135" s="50">
        <v>0</v>
      </c>
      <c r="F135" s="50">
        <v>0</v>
      </c>
      <c r="G135" s="50">
        <f t="shared" ref="G135:G144" si="5">D135-E135</f>
        <v>0</v>
      </c>
    </row>
    <row r="136" spans="1:7" s="18" customFormat="1" x14ac:dyDescent="0.3">
      <c r="A136" s="117" t="s">
        <v>3341</v>
      </c>
      <c r="B136" s="50">
        <v>0</v>
      </c>
      <c r="C136" s="50">
        <v>0</v>
      </c>
      <c r="D136" s="50">
        <v>0</v>
      </c>
      <c r="E136" s="50">
        <v>0</v>
      </c>
      <c r="F136" s="50">
        <v>0</v>
      </c>
      <c r="G136" s="50">
        <f t="shared" si="5"/>
        <v>0</v>
      </c>
    </row>
    <row r="137" spans="1:7" s="18" customFormat="1" x14ac:dyDescent="0.3">
      <c r="A137" s="117" t="s">
        <v>3303</v>
      </c>
      <c r="B137" s="50">
        <v>0</v>
      </c>
      <c r="C137" s="50">
        <v>0</v>
      </c>
      <c r="D137" s="50">
        <v>0</v>
      </c>
      <c r="E137" s="50">
        <v>0</v>
      </c>
      <c r="F137" s="50">
        <v>0</v>
      </c>
      <c r="G137" s="50">
        <f t="shared" si="5"/>
        <v>0</v>
      </c>
    </row>
    <row r="138" spans="1:7" s="18" customFormat="1" x14ac:dyDescent="0.3">
      <c r="A138" s="117" t="s">
        <v>3342</v>
      </c>
      <c r="B138" s="50">
        <v>0</v>
      </c>
      <c r="C138" s="50">
        <v>0</v>
      </c>
      <c r="D138" s="50">
        <v>0</v>
      </c>
      <c r="E138" s="50">
        <v>0</v>
      </c>
      <c r="F138" s="50">
        <v>0</v>
      </c>
      <c r="G138" s="50">
        <f t="shared" si="5"/>
        <v>0</v>
      </c>
    </row>
    <row r="139" spans="1:7" s="18" customFormat="1" x14ac:dyDescent="0.3">
      <c r="A139" s="117" t="s">
        <v>3305</v>
      </c>
      <c r="B139" s="50">
        <v>0</v>
      </c>
      <c r="C139" s="50">
        <v>0</v>
      </c>
      <c r="D139" s="50">
        <v>0</v>
      </c>
      <c r="E139" s="50">
        <v>0</v>
      </c>
      <c r="F139" s="50">
        <v>0</v>
      </c>
      <c r="G139" s="50">
        <f t="shared" si="5"/>
        <v>0</v>
      </c>
    </row>
    <row r="140" spans="1:7" s="18" customFormat="1" x14ac:dyDescent="0.3">
      <c r="A140" s="117" t="s">
        <v>3343</v>
      </c>
      <c r="B140" s="50">
        <v>0</v>
      </c>
      <c r="C140" s="50">
        <v>0</v>
      </c>
      <c r="D140" s="50">
        <v>0</v>
      </c>
      <c r="E140" s="50">
        <v>0</v>
      </c>
      <c r="F140" s="50">
        <v>0</v>
      </c>
      <c r="G140" s="50">
        <f t="shared" si="5"/>
        <v>0</v>
      </c>
    </row>
    <row r="141" spans="1:7" s="18" customFormat="1" x14ac:dyDescent="0.3">
      <c r="A141" s="117" t="s">
        <v>3344</v>
      </c>
      <c r="B141" s="50">
        <v>0</v>
      </c>
      <c r="C141" s="50">
        <v>0</v>
      </c>
      <c r="D141" s="50">
        <v>0</v>
      </c>
      <c r="E141" s="50">
        <v>0</v>
      </c>
      <c r="F141" s="50">
        <v>0</v>
      </c>
      <c r="G141" s="50">
        <f t="shared" si="5"/>
        <v>0</v>
      </c>
    </row>
    <row r="142" spans="1:7" s="18" customFormat="1" x14ac:dyDescent="0.3">
      <c r="A142" s="117" t="s">
        <v>3299</v>
      </c>
      <c r="B142" s="50">
        <v>0</v>
      </c>
      <c r="C142" s="50">
        <v>0</v>
      </c>
      <c r="D142" s="50">
        <v>0</v>
      </c>
      <c r="E142" s="50">
        <v>0</v>
      </c>
      <c r="F142" s="50">
        <v>0</v>
      </c>
      <c r="G142" s="50">
        <f t="shared" si="5"/>
        <v>0</v>
      </c>
    </row>
    <row r="143" spans="1:7" s="18" customFormat="1" x14ac:dyDescent="0.3">
      <c r="A143" s="117" t="s">
        <v>3345</v>
      </c>
      <c r="B143" s="50">
        <v>0</v>
      </c>
      <c r="C143" s="50">
        <v>0</v>
      </c>
      <c r="D143" s="50">
        <v>0</v>
      </c>
      <c r="E143" s="50">
        <v>0</v>
      </c>
      <c r="F143" s="50">
        <v>0</v>
      </c>
      <c r="G143" s="50">
        <f t="shared" si="5"/>
        <v>0</v>
      </c>
    </row>
    <row r="144" spans="1:7" s="18" customFormat="1" x14ac:dyDescent="0.3">
      <c r="A144" s="117" t="s">
        <v>3346</v>
      </c>
      <c r="B144" s="50">
        <v>0</v>
      </c>
      <c r="C144" s="50">
        <v>0</v>
      </c>
      <c r="D144" s="50">
        <v>0</v>
      </c>
      <c r="E144" s="50">
        <v>0</v>
      </c>
      <c r="F144" s="50">
        <v>0</v>
      </c>
      <c r="G144" s="50">
        <f t="shared" si="5"/>
        <v>0</v>
      </c>
    </row>
    <row r="145" spans="1:7" s="18" customFormat="1" x14ac:dyDescent="0.3">
      <c r="A145" s="117" t="s">
        <v>3308</v>
      </c>
      <c r="B145" s="50">
        <v>0</v>
      </c>
      <c r="C145" s="50">
        <v>0</v>
      </c>
      <c r="D145" s="50">
        <v>0</v>
      </c>
      <c r="E145" s="50">
        <v>0</v>
      </c>
      <c r="F145" s="50">
        <v>0</v>
      </c>
      <c r="G145" s="50">
        <f t="shared" si="3"/>
        <v>0</v>
      </c>
    </row>
    <row r="146" spans="1:7" s="18" customFormat="1" x14ac:dyDescent="0.3">
      <c r="A146" s="117" t="s">
        <v>3301</v>
      </c>
      <c r="B146" s="50">
        <v>0</v>
      </c>
      <c r="C146" s="50">
        <v>0</v>
      </c>
      <c r="D146" s="50">
        <v>0</v>
      </c>
      <c r="E146" s="50">
        <v>0</v>
      </c>
      <c r="F146" s="50">
        <v>0</v>
      </c>
      <c r="G146" s="50">
        <f t="shared" si="3"/>
        <v>0</v>
      </c>
    </row>
    <row r="147" spans="1:7" s="18" customFormat="1" x14ac:dyDescent="0.3">
      <c r="A147" s="117" t="s">
        <v>3347</v>
      </c>
      <c r="B147" s="50">
        <v>0</v>
      </c>
      <c r="C147" s="50">
        <v>0</v>
      </c>
      <c r="D147" s="50">
        <v>0</v>
      </c>
      <c r="E147" s="50">
        <v>0</v>
      </c>
      <c r="F147" s="50">
        <v>0</v>
      </c>
      <c r="G147" s="50">
        <f t="shared" si="3"/>
        <v>0</v>
      </c>
    </row>
    <row r="148" spans="1:7" s="18" customFormat="1" x14ac:dyDescent="0.3">
      <c r="A148" s="117" t="s">
        <v>3302</v>
      </c>
      <c r="B148" s="50">
        <v>0</v>
      </c>
      <c r="C148" s="50">
        <v>0</v>
      </c>
      <c r="D148" s="50">
        <v>0</v>
      </c>
      <c r="E148" s="50">
        <v>0</v>
      </c>
      <c r="F148" s="50">
        <v>0</v>
      </c>
      <c r="G148" s="50">
        <f t="shared" si="3"/>
        <v>0</v>
      </c>
    </row>
    <row r="149" spans="1:7" s="18" customFormat="1" x14ac:dyDescent="0.3">
      <c r="A149" s="117" t="s">
        <v>3348</v>
      </c>
      <c r="B149" s="50">
        <v>0</v>
      </c>
      <c r="C149" s="50">
        <v>0</v>
      </c>
      <c r="D149" s="50">
        <v>0</v>
      </c>
      <c r="E149" s="50">
        <v>0</v>
      </c>
      <c r="F149" s="50">
        <v>0</v>
      </c>
      <c r="G149" s="50">
        <f t="shared" si="3"/>
        <v>0</v>
      </c>
    </row>
    <row r="150" spans="1:7" s="18" customFormat="1" x14ac:dyDescent="0.3">
      <c r="A150" s="117" t="s">
        <v>3323</v>
      </c>
      <c r="B150" s="50">
        <v>0</v>
      </c>
      <c r="C150" s="50">
        <v>0</v>
      </c>
      <c r="D150" s="50">
        <v>0</v>
      </c>
      <c r="E150" s="50">
        <v>0</v>
      </c>
      <c r="F150" s="50">
        <v>0</v>
      </c>
      <c r="G150" s="50">
        <f t="shared" ref="G150:G154" si="6">D150-E150</f>
        <v>0</v>
      </c>
    </row>
    <row r="151" spans="1:7" s="18" customFormat="1" x14ac:dyDescent="0.3">
      <c r="A151" s="117" t="s">
        <v>3349</v>
      </c>
      <c r="B151" s="50">
        <v>0</v>
      </c>
      <c r="C151" s="50">
        <v>0</v>
      </c>
      <c r="D151" s="50">
        <v>0</v>
      </c>
      <c r="E151" s="50">
        <v>0</v>
      </c>
      <c r="F151" s="50">
        <v>0</v>
      </c>
      <c r="G151" s="50">
        <f t="shared" si="6"/>
        <v>0</v>
      </c>
    </row>
    <row r="152" spans="1:7" s="18" customFormat="1" x14ac:dyDescent="0.3">
      <c r="A152" s="117" t="s">
        <v>3325</v>
      </c>
      <c r="B152" s="50">
        <v>0</v>
      </c>
      <c r="C152" s="50">
        <v>0</v>
      </c>
      <c r="D152" s="50">
        <v>0</v>
      </c>
      <c r="E152" s="50">
        <v>0</v>
      </c>
      <c r="F152" s="50">
        <v>0</v>
      </c>
      <c r="G152" s="50">
        <f t="shared" si="6"/>
        <v>0</v>
      </c>
    </row>
    <row r="153" spans="1:7" s="18" customFormat="1" x14ac:dyDescent="0.3">
      <c r="A153" s="117" t="s">
        <v>3350</v>
      </c>
      <c r="B153" s="50">
        <v>0</v>
      </c>
      <c r="C153" s="50">
        <v>0</v>
      </c>
      <c r="D153" s="50">
        <v>0</v>
      </c>
      <c r="E153" s="50">
        <v>0</v>
      </c>
      <c r="F153" s="50">
        <v>0</v>
      </c>
      <c r="G153" s="50">
        <f t="shared" si="6"/>
        <v>0</v>
      </c>
    </row>
    <row r="154" spans="1:7" s="18" customFormat="1" x14ac:dyDescent="0.3">
      <c r="A154" s="117" t="s">
        <v>3328</v>
      </c>
      <c r="B154" s="50">
        <v>0</v>
      </c>
      <c r="C154" s="50">
        <v>65845003.299999997</v>
      </c>
      <c r="D154" s="50">
        <v>65845003.299999997</v>
      </c>
      <c r="E154" s="50">
        <v>12675239.909999998</v>
      </c>
      <c r="F154" s="50">
        <v>5606461.7899999991</v>
      </c>
      <c r="G154" s="50">
        <f t="shared" si="6"/>
        <v>53169763.390000001</v>
      </c>
    </row>
    <row r="155" spans="1:7" s="18" customFormat="1" x14ac:dyDescent="0.3">
      <c r="A155" s="117" t="s">
        <v>3351</v>
      </c>
      <c r="B155" s="50">
        <v>0</v>
      </c>
      <c r="C155" s="50">
        <v>0</v>
      </c>
      <c r="D155" s="50">
        <v>0</v>
      </c>
      <c r="E155" s="50">
        <v>0</v>
      </c>
      <c r="F155" s="50">
        <v>0</v>
      </c>
      <c r="G155" s="50">
        <f t="shared" ref="G155:G159" si="7">D155-E155</f>
        <v>0</v>
      </c>
    </row>
    <row r="156" spans="1:7" s="18" customFormat="1" x14ac:dyDescent="0.3">
      <c r="A156" s="117" t="s">
        <v>3352</v>
      </c>
      <c r="B156" s="50">
        <v>0</v>
      </c>
      <c r="C156" s="50">
        <v>0</v>
      </c>
      <c r="D156" s="50">
        <v>0</v>
      </c>
      <c r="E156" s="50">
        <v>0</v>
      </c>
      <c r="F156" s="50">
        <v>0</v>
      </c>
      <c r="G156" s="50">
        <f t="shared" si="7"/>
        <v>0</v>
      </c>
    </row>
    <row r="157" spans="1:7" s="18" customFormat="1" x14ac:dyDescent="0.3">
      <c r="A157" s="117" t="s">
        <v>3353</v>
      </c>
      <c r="B157" s="50">
        <v>0</v>
      </c>
      <c r="C157" s="50">
        <v>0</v>
      </c>
      <c r="D157" s="50">
        <v>0</v>
      </c>
      <c r="E157" s="50">
        <v>0</v>
      </c>
      <c r="F157" s="50">
        <v>0</v>
      </c>
      <c r="G157" s="50">
        <f t="shared" si="7"/>
        <v>0</v>
      </c>
    </row>
    <row r="158" spans="1:7" s="18" customFormat="1" x14ac:dyDescent="0.3">
      <c r="A158" s="117" t="s">
        <v>3354</v>
      </c>
      <c r="B158" s="50">
        <v>0</v>
      </c>
      <c r="C158" s="50">
        <v>0</v>
      </c>
      <c r="D158" s="50">
        <v>0</v>
      </c>
      <c r="E158" s="50">
        <v>0</v>
      </c>
      <c r="F158" s="50">
        <v>0</v>
      </c>
      <c r="G158" s="50">
        <f t="shared" si="7"/>
        <v>0</v>
      </c>
    </row>
    <row r="159" spans="1:7" s="18" customFormat="1" x14ac:dyDescent="0.3">
      <c r="A159" s="117" t="s">
        <v>3339</v>
      </c>
      <c r="B159" s="50">
        <v>0</v>
      </c>
      <c r="C159" s="50">
        <v>0</v>
      </c>
      <c r="D159" s="50">
        <v>0</v>
      </c>
      <c r="E159" s="50">
        <v>0</v>
      </c>
      <c r="F159" s="50">
        <v>0</v>
      </c>
      <c r="G159" s="50">
        <f t="shared" si="7"/>
        <v>0</v>
      </c>
    </row>
    <row r="160" spans="1:7" s="18" customFormat="1" x14ac:dyDescent="0.3">
      <c r="A160" s="117" t="s">
        <v>3319</v>
      </c>
      <c r="B160" s="50">
        <v>0</v>
      </c>
      <c r="C160" s="50">
        <v>0</v>
      </c>
      <c r="D160" s="50">
        <v>0</v>
      </c>
      <c r="E160" s="50">
        <v>0</v>
      </c>
      <c r="F160" s="50">
        <v>0</v>
      </c>
      <c r="G160" s="50">
        <f t="shared" si="3"/>
        <v>0</v>
      </c>
    </row>
    <row r="161" spans="1:7" s="18" customFormat="1" x14ac:dyDescent="0.3">
      <c r="A161" s="117" t="s">
        <v>3355</v>
      </c>
      <c r="B161" s="50">
        <v>0</v>
      </c>
      <c r="C161" s="50">
        <v>0</v>
      </c>
      <c r="D161" s="50">
        <v>0</v>
      </c>
      <c r="E161" s="50">
        <v>0</v>
      </c>
      <c r="F161" s="50">
        <v>0</v>
      </c>
      <c r="G161" s="50">
        <f t="shared" si="3"/>
        <v>0</v>
      </c>
    </row>
    <row r="162" spans="1:7" s="18" customFormat="1" x14ac:dyDescent="0.3">
      <c r="A162" s="117" t="s">
        <v>3320</v>
      </c>
      <c r="B162" s="50">
        <v>0</v>
      </c>
      <c r="C162" s="50">
        <v>0</v>
      </c>
      <c r="D162" s="50">
        <v>0</v>
      </c>
      <c r="E162" s="50">
        <v>0</v>
      </c>
      <c r="F162" s="50">
        <v>0</v>
      </c>
      <c r="G162" s="50">
        <f t="shared" si="3"/>
        <v>0</v>
      </c>
    </row>
    <row r="163" spans="1:7" s="18" customFormat="1" x14ac:dyDescent="0.3">
      <c r="A163" s="117" t="s">
        <v>3321</v>
      </c>
      <c r="B163" s="50">
        <v>0</v>
      </c>
      <c r="C163" s="50">
        <v>0</v>
      </c>
      <c r="D163" s="50">
        <v>0</v>
      </c>
      <c r="E163" s="50">
        <v>0</v>
      </c>
      <c r="F163" s="50">
        <v>0</v>
      </c>
      <c r="G163" s="50">
        <f t="shared" si="3"/>
        <v>0</v>
      </c>
    </row>
    <row r="164" spans="1:7" s="18" customFormat="1" x14ac:dyDescent="0.3">
      <c r="A164" s="117" t="s">
        <v>3322</v>
      </c>
      <c r="B164" s="50">
        <v>0</v>
      </c>
      <c r="C164" s="50">
        <v>3880000</v>
      </c>
      <c r="D164" s="50">
        <v>3880000</v>
      </c>
      <c r="E164" s="50">
        <v>2287353.29</v>
      </c>
      <c r="F164" s="50">
        <v>884457.95</v>
      </c>
      <c r="G164" s="50">
        <f t="shared" si="3"/>
        <v>1592646.71</v>
      </c>
    </row>
    <row r="165" spans="1:7" s="18" customFormat="1" x14ac:dyDescent="0.3">
      <c r="A165" s="117" t="s">
        <v>3356</v>
      </c>
      <c r="B165" s="50">
        <v>0</v>
      </c>
      <c r="C165" s="50">
        <v>0</v>
      </c>
      <c r="D165" s="50">
        <v>0</v>
      </c>
      <c r="E165" s="50">
        <v>0</v>
      </c>
      <c r="F165" s="50">
        <v>0</v>
      </c>
      <c r="G165" s="50">
        <f t="shared" si="2"/>
        <v>0</v>
      </c>
    </row>
    <row r="166" spans="1:7" s="18" customFormat="1" x14ac:dyDescent="0.3">
      <c r="A166" s="117" t="s">
        <v>3335</v>
      </c>
      <c r="B166" s="50">
        <v>0</v>
      </c>
      <c r="C166" s="50">
        <v>0</v>
      </c>
      <c r="D166" s="50">
        <v>0</v>
      </c>
      <c r="E166" s="50">
        <v>0</v>
      </c>
      <c r="F166" s="50">
        <v>0</v>
      </c>
      <c r="G166" s="50">
        <f t="shared" si="2"/>
        <v>0</v>
      </c>
    </row>
    <row r="167" spans="1:7" s="18" customFormat="1" x14ac:dyDescent="0.3">
      <c r="A167" s="117" t="s">
        <v>3336</v>
      </c>
      <c r="B167" s="50">
        <v>0</v>
      </c>
      <c r="C167" s="50">
        <v>8026.52</v>
      </c>
      <c r="D167" s="50">
        <v>8026.52</v>
      </c>
      <c r="E167" s="50">
        <v>0</v>
      </c>
      <c r="F167" s="50">
        <v>0</v>
      </c>
      <c r="G167" s="50">
        <f t="shared" si="2"/>
        <v>8026.52</v>
      </c>
    </row>
    <row r="168" spans="1:7" s="18" customFormat="1" x14ac:dyDescent="0.3">
      <c r="A168" s="117" t="s">
        <v>3357</v>
      </c>
      <c r="B168" s="50">
        <v>0</v>
      </c>
      <c r="C168" s="50">
        <v>0</v>
      </c>
      <c r="D168" s="50">
        <v>0</v>
      </c>
      <c r="E168" s="50">
        <v>0</v>
      </c>
      <c r="F168" s="50">
        <v>0</v>
      </c>
      <c r="G168" s="50">
        <f t="shared" si="2"/>
        <v>0</v>
      </c>
    </row>
    <row r="169" spans="1:7" s="18" customFormat="1" x14ac:dyDescent="0.3">
      <c r="A169" s="117" t="s">
        <v>3358</v>
      </c>
      <c r="B169" s="50">
        <v>0</v>
      </c>
      <c r="C169" s="50">
        <v>0</v>
      </c>
      <c r="D169" s="50">
        <v>0</v>
      </c>
      <c r="E169" s="50">
        <v>0</v>
      </c>
      <c r="F169" s="50">
        <v>0</v>
      </c>
      <c r="G169" s="50">
        <f t="shared" si="2"/>
        <v>0</v>
      </c>
    </row>
    <row r="170" spans="1:7" x14ac:dyDescent="0.3">
      <c r="A170" s="64" t="s">
        <v>678</v>
      </c>
      <c r="B170" s="46"/>
      <c r="C170" s="46"/>
      <c r="D170" s="46"/>
      <c r="E170" s="46"/>
      <c r="F170" s="46"/>
      <c r="G170" s="46"/>
    </row>
    <row r="171" spans="1:7" x14ac:dyDescent="0.3">
      <c r="A171" s="47" t="s">
        <v>360</v>
      </c>
      <c r="B171" s="51">
        <f>GASTO_NE_T1+GASTO_E_T1</f>
        <v>543608662.65175009</v>
      </c>
      <c r="C171" s="51">
        <f>GASTO_NE_T2+GASTO_E_T2</f>
        <v>578308464.87098038</v>
      </c>
      <c r="D171" s="51">
        <f>GASTO_NE_T3+GASTO_E_T3</f>
        <v>1121917127.5227304</v>
      </c>
      <c r="E171" s="51">
        <f>GASTO_NE_T4+GASTO_E_T4</f>
        <v>752326290.73999989</v>
      </c>
      <c r="F171" s="51">
        <f>GASTO_NE_T5+GASTO_E_T5</f>
        <v>723353354.93999982</v>
      </c>
      <c r="G171" s="51">
        <f>GASTO_NE_T6+GASTO_E_T6</f>
        <v>369590836.78273034</v>
      </c>
    </row>
    <row r="172" spans="1:7" x14ac:dyDescent="0.3">
      <c r="A172" s="49"/>
      <c r="B172" s="49"/>
      <c r="C172" s="49"/>
      <c r="D172" s="49"/>
      <c r="E172" s="49"/>
      <c r="F172" s="49"/>
      <c r="G172" s="49"/>
    </row>
  </sheetData>
  <sheetProtection password="9ECF" sheet="1" objects="1" scenarios="1" insertRows="0" deleteRows="0"/>
  <mergeCells count="9">
    <mergeCell ref="A6:G6"/>
    <mergeCell ref="A7:A8"/>
    <mergeCell ref="B7:F7"/>
    <mergeCell ref="G7:G8"/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9:G171">
      <formula1>-1.79769313486231E+100</formula1>
      <formula2>1.79769313486231E+100</formula2>
    </dataValidation>
  </dataValidations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/>
  <dimension ref="A1:Y75"/>
  <sheetViews>
    <sheetView workbookViewId="0">
      <selection activeCell="C5" sqref="C5"/>
    </sheetView>
  </sheetViews>
  <sheetFormatPr baseColWidth="10" defaultRowHeight="14.4" x14ac:dyDescent="0.3"/>
  <cols>
    <col min="1" max="1" width="10.44140625" bestFit="1" customWidth="1"/>
    <col min="2" max="14" width="3" customWidth="1"/>
    <col min="15" max="15" width="15.5546875" customWidth="1"/>
    <col min="17" max="17" width="12.6640625" customWidth="1"/>
    <col min="18" max="18" width="11.33203125" bestFit="1" customWidth="1"/>
    <col min="20" max="20" width="11" bestFit="1" customWidth="1"/>
    <col min="21" max="21" width="10" bestFit="1" customWidth="1"/>
    <col min="22" max="22" width="20.6640625" bestFit="1" customWidth="1"/>
    <col min="23" max="23" width="15" bestFit="1" customWidth="1"/>
    <col min="24" max="24" width="27.33203125" bestFit="1" customWidth="1"/>
    <col min="25" max="25" width="16" bestFit="1" customWidth="1"/>
  </cols>
  <sheetData>
    <row r="1" spans="1:25" x14ac:dyDescent="0.3">
      <c r="A1" t="s">
        <v>538</v>
      </c>
      <c r="B1" t="s">
        <v>539</v>
      </c>
      <c r="C1" t="s">
        <v>540</v>
      </c>
      <c r="D1" t="s">
        <v>541</v>
      </c>
      <c r="E1" t="s">
        <v>542</v>
      </c>
      <c r="F1" t="s">
        <v>543</v>
      </c>
      <c r="G1" t="s">
        <v>544</v>
      </c>
      <c r="H1" t="s">
        <v>545</v>
      </c>
      <c r="I1" t="s">
        <v>546</v>
      </c>
      <c r="P1" t="s">
        <v>3139</v>
      </c>
      <c r="Q1" t="s">
        <v>3140</v>
      </c>
      <c r="R1" t="s">
        <v>729</v>
      </c>
      <c r="S1" t="s">
        <v>723</v>
      </c>
      <c r="T1" t="s">
        <v>3141</v>
      </c>
      <c r="U1" t="s">
        <v>3142</v>
      </c>
    </row>
    <row r="2" spans="1:25" x14ac:dyDescent="0.3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6,2,1,0,0,0,0</v>
      </c>
      <c r="B2">
        <v>6</v>
      </c>
      <c r="C2">
        <v>2</v>
      </c>
      <c r="D2">
        <v>1</v>
      </c>
      <c r="I2" t="s">
        <v>703</v>
      </c>
      <c r="P2" s="13">
        <f>GASTO_NE_T1</f>
        <v>543608662.65175009</v>
      </c>
      <c r="Q2" s="13">
        <f>GASTO_NE_T2</f>
        <v>478873593.24098045</v>
      </c>
      <c r="R2" s="13">
        <f>GASTO_NE_T3</f>
        <v>1022482255.8927304</v>
      </c>
      <c r="S2" s="13">
        <f>GASTO_NE_T4</f>
        <v>721334306.88899243</v>
      </c>
      <c r="T2" s="13">
        <f>GASTO_NE_T5</f>
        <v>700833044.5489924</v>
      </c>
      <c r="U2" s="13">
        <f>GASTO_NE_T6</f>
        <v>301147949.00373787</v>
      </c>
    </row>
    <row r="3" spans="1:25" x14ac:dyDescent="0.3">
      <c r="A3" t="str">
        <f t="shared" ref="A3:A4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6,2,2,0,0,0,0</v>
      </c>
      <c r="B3">
        <v>6</v>
      </c>
      <c r="C3">
        <v>2</v>
      </c>
      <c r="D3">
        <v>2</v>
      </c>
      <c r="I3" t="s">
        <v>704</v>
      </c>
      <c r="P3" s="13">
        <f>GASTO_E_T1</f>
        <v>0</v>
      </c>
      <c r="Q3" s="13">
        <f>GASTO_E_T2</f>
        <v>99434871.62999998</v>
      </c>
      <c r="R3" s="13">
        <f>GASTO_E_T3</f>
        <v>99434871.62999998</v>
      </c>
      <c r="S3" s="13">
        <f>GASTO_E_T4</f>
        <v>30991983.851007476</v>
      </c>
      <c r="T3" s="13">
        <f>GASTO_E_T5</f>
        <v>22520310.391007476</v>
      </c>
      <c r="U3" s="13">
        <f>GASTO_E_T6</f>
        <v>68442887.778992504</v>
      </c>
      <c r="V3" s="13"/>
    </row>
    <row r="4" spans="1:25" x14ac:dyDescent="0.3">
      <c r="A4" t="str">
        <f t="shared" si="0"/>
        <v>6,2,3,0,0,0,0</v>
      </c>
      <c r="B4">
        <v>6</v>
      </c>
      <c r="C4">
        <v>2</v>
      </c>
      <c r="D4">
        <v>3</v>
      </c>
      <c r="I4" t="s">
        <v>3211</v>
      </c>
      <c r="P4" s="13">
        <f>TOTAL_E_T1</f>
        <v>543608662.65175009</v>
      </c>
      <c r="Q4" s="13">
        <f>TOTAL_E_T2</f>
        <v>578308464.87098038</v>
      </c>
      <c r="R4" s="13">
        <f>TOTAL_E_T3</f>
        <v>1121917127.5227304</v>
      </c>
      <c r="S4" s="13">
        <f>TOTAL_E_T4</f>
        <v>752326290.73999989</v>
      </c>
      <c r="T4" s="13">
        <f>TOTAL_E_T5</f>
        <v>723353354.93999982</v>
      </c>
      <c r="U4" s="13">
        <f>TOTAL_E_T6</f>
        <v>369590836.78273034</v>
      </c>
      <c r="V4" s="13"/>
    </row>
    <row r="5" spans="1:25" x14ac:dyDescent="0.3">
      <c r="P5" s="13"/>
      <c r="Q5" s="13"/>
      <c r="R5" s="13"/>
      <c r="S5" s="13"/>
      <c r="T5" s="13"/>
      <c r="U5" s="13"/>
      <c r="V5" s="13"/>
    </row>
    <row r="6" spans="1:25" x14ac:dyDescent="0.3">
      <c r="P6" s="13"/>
      <c r="Q6" s="13"/>
      <c r="R6" s="13"/>
      <c r="S6" s="13"/>
      <c r="T6" s="13"/>
      <c r="U6" s="13"/>
      <c r="V6" s="13"/>
    </row>
    <row r="7" spans="1:25" x14ac:dyDescent="0.3">
      <c r="P7" s="13"/>
      <c r="Q7" s="13"/>
      <c r="R7" s="13"/>
      <c r="S7" s="13"/>
      <c r="T7" s="13"/>
      <c r="U7" s="13"/>
      <c r="V7" s="13"/>
      <c r="W7" s="13"/>
      <c r="X7" s="13"/>
      <c r="Y7" s="13"/>
    </row>
    <row r="8" spans="1:25" x14ac:dyDescent="0.3">
      <c r="P8" s="13"/>
      <c r="Q8" s="13"/>
      <c r="R8" s="13"/>
      <c r="S8" s="13"/>
      <c r="T8" s="13"/>
      <c r="U8" s="13"/>
    </row>
    <row r="9" spans="1:25" x14ac:dyDescent="0.3">
      <c r="P9" s="13"/>
      <c r="Q9" s="13"/>
      <c r="R9" s="13"/>
      <c r="S9" s="13"/>
      <c r="T9" s="13"/>
      <c r="U9" s="13"/>
    </row>
    <row r="10" spans="1:25" x14ac:dyDescent="0.3">
      <c r="P10" s="13"/>
      <c r="Q10" s="13"/>
      <c r="R10" s="13"/>
      <c r="S10" s="13"/>
      <c r="T10" s="13"/>
      <c r="U10" s="13"/>
    </row>
    <row r="11" spans="1:25" x14ac:dyDescent="0.3">
      <c r="P11" s="13"/>
      <c r="Q11" s="13"/>
      <c r="R11" s="13"/>
      <c r="S11" s="13"/>
      <c r="T11" s="13"/>
      <c r="U11" s="13"/>
    </row>
    <row r="12" spans="1:25" x14ac:dyDescent="0.3">
      <c r="P12" s="13"/>
      <c r="Q12" s="13"/>
      <c r="R12" s="13"/>
      <c r="S12" s="13"/>
      <c r="T12" s="13"/>
      <c r="U12" s="13"/>
    </row>
    <row r="13" spans="1:25" x14ac:dyDescent="0.3">
      <c r="P13" s="13"/>
      <c r="Q13" s="13"/>
      <c r="R13" s="13"/>
      <c r="S13" s="13"/>
      <c r="T13" s="13"/>
      <c r="U13" s="13"/>
    </row>
    <row r="14" spans="1:25" x14ac:dyDescent="0.3">
      <c r="P14" s="13"/>
      <c r="Q14" s="13"/>
      <c r="R14" s="13"/>
      <c r="S14" s="13"/>
      <c r="T14" s="13"/>
      <c r="U14" s="13"/>
    </row>
    <row r="15" spans="1:25" x14ac:dyDescent="0.3">
      <c r="P15" s="13"/>
      <c r="Q15" s="13"/>
      <c r="R15" s="13"/>
      <c r="S15" s="13"/>
      <c r="T15" s="13"/>
      <c r="U15" s="13"/>
    </row>
    <row r="16" spans="1:25" x14ac:dyDescent="0.3">
      <c r="P16" s="13"/>
      <c r="Q16" s="13"/>
      <c r="R16" s="13"/>
      <c r="S16" s="13"/>
      <c r="T16" s="13"/>
      <c r="U16" s="13"/>
    </row>
    <row r="17" spans="16:21" x14ac:dyDescent="0.3">
      <c r="P17" s="13"/>
      <c r="Q17" s="13"/>
      <c r="R17" s="13"/>
      <c r="S17" s="13"/>
      <c r="T17" s="13"/>
      <c r="U17" s="13"/>
    </row>
    <row r="18" spans="16:21" x14ac:dyDescent="0.3">
      <c r="P18" s="13"/>
      <c r="Q18" s="13"/>
      <c r="R18" s="13"/>
      <c r="S18" s="13"/>
      <c r="T18" s="13"/>
      <c r="U18" s="13"/>
    </row>
    <row r="19" spans="16:21" x14ac:dyDescent="0.3">
      <c r="P19" s="13"/>
      <c r="Q19" s="13"/>
      <c r="R19" s="13"/>
      <c r="S19" s="13"/>
      <c r="T19" s="13"/>
      <c r="U19" s="13"/>
    </row>
    <row r="20" spans="16:21" x14ac:dyDescent="0.3">
      <c r="P20" s="13"/>
      <c r="Q20" s="13"/>
      <c r="R20" s="13"/>
      <c r="S20" s="13"/>
      <c r="T20" s="13"/>
      <c r="U20" s="13"/>
    </row>
    <row r="21" spans="16:21" x14ac:dyDescent="0.3">
      <c r="P21" s="13"/>
      <c r="Q21" s="13"/>
      <c r="R21" s="13"/>
      <c r="S21" s="13"/>
      <c r="T21" s="13"/>
      <c r="U21" s="13"/>
    </row>
    <row r="22" spans="16:21" x14ac:dyDescent="0.3">
      <c r="P22" s="13"/>
      <c r="Q22" s="13"/>
      <c r="R22" s="13"/>
      <c r="S22" s="13"/>
      <c r="T22" s="13"/>
      <c r="U22" s="13"/>
    </row>
    <row r="23" spans="16:21" x14ac:dyDescent="0.3">
      <c r="P23" s="13"/>
      <c r="Q23" s="13"/>
      <c r="R23" s="13"/>
      <c r="S23" s="13"/>
      <c r="T23" s="13"/>
      <c r="U23" s="13"/>
    </row>
    <row r="24" spans="16:21" x14ac:dyDescent="0.3">
      <c r="P24" s="13"/>
      <c r="Q24" s="13"/>
      <c r="R24" s="13"/>
      <c r="S24" s="13"/>
      <c r="T24" s="13"/>
      <c r="U24" s="13"/>
    </row>
    <row r="25" spans="16:21" x14ac:dyDescent="0.3">
      <c r="P25" s="13"/>
      <c r="Q25" s="13"/>
      <c r="R25" s="13"/>
      <c r="S25" s="13"/>
      <c r="T25" s="13"/>
      <c r="U25" s="13"/>
    </row>
    <row r="26" spans="16:21" x14ac:dyDescent="0.3">
      <c r="P26" s="13"/>
      <c r="Q26" s="13"/>
      <c r="R26" s="13"/>
      <c r="S26" s="13"/>
      <c r="T26" s="13"/>
      <c r="U26" s="13"/>
    </row>
    <row r="27" spans="16:21" x14ac:dyDescent="0.3">
      <c r="P27" s="13"/>
      <c r="Q27" s="13"/>
      <c r="R27" s="13"/>
      <c r="S27" s="13"/>
      <c r="T27" s="13"/>
      <c r="U27" s="13"/>
    </row>
    <row r="28" spans="16:21" x14ac:dyDescent="0.3">
      <c r="P28" s="13"/>
      <c r="Q28" s="13"/>
      <c r="R28" s="13"/>
      <c r="S28" s="13"/>
      <c r="T28" s="13"/>
      <c r="U28" s="13"/>
    </row>
    <row r="29" spans="16:21" x14ac:dyDescent="0.3">
      <c r="P29" s="13"/>
      <c r="Q29" s="13"/>
      <c r="R29" s="13"/>
      <c r="S29" s="13"/>
      <c r="T29" s="13"/>
      <c r="U29" s="13"/>
    </row>
    <row r="30" spans="16:21" x14ac:dyDescent="0.3">
      <c r="P30" s="13"/>
      <c r="Q30" s="13"/>
      <c r="R30" s="13"/>
      <c r="S30" s="13"/>
      <c r="T30" s="13"/>
      <c r="U30" s="13"/>
    </row>
    <row r="31" spans="16:21" x14ac:dyDescent="0.3">
      <c r="P31" s="13"/>
      <c r="Q31" s="13"/>
      <c r="R31" s="13"/>
      <c r="S31" s="13"/>
      <c r="T31" s="13"/>
      <c r="U31" s="13"/>
    </row>
    <row r="32" spans="16:21" x14ac:dyDescent="0.3">
      <c r="P32" s="13"/>
      <c r="Q32" s="13"/>
      <c r="R32" s="13"/>
      <c r="S32" s="13"/>
      <c r="T32" s="13"/>
      <c r="U32" s="13"/>
    </row>
    <row r="33" spans="16:21" x14ac:dyDescent="0.3">
      <c r="P33" s="13"/>
      <c r="Q33" s="13"/>
      <c r="R33" s="13"/>
      <c r="S33" s="13"/>
      <c r="T33" s="13"/>
      <c r="U33" s="13"/>
    </row>
    <row r="34" spans="16:21" x14ac:dyDescent="0.3">
      <c r="P34" s="13"/>
      <c r="Q34" s="13"/>
      <c r="R34" s="13"/>
      <c r="S34" s="13"/>
      <c r="T34" s="13"/>
      <c r="U34" s="13"/>
    </row>
    <row r="35" spans="16:21" x14ac:dyDescent="0.3">
      <c r="P35" s="13"/>
      <c r="Q35" s="13"/>
      <c r="R35" s="13"/>
      <c r="S35" s="13"/>
      <c r="T35" s="13"/>
      <c r="U35" s="13"/>
    </row>
    <row r="36" spans="16:21" x14ac:dyDescent="0.3">
      <c r="P36" s="13"/>
      <c r="Q36" s="13"/>
      <c r="R36" s="13"/>
      <c r="S36" s="13"/>
      <c r="T36" s="13"/>
      <c r="U36" s="13"/>
    </row>
    <row r="37" spans="16:21" x14ac:dyDescent="0.3">
      <c r="P37" s="13"/>
      <c r="Q37" s="13"/>
      <c r="R37" s="13"/>
      <c r="S37" s="13"/>
      <c r="T37" s="13"/>
      <c r="U37" s="13"/>
    </row>
    <row r="38" spans="16:21" x14ac:dyDescent="0.3">
      <c r="P38" s="13"/>
      <c r="Q38" s="13"/>
      <c r="R38" s="13"/>
      <c r="S38" s="13"/>
      <c r="T38" s="13"/>
      <c r="U38" s="13"/>
    </row>
    <row r="39" spans="16:21" x14ac:dyDescent="0.3">
      <c r="P39" s="13"/>
      <c r="Q39" s="13"/>
      <c r="R39" s="13"/>
      <c r="S39" s="13"/>
      <c r="T39" s="13"/>
      <c r="U39" s="13"/>
    </row>
    <row r="40" spans="16:21" x14ac:dyDescent="0.3">
      <c r="P40" s="13"/>
      <c r="Q40" s="13"/>
      <c r="R40" s="13"/>
      <c r="S40" s="13"/>
      <c r="T40" s="13"/>
      <c r="U40" s="13"/>
    </row>
    <row r="41" spans="16:21" x14ac:dyDescent="0.3">
      <c r="P41" s="13"/>
      <c r="Q41" s="13"/>
      <c r="R41" s="13"/>
      <c r="S41" s="13"/>
      <c r="T41" s="13"/>
      <c r="U41" s="13"/>
    </row>
    <row r="42" spans="16:21" x14ac:dyDescent="0.3">
      <c r="P42" s="13"/>
      <c r="Q42" s="13"/>
      <c r="R42" s="13"/>
      <c r="S42" s="13"/>
      <c r="T42" s="13"/>
      <c r="U42" s="13"/>
    </row>
    <row r="43" spans="16:21" x14ac:dyDescent="0.3">
      <c r="P43" s="13"/>
      <c r="Q43" s="13"/>
      <c r="R43" s="13"/>
      <c r="S43" s="13"/>
      <c r="T43" s="13"/>
      <c r="U43" s="13"/>
    </row>
    <row r="44" spans="16:21" x14ac:dyDescent="0.3">
      <c r="P44" s="13"/>
      <c r="Q44" s="13"/>
      <c r="R44" s="13"/>
      <c r="S44" s="13"/>
      <c r="T44" s="13"/>
      <c r="U44" s="13"/>
    </row>
    <row r="45" spans="16:21" x14ac:dyDescent="0.3">
      <c r="P45" s="13"/>
      <c r="Q45" s="13"/>
      <c r="R45" s="13"/>
      <c r="S45" s="13"/>
      <c r="T45" s="13"/>
      <c r="U45" s="13"/>
    </row>
    <row r="46" spans="16:21" x14ac:dyDescent="0.3">
      <c r="P46" s="13"/>
      <c r="Q46" s="13"/>
      <c r="R46" s="13"/>
      <c r="S46" s="13"/>
      <c r="T46" s="13"/>
      <c r="U46" s="13"/>
    </row>
    <row r="47" spans="16:21" x14ac:dyDescent="0.3">
      <c r="P47" s="13"/>
      <c r="Q47" s="13"/>
      <c r="R47" s="13"/>
      <c r="S47" s="13"/>
      <c r="T47" s="13"/>
      <c r="U47" s="13"/>
    </row>
    <row r="48" spans="16:21" x14ac:dyDescent="0.3">
      <c r="P48" s="13"/>
      <c r="Q48" s="13"/>
      <c r="R48" s="13"/>
      <c r="S48" s="13"/>
      <c r="T48" s="13"/>
      <c r="U48" s="13"/>
    </row>
    <row r="49" spans="16:21" x14ac:dyDescent="0.3">
      <c r="P49" s="13"/>
      <c r="Q49" s="13"/>
      <c r="R49" s="13"/>
      <c r="S49" s="13"/>
      <c r="T49" s="13"/>
      <c r="U49" s="13"/>
    </row>
    <row r="50" spans="16:21" x14ac:dyDescent="0.3">
      <c r="P50" s="13"/>
      <c r="Q50" s="13"/>
      <c r="R50" s="13"/>
      <c r="S50" s="13"/>
      <c r="T50" s="13"/>
      <c r="U50" s="13"/>
    </row>
    <row r="51" spans="16:21" x14ac:dyDescent="0.3">
      <c r="P51" s="13"/>
      <c r="Q51" s="13"/>
      <c r="R51" s="13"/>
      <c r="S51" s="13"/>
      <c r="T51" s="13"/>
      <c r="U51" s="13"/>
    </row>
    <row r="52" spans="16:21" x14ac:dyDescent="0.3">
      <c r="P52" s="13"/>
      <c r="Q52" s="13"/>
      <c r="R52" s="13"/>
      <c r="S52" s="13"/>
      <c r="T52" s="13"/>
      <c r="U52" s="13"/>
    </row>
    <row r="53" spans="16:21" x14ac:dyDescent="0.3">
      <c r="P53" s="13"/>
      <c r="Q53" s="13"/>
      <c r="R53" s="13"/>
      <c r="S53" s="13"/>
      <c r="T53" s="13"/>
      <c r="U53" s="13"/>
    </row>
    <row r="54" spans="16:21" x14ac:dyDescent="0.3">
      <c r="P54" s="13"/>
      <c r="Q54" s="13"/>
      <c r="R54" s="13"/>
      <c r="S54" s="13"/>
      <c r="T54" s="13"/>
      <c r="U54" s="13"/>
    </row>
    <row r="55" spans="16:21" x14ac:dyDescent="0.3">
      <c r="P55" s="13"/>
      <c r="Q55" s="13"/>
      <c r="R55" s="13"/>
      <c r="S55" s="13"/>
      <c r="T55" s="13"/>
      <c r="U55" s="13"/>
    </row>
    <row r="56" spans="16:21" x14ac:dyDescent="0.3">
      <c r="P56" s="13"/>
      <c r="Q56" s="13"/>
      <c r="R56" s="13"/>
      <c r="S56" s="13"/>
      <c r="T56" s="13"/>
      <c r="U56" s="13"/>
    </row>
    <row r="57" spans="16:21" x14ac:dyDescent="0.3">
      <c r="P57" s="13"/>
      <c r="Q57" s="13"/>
      <c r="R57" s="13"/>
      <c r="S57" s="13"/>
      <c r="T57" s="13"/>
      <c r="U57" s="13"/>
    </row>
    <row r="58" spans="16:21" x14ac:dyDescent="0.3">
      <c r="P58" s="13"/>
      <c r="Q58" s="13"/>
      <c r="R58" s="13"/>
      <c r="S58" s="13"/>
      <c r="T58" s="13"/>
      <c r="U58" s="13"/>
    </row>
    <row r="59" spans="16:21" x14ac:dyDescent="0.3">
      <c r="P59" s="13"/>
      <c r="Q59" s="13"/>
      <c r="R59" s="13"/>
      <c r="S59" s="13"/>
      <c r="T59" s="13"/>
      <c r="U59" s="13"/>
    </row>
    <row r="60" spans="16:21" x14ac:dyDescent="0.3">
      <c r="P60" s="13"/>
      <c r="Q60" s="13"/>
      <c r="R60" s="13"/>
      <c r="S60" s="13"/>
      <c r="T60" s="13"/>
      <c r="U60" s="13"/>
    </row>
    <row r="61" spans="16:21" x14ac:dyDescent="0.3">
      <c r="P61" s="13"/>
      <c r="Q61" s="13"/>
      <c r="R61" s="13"/>
      <c r="S61" s="13"/>
      <c r="T61" s="13"/>
      <c r="U61" s="13"/>
    </row>
    <row r="62" spans="16:21" x14ac:dyDescent="0.3">
      <c r="P62" s="13"/>
      <c r="Q62" s="13"/>
      <c r="R62" s="13"/>
      <c r="S62" s="13"/>
      <c r="T62" s="13"/>
      <c r="U62" s="13"/>
    </row>
    <row r="63" spans="16:21" x14ac:dyDescent="0.3">
      <c r="P63" s="13"/>
      <c r="Q63" s="13"/>
      <c r="R63" s="13"/>
      <c r="S63" s="13"/>
      <c r="T63" s="13"/>
      <c r="U63" s="13"/>
    </row>
    <row r="64" spans="16:21" x14ac:dyDescent="0.3">
      <c r="P64" s="13"/>
      <c r="Q64" s="13"/>
      <c r="R64" s="13"/>
      <c r="S64" s="13"/>
      <c r="T64" s="13"/>
      <c r="U64" s="13"/>
    </row>
    <row r="65" spans="16:21" x14ac:dyDescent="0.3">
      <c r="P65" s="13"/>
      <c r="Q65" s="13"/>
      <c r="R65" s="13"/>
      <c r="S65" s="13"/>
      <c r="T65" s="13"/>
      <c r="U65" s="13"/>
    </row>
    <row r="66" spans="16:21" x14ac:dyDescent="0.3">
      <c r="P66" s="13"/>
      <c r="Q66" s="13"/>
      <c r="R66" s="13"/>
      <c r="S66" s="13"/>
      <c r="T66" s="13"/>
      <c r="U66" s="13"/>
    </row>
    <row r="67" spans="16:21" x14ac:dyDescent="0.3">
      <c r="P67" s="13"/>
      <c r="Q67" s="13"/>
      <c r="R67" s="13"/>
      <c r="S67" s="13"/>
      <c r="T67" s="13"/>
      <c r="U67" s="13"/>
    </row>
    <row r="68" spans="16:21" x14ac:dyDescent="0.3">
      <c r="P68" s="13"/>
      <c r="Q68" s="13"/>
      <c r="R68" s="13"/>
      <c r="S68" s="13"/>
      <c r="T68" s="13"/>
      <c r="U68" s="13"/>
    </row>
    <row r="69" spans="16:21" x14ac:dyDescent="0.3">
      <c r="P69" s="13"/>
      <c r="Q69" s="13"/>
      <c r="R69" s="13"/>
      <c r="S69" s="13"/>
      <c r="T69" s="13"/>
      <c r="U69" s="13"/>
    </row>
    <row r="70" spans="16:21" x14ac:dyDescent="0.3">
      <c r="P70" s="13"/>
      <c r="Q70" s="13"/>
      <c r="R70" s="13"/>
      <c r="S70" s="13"/>
      <c r="T70" s="13"/>
      <c r="U70" s="13"/>
    </row>
    <row r="71" spans="16:21" x14ac:dyDescent="0.3">
      <c r="P71" s="13"/>
      <c r="Q71" s="13"/>
      <c r="R71" s="13"/>
      <c r="S71" s="13"/>
      <c r="T71" s="13"/>
      <c r="U71" s="13"/>
    </row>
    <row r="72" spans="16:21" x14ac:dyDescent="0.3">
      <c r="P72" s="13"/>
      <c r="Q72" s="13"/>
      <c r="R72" s="13"/>
      <c r="S72" s="13"/>
      <c r="T72" s="13"/>
      <c r="U72" s="13"/>
    </row>
    <row r="73" spans="16:21" x14ac:dyDescent="0.3">
      <c r="P73" s="13"/>
      <c r="Q73" s="13"/>
      <c r="R73" s="13"/>
      <c r="S73" s="13"/>
      <c r="T73" s="13"/>
      <c r="U73" s="13"/>
    </row>
    <row r="74" spans="16:21" x14ac:dyDescent="0.3">
      <c r="P74" s="13"/>
      <c r="Q74" s="13"/>
      <c r="R74" s="13"/>
      <c r="S74" s="13"/>
      <c r="T74" s="13"/>
      <c r="U74" s="13"/>
    </row>
    <row r="75" spans="16:21" x14ac:dyDescent="0.3">
      <c r="P75" s="13"/>
      <c r="Q75" s="13"/>
      <c r="R75" s="13"/>
      <c r="S75" s="13"/>
      <c r="T75" s="13"/>
      <c r="U75" s="13"/>
    </row>
  </sheetData>
  <sheetProtection algorithmName="SHA-512" hashValue="mPf12aYigJseNjQt/mKZnsfacNFQn518OMDvpN5Ok4cY/+rhcHKJY3/t+er6bSM8X8QGB8l8+DJ8pbkJTk300w==" saltValue="CTw5xT9jVecxK9y16WlpAQ==" spinCount="100000" sheet="1" objects="1" scenarios="1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XFC78"/>
  <sheetViews>
    <sheetView showGridLines="0" topLeftCell="A64" zoomScale="90" zoomScaleNormal="90" workbookViewId="0">
      <selection activeCell="F77" sqref="F77"/>
    </sheetView>
  </sheetViews>
  <sheetFormatPr baseColWidth="10" defaultColWidth="0" defaultRowHeight="14.4" zeroHeight="1" x14ac:dyDescent="0.3"/>
  <cols>
    <col min="1" max="1" width="74.5546875" customWidth="1"/>
    <col min="2" max="6" width="20.6640625" customWidth="1"/>
    <col min="7" max="7" width="17.33203125" customWidth="1"/>
    <col min="8" max="8" width="0" hidden="1" customWidth="1"/>
    <col min="9" max="16383" width="10.88671875" hidden="1"/>
    <col min="16384" max="16384" width="2.33203125" hidden="1" customWidth="1"/>
  </cols>
  <sheetData>
    <row r="1" spans="1:7" ht="57.75" customHeight="1" x14ac:dyDescent="0.3">
      <c r="A1" s="146" t="s">
        <v>3281</v>
      </c>
      <c r="B1" s="147"/>
      <c r="C1" s="147"/>
      <c r="D1" s="147"/>
      <c r="E1" s="147"/>
      <c r="F1" s="147"/>
      <c r="G1" s="147"/>
    </row>
    <row r="2" spans="1:7" x14ac:dyDescent="0.3">
      <c r="A2" s="126" t="str">
        <f>ENTE_PUBLICO_A</f>
        <v>JUNTA DE AGUA POTABLE DRENAJE ALCANTARILLADO Y SANEAMIENTO DEL MUNICIPIO DE IRAPUATO GTO, Gobierno del Estado de Guanajuato (a)</v>
      </c>
      <c r="B2" s="127"/>
      <c r="C2" s="127"/>
      <c r="D2" s="127"/>
      <c r="E2" s="127"/>
      <c r="F2" s="127"/>
      <c r="G2" s="128"/>
    </row>
    <row r="3" spans="1:7" x14ac:dyDescent="0.3">
      <c r="A3" s="129" t="s">
        <v>396</v>
      </c>
      <c r="B3" s="130"/>
      <c r="C3" s="130"/>
      <c r="D3" s="130"/>
      <c r="E3" s="130"/>
      <c r="F3" s="130"/>
      <c r="G3" s="131"/>
    </row>
    <row r="4" spans="1:7" x14ac:dyDescent="0.3">
      <c r="A4" s="129" t="s">
        <v>397</v>
      </c>
      <c r="B4" s="130"/>
      <c r="C4" s="130"/>
      <c r="D4" s="130"/>
      <c r="E4" s="130"/>
      <c r="F4" s="130"/>
      <c r="G4" s="131"/>
    </row>
    <row r="5" spans="1:7" x14ac:dyDescent="0.3">
      <c r="A5" s="129" t="str">
        <f>TRIMESTRE</f>
        <v>Del 1 de enero al 31 de diciembre de 2022 (b)</v>
      </c>
      <c r="B5" s="130"/>
      <c r="C5" s="130"/>
      <c r="D5" s="130"/>
      <c r="E5" s="130"/>
      <c r="F5" s="130"/>
      <c r="G5" s="131"/>
    </row>
    <row r="6" spans="1:7" x14ac:dyDescent="0.3">
      <c r="A6" s="132" t="s">
        <v>118</v>
      </c>
      <c r="B6" s="133"/>
      <c r="C6" s="133"/>
      <c r="D6" s="133"/>
      <c r="E6" s="133"/>
      <c r="F6" s="133"/>
      <c r="G6" s="134"/>
    </row>
    <row r="7" spans="1:7" x14ac:dyDescent="0.3">
      <c r="A7" s="130" t="s">
        <v>0</v>
      </c>
      <c r="B7" s="132" t="s">
        <v>279</v>
      </c>
      <c r="C7" s="133"/>
      <c r="D7" s="133"/>
      <c r="E7" s="133"/>
      <c r="F7" s="134"/>
      <c r="G7" s="144" t="s">
        <v>3278</v>
      </c>
    </row>
    <row r="8" spans="1:7" ht="30.75" customHeight="1" x14ac:dyDescent="0.3">
      <c r="A8" s="130"/>
      <c r="B8" s="38" t="s">
        <v>281</v>
      </c>
      <c r="C8" s="37" t="s">
        <v>362</v>
      </c>
      <c r="D8" s="38" t="s">
        <v>283</v>
      </c>
      <c r="E8" s="38" t="s">
        <v>167</v>
      </c>
      <c r="F8" s="39" t="s">
        <v>185</v>
      </c>
      <c r="G8" s="143"/>
    </row>
    <row r="9" spans="1:7" x14ac:dyDescent="0.3">
      <c r="A9" s="44" t="s">
        <v>363</v>
      </c>
      <c r="B9" s="59">
        <f>SUM(B10,B19,B27,B37)</f>
        <v>543608662.65175009</v>
      </c>
      <c r="C9" s="59">
        <f t="shared" ref="C9:G9" si="0">SUM(C10,C19,C27,C37)</f>
        <v>478873593.24098027</v>
      </c>
      <c r="D9" s="59">
        <f t="shared" si="0"/>
        <v>1022482255.8927302</v>
      </c>
      <c r="E9" s="59">
        <f t="shared" si="0"/>
        <v>721334306.88899231</v>
      </c>
      <c r="F9" s="59">
        <f t="shared" si="0"/>
        <v>700833044.54899228</v>
      </c>
      <c r="G9" s="59">
        <f t="shared" si="0"/>
        <v>301147949.00373793</v>
      </c>
    </row>
    <row r="10" spans="1:7" x14ac:dyDescent="0.3">
      <c r="A10" s="45" t="s">
        <v>364</v>
      </c>
      <c r="B10" s="60">
        <f>SUM(B11:B18)</f>
        <v>0</v>
      </c>
      <c r="C10" s="60">
        <f t="shared" ref="C10:F10" si="1">SUM(C11:C18)</f>
        <v>0</v>
      </c>
      <c r="D10" s="60">
        <f t="shared" si="1"/>
        <v>0</v>
      </c>
      <c r="E10" s="60">
        <f t="shared" si="1"/>
        <v>0</v>
      </c>
      <c r="F10" s="60">
        <f t="shared" si="1"/>
        <v>0</v>
      </c>
      <c r="G10" s="60">
        <f>SUM(G11:G18)</f>
        <v>0</v>
      </c>
    </row>
    <row r="11" spans="1:7" x14ac:dyDescent="0.3">
      <c r="A11" s="53" t="s">
        <v>365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f>D11-E11</f>
        <v>0</v>
      </c>
    </row>
    <row r="12" spans="1:7" x14ac:dyDescent="0.3">
      <c r="A12" s="53" t="s">
        <v>366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f t="shared" ref="G12:G18" si="2">D12-E12</f>
        <v>0</v>
      </c>
    </row>
    <row r="13" spans="1:7" x14ac:dyDescent="0.3">
      <c r="A13" s="53" t="s">
        <v>367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f t="shared" si="2"/>
        <v>0</v>
      </c>
    </row>
    <row r="14" spans="1:7" x14ac:dyDescent="0.3">
      <c r="A14" s="53" t="s">
        <v>368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f t="shared" si="2"/>
        <v>0</v>
      </c>
    </row>
    <row r="15" spans="1:7" x14ac:dyDescent="0.3">
      <c r="A15" s="53" t="s">
        <v>369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f t="shared" si="2"/>
        <v>0</v>
      </c>
    </row>
    <row r="16" spans="1:7" x14ac:dyDescent="0.3">
      <c r="A16" s="53" t="s">
        <v>370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f t="shared" si="2"/>
        <v>0</v>
      </c>
    </row>
    <row r="17" spans="1:7" x14ac:dyDescent="0.3">
      <c r="A17" s="53" t="s">
        <v>371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f t="shared" si="2"/>
        <v>0</v>
      </c>
    </row>
    <row r="18" spans="1:7" x14ac:dyDescent="0.3">
      <c r="A18" s="53" t="s">
        <v>372</v>
      </c>
      <c r="B18" s="60">
        <v>0</v>
      </c>
      <c r="C18" s="60">
        <v>0</v>
      </c>
      <c r="D18" s="60">
        <v>0</v>
      </c>
      <c r="E18" s="60">
        <v>0</v>
      </c>
      <c r="F18" s="60">
        <v>0</v>
      </c>
      <c r="G18" s="60">
        <f t="shared" si="2"/>
        <v>0</v>
      </c>
    </row>
    <row r="19" spans="1:7" x14ac:dyDescent="0.3">
      <c r="A19" s="45" t="s">
        <v>373</v>
      </c>
      <c r="B19" s="60">
        <f>SUM(B20:B26)</f>
        <v>543608662.65175009</v>
      </c>
      <c r="C19" s="60">
        <f t="shared" ref="C19:F19" si="3">SUM(C20:C26)</f>
        <v>478873593.24098027</v>
      </c>
      <c r="D19" s="60">
        <f t="shared" si="3"/>
        <v>1022482255.8927302</v>
      </c>
      <c r="E19" s="60">
        <f t="shared" si="3"/>
        <v>721334306.88899231</v>
      </c>
      <c r="F19" s="60">
        <f t="shared" si="3"/>
        <v>700833044.54899228</v>
      </c>
      <c r="G19" s="60">
        <f>SUM(G20:G26)</f>
        <v>301147949.00373793</v>
      </c>
    </row>
    <row r="20" spans="1:7" x14ac:dyDescent="0.3">
      <c r="A20" s="53" t="s">
        <v>374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f>D20-E20</f>
        <v>0</v>
      </c>
    </row>
    <row r="21" spans="1:7" x14ac:dyDescent="0.3">
      <c r="A21" s="53" t="s">
        <v>375</v>
      </c>
      <c r="B21" s="60">
        <v>543608662.65175009</v>
      </c>
      <c r="C21" s="60">
        <v>478873593.24098027</v>
      </c>
      <c r="D21" s="60">
        <v>1022482255.8927302</v>
      </c>
      <c r="E21" s="60">
        <v>721334306.88899231</v>
      </c>
      <c r="F21" s="60">
        <v>700833044.54899228</v>
      </c>
      <c r="G21" s="60">
        <f t="shared" ref="G21:G26" si="4">D21-E21</f>
        <v>301147949.00373793</v>
      </c>
    </row>
    <row r="22" spans="1:7" x14ac:dyDescent="0.3">
      <c r="A22" s="53" t="s">
        <v>376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f t="shared" si="4"/>
        <v>0</v>
      </c>
    </row>
    <row r="23" spans="1:7" x14ac:dyDescent="0.3">
      <c r="A23" s="53" t="s">
        <v>377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f t="shared" si="4"/>
        <v>0</v>
      </c>
    </row>
    <row r="24" spans="1:7" x14ac:dyDescent="0.3">
      <c r="A24" s="53" t="s">
        <v>378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f t="shared" si="4"/>
        <v>0</v>
      </c>
    </row>
    <row r="25" spans="1:7" x14ac:dyDescent="0.3">
      <c r="A25" s="53" t="s">
        <v>379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f t="shared" si="4"/>
        <v>0</v>
      </c>
    </row>
    <row r="26" spans="1:7" x14ac:dyDescent="0.3">
      <c r="A26" s="53" t="s">
        <v>380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f t="shared" si="4"/>
        <v>0</v>
      </c>
    </row>
    <row r="27" spans="1:7" x14ac:dyDescent="0.3">
      <c r="A27" s="45" t="s">
        <v>381</v>
      </c>
      <c r="B27" s="60">
        <f>SUM(B28:B36)</f>
        <v>0</v>
      </c>
      <c r="C27" s="60">
        <f t="shared" ref="C27:F27" si="5">SUM(C28:C36)</f>
        <v>0</v>
      </c>
      <c r="D27" s="60">
        <f t="shared" si="5"/>
        <v>0</v>
      </c>
      <c r="E27" s="60">
        <f t="shared" si="5"/>
        <v>0</v>
      </c>
      <c r="F27" s="60">
        <f t="shared" si="5"/>
        <v>0</v>
      </c>
      <c r="G27" s="60">
        <f>SUM(G28:G36)</f>
        <v>0</v>
      </c>
    </row>
    <row r="28" spans="1:7" x14ac:dyDescent="0.3">
      <c r="A28" s="58" t="s">
        <v>382</v>
      </c>
      <c r="B28" s="60">
        <v>0</v>
      </c>
      <c r="C28" s="60">
        <v>0</v>
      </c>
      <c r="D28" s="60">
        <v>0</v>
      </c>
      <c r="E28" s="60">
        <v>0</v>
      </c>
      <c r="F28" s="60">
        <v>0</v>
      </c>
      <c r="G28" s="60">
        <f>D28-E28</f>
        <v>0</v>
      </c>
    </row>
    <row r="29" spans="1:7" x14ac:dyDescent="0.3">
      <c r="A29" s="53" t="s">
        <v>383</v>
      </c>
      <c r="B29" s="60">
        <v>0</v>
      </c>
      <c r="C29" s="60">
        <v>0</v>
      </c>
      <c r="D29" s="60">
        <v>0</v>
      </c>
      <c r="E29" s="60">
        <v>0</v>
      </c>
      <c r="F29" s="60">
        <v>0</v>
      </c>
      <c r="G29" s="60">
        <f t="shared" ref="G29:G36" si="6">D29-E29</f>
        <v>0</v>
      </c>
    </row>
    <row r="30" spans="1:7" x14ac:dyDescent="0.3">
      <c r="A30" s="53" t="s">
        <v>384</v>
      </c>
      <c r="B30" s="60">
        <v>0</v>
      </c>
      <c r="C30" s="60">
        <v>0</v>
      </c>
      <c r="D30" s="60">
        <v>0</v>
      </c>
      <c r="E30" s="60">
        <v>0</v>
      </c>
      <c r="F30" s="60">
        <v>0</v>
      </c>
      <c r="G30" s="60">
        <f t="shared" si="6"/>
        <v>0</v>
      </c>
    </row>
    <row r="31" spans="1:7" x14ac:dyDescent="0.3">
      <c r="A31" s="53" t="s">
        <v>385</v>
      </c>
      <c r="B31" s="60">
        <v>0</v>
      </c>
      <c r="C31" s="60">
        <v>0</v>
      </c>
      <c r="D31" s="60">
        <v>0</v>
      </c>
      <c r="E31" s="60">
        <v>0</v>
      </c>
      <c r="F31" s="60">
        <v>0</v>
      </c>
      <c r="G31" s="60">
        <f t="shared" si="6"/>
        <v>0</v>
      </c>
    </row>
    <row r="32" spans="1:7" x14ac:dyDescent="0.3">
      <c r="A32" s="53" t="s">
        <v>386</v>
      </c>
      <c r="B32" s="60">
        <v>0</v>
      </c>
      <c r="C32" s="60">
        <v>0</v>
      </c>
      <c r="D32" s="60">
        <v>0</v>
      </c>
      <c r="E32" s="60">
        <v>0</v>
      </c>
      <c r="F32" s="60">
        <v>0</v>
      </c>
      <c r="G32" s="60">
        <f t="shared" si="6"/>
        <v>0</v>
      </c>
    </row>
    <row r="33" spans="1:7" x14ac:dyDescent="0.3">
      <c r="A33" s="53" t="s">
        <v>387</v>
      </c>
      <c r="B33" s="60">
        <v>0</v>
      </c>
      <c r="C33" s="60">
        <v>0</v>
      </c>
      <c r="D33" s="60">
        <v>0</v>
      </c>
      <c r="E33" s="60">
        <v>0</v>
      </c>
      <c r="F33" s="60">
        <v>0</v>
      </c>
      <c r="G33" s="60">
        <f t="shared" si="6"/>
        <v>0</v>
      </c>
    </row>
    <row r="34" spans="1:7" x14ac:dyDescent="0.3">
      <c r="A34" s="53" t="s">
        <v>388</v>
      </c>
      <c r="B34" s="60">
        <v>0</v>
      </c>
      <c r="C34" s="60">
        <v>0</v>
      </c>
      <c r="D34" s="60">
        <v>0</v>
      </c>
      <c r="E34" s="60">
        <v>0</v>
      </c>
      <c r="F34" s="60">
        <v>0</v>
      </c>
      <c r="G34" s="60">
        <f t="shared" si="6"/>
        <v>0</v>
      </c>
    </row>
    <row r="35" spans="1:7" x14ac:dyDescent="0.3">
      <c r="A35" s="53" t="s">
        <v>389</v>
      </c>
      <c r="B35" s="60">
        <v>0</v>
      </c>
      <c r="C35" s="60">
        <v>0</v>
      </c>
      <c r="D35" s="60">
        <v>0</v>
      </c>
      <c r="E35" s="60">
        <v>0</v>
      </c>
      <c r="F35" s="60">
        <v>0</v>
      </c>
      <c r="G35" s="60">
        <f t="shared" si="6"/>
        <v>0</v>
      </c>
    </row>
    <row r="36" spans="1:7" x14ac:dyDescent="0.3">
      <c r="A36" s="53" t="s">
        <v>390</v>
      </c>
      <c r="B36" s="60">
        <v>0</v>
      </c>
      <c r="C36" s="60">
        <v>0</v>
      </c>
      <c r="D36" s="60">
        <v>0</v>
      </c>
      <c r="E36" s="60">
        <v>0</v>
      </c>
      <c r="F36" s="60">
        <v>0</v>
      </c>
      <c r="G36" s="60">
        <f t="shared" si="6"/>
        <v>0</v>
      </c>
    </row>
    <row r="37" spans="1:7" ht="28.8" x14ac:dyDescent="0.3">
      <c r="A37" s="54" t="s">
        <v>398</v>
      </c>
      <c r="B37" s="60">
        <f>SUM(B38:B41)</f>
        <v>0</v>
      </c>
      <c r="C37" s="60">
        <f t="shared" ref="C37:F37" si="7">SUM(C38:C41)</f>
        <v>0</v>
      </c>
      <c r="D37" s="60">
        <f t="shared" si="7"/>
        <v>0</v>
      </c>
      <c r="E37" s="60">
        <f t="shared" si="7"/>
        <v>0</v>
      </c>
      <c r="F37" s="60">
        <f t="shared" si="7"/>
        <v>0</v>
      </c>
      <c r="G37" s="60">
        <f>SUM(G38:G41)</f>
        <v>0</v>
      </c>
    </row>
    <row r="38" spans="1:7" x14ac:dyDescent="0.3">
      <c r="A38" s="58" t="s">
        <v>391</v>
      </c>
      <c r="B38" s="60">
        <v>0</v>
      </c>
      <c r="C38" s="60">
        <v>0</v>
      </c>
      <c r="D38" s="60">
        <v>0</v>
      </c>
      <c r="E38" s="60">
        <v>0</v>
      </c>
      <c r="F38" s="60">
        <v>0</v>
      </c>
      <c r="G38" s="60">
        <f>D38-E38</f>
        <v>0</v>
      </c>
    </row>
    <row r="39" spans="1:7" ht="28.8" x14ac:dyDescent="0.3">
      <c r="A39" s="58" t="s">
        <v>392</v>
      </c>
      <c r="B39" s="60">
        <v>0</v>
      </c>
      <c r="C39" s="60">
        <v>0</v>
      </c>
      <c r="D39" s="60">
        <v>0</v>
      </c>
      <c r="E39" s="60">
        <v>0</v>
      </c>
      <c r="F39" s="60">
        <v>0</v>
      </c>
      <c r="G39" s="60">
        <f t="shared" ref="G39:G41" si="8">D39-E39</f>
        <v>0</v>
      </c>
    </row>
    <row r="40" spans="1:7" x14ac:dyDescent="0.3">
      <c r="A40" s="58" t="s">
        <v>393</v>
      </c>
      <c r="B40" s="60">
        <v>0</v>
      </c>
      <c r="C40" s="60">
        <v>0</v>
      </c>
      <c r="D40" s="60">
        <v>0</v>
      </c>
      <c r="E40" s="60">
        <v>0</v>
      </c>
      <c r="F40" s="60">
        <v>0</v>
      </c>
      <c r="G40" s="60">
        <f t="shared" si="8"/>
        <v>0</v>
      </c>
    </row>
    <row r="41" spans="1:7" x14ac:dyDescent="0.3">
      <c r="A41" s="58" t="s">
        <v>394</v>
      </c>
      <c r="B41" s="60">
        <v>0</v>
      </c>
      <c r="C41" s="60">
        <v>0</v>
      </c>
      <c r="D41" s="60">
        <v>0</v>
      </c>
      <c r="E41" s="60">
        <v>0</v>
      </c>
      <c r="F41" s="60">
        <v>0</v>
      </c>
      <c r="G41" s="60">
        <f t="shared" si="8"/>
        <v>0</v>
      </c>
    </row>
    <row r="42" spans="1:7" x14ac:dyDescent="0.3">
      <c r="A42" s="58"/>
      <c r="B42" s="60"/>
      <c r="C42" s="60"/>
      <c r="D42" s="60"/>
      <c r="E42" s="60"/>
      <c r="F42" s="60"/>
      <c r="G42" s="60"/>
    </row>
    <row r="43" spans="1:7" x14ac:dyDescent="0.3">
      <c r="A43" s="47" t="s">
        <v>395</v>
      </c>
      <c r="B43" s="61">
        <f>SUM(B44,B53,B61,B71)</f>
        <v>0</v>
      </c>
      <c r="C43" s="61">
        <f t="shared" ref="C43:G43" si="9">SUM(C44,C53,C61,C71)</f>
        <v>99434871.62999998</v>
      </c>
      <c r="D43" s="61">
        <f t="shared" si="9"/>
        <v>99434871.62999998</v>
      </c>
      <c r="E43" s="61">
        <f t="shared" si="9"/>
        <v>30991983.851007488</v>
      </c>
      <c r="F43" s="61">
        <f t="shared" si="9"/>
        <v>22520310.391007487</v>
      </c>
      <c r="G43" s="61">
        <f t="shared" si="9"/>
        <v>68442887.778992489</v>
      </c>
    </row>
    <row r="44" spans="1:7" x14ac:dyDescent="0.3">
      <c r="A44" s="45" t="s">
        <v>430</v>
      </c>
      <c r="B44" s="60">
        <f>SUM(B45:B52)</f>
        <v>0</v>
      </c>
      <c r="C44" s="60">
        <f t="shared" ref="C44:G44" si="10">SUM(C45:C52)</f>
        <v>0</v>
      </c>
      <c r="D44" s="60">
        <f t="shared" si="10"/>
        <v>0</v>
      </c>
      <c r="E44" s="60">
        <f t="shared" si="10"/>
        <v>0</v>
      </c>
      <c r="F44" s="60">
        <f t="shared" si="10"/>
        <v>0</v>
      </c>
      <c r="G44" s="60">
        <f t="shared" si="10"/>
        <v>0</v>
      </c>
    </row>
    <row r="45" spans="1:7" x14ac:dyDescent="0.3">
      <c r="A45" s="58" t="s">
        <v>365</v>
      </c>
      <c r="B45" s="60">
        <v>0</v>
      </c>
      <c r="C45" s="60">
        <v>0</v>
      </c>
      <c r="D45" s="60">
        <v>0</v>
      </c>
      <c r="E45" s="60">
        <v>0</v>
      </c>
      <c r="F45" s="60">
        <v>0</v>
      </c>
      <c r="G45" s="60">
        <f>D45-E45</f>
        <v>0</v>
      </c>
    </row>
    <row r="46" spans="1:7" x14ac:dyDescent="0.3">
      <c r="A46" s="58" t="s">
        <v>366</v>
      </c>
      <c r="B46" s="60">
        <v>0</v>
      </c>
      <c r="C46" s="60">
        <v>0</v>
      </c>
      <c r="D46" s="60">
        <v>0</v>
      </c>
      <c r="E46" s="60">
        <v>0</v>
      </c>
      <c r="F46" s="60">
        <v>0</v>
      </c>
      <c r="G46" s="60">
        <f t="shared" ref="G46:G52" si="11">D46-E46</f>
        <v>0</v>
      </c>
    </row>
    <row r="47" spans="1:7" x14ac:dyDescent="0.3">
      <c r="A47" s="58" t="s">
        <v>367</v>
      </c>
      <c r="B47" s="60">
        <v>0</v>
      </c>
      <c r="C47" s="60">
        <v>0</v>
      </c>
      <c r="D47" s="60">
        <v>0</v>
      </c>
      <c r="E47" s="60">
        <v>0</v>
      </c>
      <c r="F47" s="60">
        <v>0</v>
      </c>
      <c r="G47" s="60">
        <f t="shared" si="11"/>
        <v>0</v>
      </c>
    </row>
    <row r="48" spans="1:7" x14ac:dyDescent="0.3">
      <c r="A48" s="58" t="s">
        <v>368</v>
      </c>
      <c r="B48" s="60">
        <v>0</v>
      </c>
      <c r="C48" s="60">
        <v>0</v>
      </c>
      <c r="D48" s="60">
        <v>0</v>
      </c>
      <c r="E48" s="60">
        <v>0</v>
      </c>
      <c r="F48" s="60">
        <v>0</v>
      </c>
      <c r="G48" s="60">
        <f t="shared" si="11"/>
        <v>0</v>
      </c>
    </row>
    <row r="49" spans="1:7" x14ac:dyDescent="0.3">
      <c r="A49" s="58" t="s">
        <v>369</v>
      </c>
      <c r="B49" s="60">
        <v>0</v>
      </c>
      <c r="C49" s="60">
        <v>0</v>
      </c>
      <c r="D49" s="60">
        <v>0</v>
      </c>
      <c r="E49" s="60">
        <v>0</v>
      </c>
      <c r="F49" s="60">
        <v>0</v>
      </c>
      <c r="G49" s="60">
        <f t="shared" si="11"/>
        <v>0</v>
      </c>
    </row>
    <row r="50" spans="1:7" x14ac:dyDescent="0.3">
      <c r="A50" s="58" t="s">
        <v>370</v>
      </c>
      <c r="B50" s="60">
        <v>0</v>
      </c>
      <c r="C50" s="60">
        <v>0</v>
      </c>
      <c r="D50" s="60">
        <v>0</v>
      </c>
      <c r="E50" s="60">
        <v>0</v>
      </c>
      <c r="F50" s="60">
        <v>0</v>
      </c>
      <c r="G50" s="60">
        <f t="shared" si="11"/>
        <v>0</v>
      </c>
    </row>
    <row r="51" spans="1:7" x14ac:dyDescent="0.3">
      <c r="A51" s="58" t="s">
        <v>371</v>
      </c>
      <c r="B51" s="60">
        <v>0</v>
      </c>
      <c r="C51" s="60">
        <v>0</v>
      </c>
      <c r="D51" s="60">
        <v>0</v>
      </c>
      <c r="E51" s="60">
        <v>0</v>
      </c>
      <c r="F51" s="60">
        <v>0</v>
      </c>
      <c r="G51" s="60">
        <f t="shared" si="11"/>
        <v>0</v>
      </c>
    </row>
    <row r="52" spans="1:7" x14ac:dyDescent="0.3">
      <c r="A52" s="58" t="s">
        <v>372</v>
      </c>
      <c r="B52" s="60">
        <v>0</v>
      </c>
      <c r="C52" s="60">
        <v>0</v>
      </c>
      <c r="D52" s="60">
        <v>0</v>
      </c>
      <c r="E52" s="60">
        <v>0</v>
      </c>
      <c r="F52" s="60">
        <v>0</v>
      </c>
      <c r="G52" s="60">
        <f t="shared" si="11"/>
        <v>0</v>
      </c>
    </row>
    <row r="53" spans="1:7" x14ac:dyDescent="0.3">
      <c r="A53" s="45" t="s">
        <v>373</v>
      </c>
      <c r="B53" s="60">
        <f>SUM(B54:B60)</f>
        <v>0</v>
      </c>
      <c r="C53" s="60">
        <f t="shared" ref="C53:G53" si="12">SUM(C54:C60)</f>
        <v>99434871.62999998</v>
      </c>
      <c r="D53" s="60">
        <f t="shared" si="12"/>
        <v>99434871.62999998</v>
      </c>
      <c r="E53" s="60">
        <f t="shared" si="12"/>
        <v>30991983.851007488</v>
      </c>
      <c r="F53" s="60">
        <f t="shared" si="12"/>
        <v>22520310.391007487</v>
      </c>
      <c r="G53" s="60">
        <f t="shared" si="12"/>
        <v>68442887.778992489</v>
      </c>
    </row>
    <row r="54" spans="1:7" x14ac:dyDescent="0.3">
      <c r="A54" s="58" t="s">
        <v>374</v>
      </c>
      <c r="B54" s="60">
        <v>0</v>
      </c>
      <c r="C54" s="60">
        <v>0</v>
      </c>
      <c r="D54" s="60">
        <v>0</v>
      </c>
      <c r="E54" s="60">
        <v>0</v>
      </c>
      <c r="F54" s="60">
        <v>0</v>
      </c>
      <c r="G54" s="60">
        <f>D54-E54</f>
        <v>0</v>
      </c>
    </row>
    <row r="55" spans="1:7" x14ac:dyDescent="0.3">
      <c r="A55" s="58" t="s">
        <v>375</v>
      </c>
      <c r="B55" s="60">
        <v>0</v>
      </c>
      <c r="C55" s="60">
        <v>99434871.62999998</v>
      </c>
      <c r="D55" s="60">
        <v>99434871.62999998</v>
      </c>
      <c r="E55" s="60">
        <v>30991983.851007488</v>
      </c>
      <c r="F55" s="60">
        <v>22520310.391007487</v>
      </c>
      <c r="G55" s="60">
        <f t="shared" ref="G55:G60" si="13">D55-E55</f>
        <v>68442887.778992489</v>
      </c>
    </row>
    <row r="56" spans="1:7" x14ac:dyDescent="0.3">
      <c r="A56" s="58" t="s">
        <v>376</v>
      </c>
      <c r="B56" s="60">
        <v>0</v>
      </c>
      <c r="C56" s="60">
        <v>0</v>
      </c>
      <c r="D56" s="60">
        <v>0</v>
      </c>
      <c r="E56" s="60">
        <v>0</v>
      </c>
      <c r="F56" s="60">
        <v>0</v>
      </c>
      <c r="G56" s="60">
        <f t="shared" si="13"/>
        <v>0</v>
      </c>
    </row>
    <row r="57" spans="1:7" x14ac:dyDescent="0.3">
      <c r="A57" s="40" t="s">
        <v>377</v>
      </c>
      <c r="B57" s="60">
        <v>0</v>
      </c>
      <c r="C57" s="60">
        <v>0</v>
      </c>
      <c r="D57" s="60">
        <v>0</v>
      </c>
      <c r="E57" s="60">
        <v>0</v>
      </c>
      <c r="F57" s="60">
        <v>0</v>
      </c>
      <c r="G57" s="60">
        <f t="shared" si="13"/>
        <v>0</v>
      </c>
    </row>
    <row r="58" spans="1:7" x14ac:dyDescent="0.3">
      <c r="A58" s="58" t="s">
        <v>378</v>
      </c>
      <c r="B58" s="60">
        <v>0</v>
      </c>
      <c r="C58" s="60">
        <v>0</v>
      </c>
      <c r="D58" s="60">
        <v>0</v>
      </c>
      <c r="E58" s="60">
        <v>0</v>
      </c>
      <c r="F58" s="60">
        <v>0</v>
      </c>
      <c r="G58" s="60">
        <f t="shared" si="13"/>
        <v>0</v>
      </c>
    </row>
    <row r="59" spans="1:7" x14ac:dyDescent="0.3">
      <c r="A59" s="58" t="s">
        <v>379</v>
      </c>
      <c r="B59" s="60">
        <v>0</v>
      </c>
      <c r="C59" s="60">
        <v>0</v>
      </c>
      <c r="D59" s="60">
        <v>0</v>
      </c>
      <c r="E59" s="60">
        <v>0</v>
      </c>
      <c r="F59" s="60">
        <v>0</v>
      </c>
      <c r="G59" s="60">
        <f t="shared" si="13"/>
        <v>0</v>
      </c>
    </row>
    <row r="60" spans="1:7" x14ac:dyDescent="0.3">
      <c r="A60" s="58" t="s">
        <v>380</v>
      </c>
      <c r="B60" s="60">
        <v>0</v>
      </c>
      <c r="C60" s="60">
        <v>0</v>
      </c>
      <c r="D60" s="60">
        <v>0</v>
      </c>
      <c r="E60" s="60">
        <v>0</v>
      </c>
      <c r="F60" s="60">
        <v>0</v>
      </c>
      <c r="G60" s="60">
        <f t="shared" si="13"/>
        <v>0</v>
      </c>
    </row>
    <row r="61" spans="1:7" x14ac:dyDescent="0.3">
      <c r="A61" s="45" t="s">
        <v>381</v>
      </c>
      <c r="B61" s="60">
        <f>SUM(B62:B70)</f>
        <v>0</v>
      </c>
      <c r="C61" s="60">
        <f t="shared" ref="C61:G61" si="14">SUM(C62:C70)</f>
        <v>0</v>
      </c>
      <c r="D61" s="60">
        <f t="shared" si="14"/>
        <v>0</v>
      </c>
      <c r="E61" s="60">
        <f t="shared" si="14"/>
        <v>0</v>
      </c>
      <c r="F61" s="60">
        <f t="shared" si="14"/>
        <v>0</v>
      </c>
      <c r="G61" s="60">
        <f t="shared" si="14"/>
        <v>0</v>
      </c>
    </row>
    <row r="62" spans="1:7" x14ac:dyDescent="0.3">
      <c r="A62" s="58" t="s">
        <v>382</v>
      </c>
      <c r="B62" s="60">
        <v>0</v>
      </c>
      <c r="C62" s="60">
        <v>0</v>
      </c>
      <c r="D62" s="60">
        <v>0</v>
      </c>
      <c r="E62" s="60">
        <v>0</v>
      </c>
      <c r="F62" s="60">
        <v>0</v>
      </c>
      <c r="G62" s="60">
        <f>D62-E62</f>
        <v>0</v>
      </c>
    </row>
    <row r="63" spans="1:7" x14ac:dyDescent="0.3">
      <c r="A63" s="58" t="s">
        <v>383</v>
      </c>
      <c r="B63" s="60">
        <v>0</v>
      </c>
      <c r="C63" s="60">
        <v>0</v>
      </c>
      <c r="D63" s="60">
        <v>0</v>
      </c>
      <c r="E63" s="60">
        <v>0</v>
      </c>
      <c r="F63" s="60">
        <v>0</v>
      </c>
      <c r="G63" s="60">
        <f t="shared" ref="G63:G70" si="15">D63-E63</f>
        <v>0</v>
      </c>
    </row>
    <row r="64" spans="1:7" x14ac:dyDescent="0.3">
      <c r="A64" s="58" t="s">
        <v>384</v>
      </c>
      <c r="B64" s="60">
        <v>0</v>
      </c>
      <c r="C64" s="60">
        <v>0</v>
      </c>
      <c r="D64" s="60">
        <v>0</v>
      </c>
      <c r="E64" s="60">
        <v>0</v>
      </c>
      <c r="F64" s="60">
        <v>0</v>
      </c>
      <c r="G64" s="60">
        <f t="shared" si="15"/>
        <v>0</v>
      </c>
    </row>
    <row r="65" spans="1:7" x14ac:dyDescent="0.3">
      <c r="A65" s="58" t="s">
        <v>385</v>
      </c>
      <c r="B65" s="60">
        <v>0</v>
      </c>
      <c r="C65" s="60">
        <v>0</v>
      </c>
      <c r="D65" s="60">
        <v>0</v>
      </c>
      <c r="E65" s="60">
        <v>0</v>
      </c>
      <c r="F65" s="60">
        <v>0</v>
      </c>
      <c r="G65" s="60">
        <f t="shared" si="15"/>
        <v>0</v>
      </c>
    </row>
    <row r="66" spans="1:7" x14ac:dyDescent="0.3">
      <c r="A66" s="58" t="s">
        <v>386</v>
      </c>
      <c r="B66" s="60">
        <v>0</v>
      </c>
      <c r="C66" s="60">
        <v>0</v>
      </c>
      <c r="D66" s="60">
        <v>0</v>
      </c>
      <c r="E66" s="60">
        <v>0</v>
      </c>
      <c r="F66" s="60">
        <v>0</v>
      </c>
      <c r="G66" s="60">
        <f t="shared" si="15"/>
        <v>0</v>
      </c>
    </row>
    <row r="67" spans="1:7" x14ac:dyDescent="0.3">
      <c r="A67" s="58" t="s">
        <v>387</v>
      </c>
      <c r="B67" s="60">
        <v>0</v>
      </c>
      <c r="C67" s="60">
        <v>0</v>
      </c>
      <c r="D67" s="60">
        <v>0</v>
      </c>
      <c r="E67" s="60">
        <v>0</v>
      </c>
      <c r="F67" s="60">
        <v>0</v>
      </c>
      <c r="G67" s="60">
        <f t="shared" si="15"/>
        <v>0</v>
      </c>
    </row>
    <row r="68" spans="1:7" x14ac:dyDescent="0.3">
      <c r="A68" s="58" t="s">
        <v>388</v>
      </c>
      <c r="B68" s="60">
        <v>0</v>
      </c>
      <c r="C68" s="60">
        <v>0</v>
      </c>
      <c r="D68" s="60">
        <v>0</v>
      </c>
      <c r="E68" s="60">
        <v>0</v>
      </c>
      <c r="F68" s="60">
        <v>0</v>
      </c>
      <c r="G68" s="60">
        <f t="shared" si="15"/>
        <v>0</v>
      </c>
    </row>
    <row r="69" spans="1:7" x14ac:dyDescent="0.3">
      <c r="A69" s="58" t="s">
        <v>389</v>
      </c>
      <c r="B69" s="60">
        <v>0</v>
      </c>
      <c r="C69" s="60">
        <v>0</v>
      </c>
      <c r="D69" s="60">
        <v>0</v>
      </c>
      <c r="E69" s="60">
        <v>0</v>
      </c>
      <c r="F69" s="60">
        <v>0</v>
      </c>
      <c r="G69" s="60">
        <f t="shared" si="15"/>
        <v>0</v>
      </c>
    </row>
    <row r="70" spans="1:7" x14ac:dyDescent="0.3">
      <c r="A70" s="58" t="s">
        <v>390</v>
      </c>
      <c r="B70" s="60">
        <v>0</v>
      </c>
      <c r="C70" s="60">
        <v>0</v>
      </c>
      <c r="D70" s="60">
        <v>0</v>
      </c>
      <c r="E70" s="60">
        <v>0</v>
      </c>
      <c r="F70" s="60">
        <v>0</v>
      </c>
      <c r="G70" s="60">
        <f t="shared" si="15"/>
        <v>0</v>
      </c>
    </row>
    <row r="71" spans="1:7" x14ac:dyDescent="0.3">
      <c r="A71" s="54" t="s">
        <v>3291</v>
      </c>
      <c r="B71" s="62">
        <f>SUM(B72:B75)</f>
        <v>0</v>
      </c>
      <c r="C71" s="62">
        <f t="shared" ref="C71:F71" si="16">SUM(C72:C75)</f>
        <v>0</v>
      </c>
      <c r="D71" s="62">
        <f t="shared" si="16"/>
        <v>0</v>
      </c>
      <c r="E71" s="62">
        <f t="shared" si="16"/>
        <v>0</v>
      </c>
      <c r="F71" s="62">
        <f t="shared" si="16"/>
        <v>0</v>
      </c>
      <c r="G71" s="62">
        <f>SUM(G72:G75)</f>
        <v>0</v>
      </c>
    </row>
    <row r="72" spans="1:7" x14ac:dyDescent="0.3">
      <c r="A72" s="58" t="s">
        <v>391</v>
      </c>
      <c r="B72" s="60">
        <v>0</v>
      </c>
      <c r="C72" s="60">
        <v>0</v>
      </c>
      <c r="D72" s="60">
        <v>0</v>
      </c>
      <c r="E72" s="60">
        <v>0</v>
      </c>
      <c r="F72" s="60">
        <v>0</v>
      </c>
      <c r="G72" s="60">
        <f>D72-E72</f>
        <v>0</v>
      </c>
    </row>
    <row r="73" spans="1:7" ht="28.8" x14ac:dyDescent="0.3">
      <c r="A73" s="58" t="s">
        <v>392</v>
      </c>
      <c r="B73" s="60">
        <v>0</v>
      </c>
      <c r="C73" s="60">
        <v>0</v>
      </c>
      <c r="D73" s="60">
        <v>0</v>
      </c>
      <c r="E73" s="60">
        <v>0</v>
      </c>
      <c r="F73" s="60">
        <v>0</v>
      </c>
      <c r="G73" s="60">
        <f t="shared" ref="G73:G75" si="17">D73-E73</f>
        <v>0</v>
      </c>
    </row>
    <row r="74" spans="1:7" x14ac:dyDescent="0.3">
      <c r="A74" s="58" t="s">
        <v>393</v>
      </c>
      <c r="B74" s="60">
        <v>0</v>
      </c>
      <c r="C74" s="60">
        <v>0</v>
      </c>
      <c r="D74" s="60">
        <v>0</v>
      </c>
      <c r="E74" s="60">
        <v>0</v>
      </c>
      <c r="F74" s="60">
        <v>0</v>
      </c>
      <c r="G74" s="60">
        <f t="shared" si="17"/>
        <v>0</v>
      </c>
    </row>
    <row r="75" spans="1:7" x14ac:dyDescent="0.3">
      <c r="A75" s="58" t="s">
        <v>394</v>
      </c>
      <c r="B75" s="60">
        <v>0</v>
      </c>
      <c r="C75" s="60">
        <v>0</v>
      </c>
      <c r="D75" s="60">
        <v>0</v>
      </c>
      <c r="E75" s="60">
        <v>0</v>
      </c>
      <c r="F75" s="60">
        <v>0</v>
      </c>
      <c r="G75" s="60">
        <f t="shared" si="17"/>
        <v>0</v>
      </c>
    </row>
    <row r="76" spans="1:7" x14ac:dyDescent="0.3">
      <c r="A76" s="46"/>
      <c r="B76" s="63"/>
      <c r="C76" s="63"/>
      <c r="D76" s="63"/>
      <c r="E76" s="63"/>
      <c r="F76" s="63"/>
      <c r="G76" s="63"/>
    </row>
    <row r="77" spans="1:7" x14ac:dyDescent="0.3">
      <c r="A77" s="47" t="s">
        <v>360</v>
      </c>
      <c r="B77" s="61">
        <f>B43+B9</f>
        <v>543608662.65175009</v>
      </c>
      <c r="C77" s="61">
        <f t="shared" ref="C77:F77" si="18">C43+C9</f>
        <v>578308464.87098026</v>
      </c>
      <c r="D77" s="61">
        <f t="shared" si="18"/>
        <v>1121917127.5227301</v>
      </c>
      <c r="E77" s="61">
        <f t="shared" si="18"/>
        <v>752326290.73999977</v>
      </c>
      <c r="F77" s="61">
        <f t="shared" si="18"/>
        <v>723353354.93999982</v>
      </c>
      <c r="G77" s="61">
        <f>G43+G9</f>
        <v>369590836.7827304</v>
      </c>
    </row>
    <row r="78" spans="1:7" x14ac:dyDescent="0.3">
      <c r="A78" s="49"/>
      <c r="B78" s="41"/>
      <c r="C78" s="41"/>
      <c r="D78" s="41"/>
      <c r="E78" s="41"/>
      <c r="F78" s="41"/>
      <c r="G78" s="41"/>
    </row>
  </sheetData>
  <sheetProtection password="9CCF" sheet="1" objects="1" scenarios="1"/>
  <mergeCells count="9">
    <mergeCell ref="B7:F7"/>
    <mergeCell ref="G7:G8"/>
    <mergeCell ref="A7:A8"/>
    <mergeCell ref="A1:G1"/>
    <mergeCell ref="A2:G2"/>
    <mergeCell ref="A3:G3"/>
    <mergeCell ref="A4:G4"/>
    <mergeCell ref="A5:G5"/>
    <mergeCell ref="A6:G6"/>
  </mergeCells>
  <dataValidations count="1">
    <dataValidation type="decimal" allowBlank="1" showInputMessage="1" showErrorMessage="1" sqref="B9:G77">
      <formula1>-1.79769313486231E+100</formula1>
      <formula2>1.79769313486231E+100</formula2>
    </dataValidation>
  </dataValidations>
  <pageMargins left="0.7" right="0.7" top="0.75" bottom="0.75" header="0.3" footer="0.3"/>
  <pageSetup orientation="portrait" verticalDpi="36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/>
  <dimension ref="A1:Y68"/>
  <sheetViews>
    <sheetView workbookViewId="0">
      <selection activeCell="R24" sqref="R24"/>
    </sheetView>
  </sheetViews>
  <sheetFormatPr baseColWidth="10" defaultRowHeight="14.4" x14ac:dyDescent="0.3"/>
  <cols>
    <col min="1" max="1" width="10.44140625" bestFit="1" customWidth="1"/>
    <col min="2" max="14" width="3" customWidth="1"/>
    <col min="15" max="15" width="80.44140625" customWidth="1"/>
    <col min="17" max="17" width="12.6640625" customWidth="1"/>
    <col min="18" max="18" width="11.33203125" bestFit="1" customWidth="1"/>
    <col min="20" max="20" width="11" bestFit="1" customWidth="1"/>
    <col min="21" max="21" width="10" bestFit="1" customWidth="1"/>
    <col min="22" max="22" width="20.6640625" bestFit="1" customWidth="1"/>
    <col min="23" max="23" width="15" bestFit="1" customWidth="1"/>
    <col min="24" max="24" width="27.33203125" bestFit="1" customWidth="1"/>
    <col min="25" max="25" width="16" bestFit="1" customWidth="1"/>
  </cols>
  <sheetData>
    <row r="1" spans="1:25" x14ac:dyDescent="0.3">
      <c r="A1" t="s">
        <v>538</v>
      </c>
      <c r="B1" t="s">
        <v>539</v>
      </c>
      <c r="C1" t="s">
        <v>540</v>
      </c>
      <c r="D1" t="s">
        <v>541</v>
      </c>
      <c r="E1" t="s">
        <v>542</v>
      </c>
      <c r="F1" t="s">
        <v>543</v>
      </c>
      <c r="G1" t="s">
        <v>544</v>
      </c>
      <c r="H1" t="s">
        <v>545</v>
      </c>
      <c r="I1" t="s">
        <v>546</v>
      </c>
      <c r="P1" t="s">
        <v>3139</v>
      </c>
      <c r="Q1" t="s">
        <v>3140</v>
      </c>
      <c r="R1" t="s">
        <v>729</v>
      </c>
      <c r="S1" t="s">
        <v>723</v>
      </c>
      <c r="T1" t="s">
        <v>3141</v>
      </c>
      <c r="U1" t="s">
        <v>3142</v>
      </c>
    </row>
    <row r="2" spans="1:25" x14ac:dyDescent="0.3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6,3,1,0,0,0,0</v>
      </c>
      <c r="B2">
        <v>6</v>
      </c>
      <c r="C2">
        <v>3</v>
      </c>
      <c r="D2">
        <v>1</v>
      </c>
      <c r="I2" t="s">
        <v>703</v>
      </c>
      <c r="P2" s="13">
        <f>'Formato 6 c)'!B9</f>
        <v>543608662.65175009</v>
      </c>
      <c r="Q2" s="13">
        <f>'Formato 6 c)'!C9</f>
        <v>478873593.24098027</v>
      </c>
      <c r="R2" s="13">
        <f>'Formato 6 c)'!D9</f>
        <v>1022482255.8927302</v>
      </c>
      <c r="S2" s="13">
        <f>'Formato 6 c)'!E9</f>
        <v>721334306.88899231</v>
      </c>
      <c r="T2" s="13">
        <f>'Formato 6 c)'!F9</f>
        <v>700833044.54899228</v>
      </c>
      <c r="U2" s="13">
        <f>'Formato 6 c)'!G9</f>
        <v>301147949.00373793</v>
      </c>
    </row>
    <row r="3" spans="1:25" x14ac:dyDescent="0.3">
      <c r="A3" t="str">
        <f t="shared" ref="A3:A66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6,3,1,1,0,0,0</v>
      </c>
      <c r="B3">
        <v>6</v>
      </c>
      <c r="C3">
        <v>3</v>
      </c>
      <c r="D3">
        <v>1</v>
      </c>
      <c r="E3">
        <v>1</v>
      </c>
      <c r="J3" t="s">
        <v>3212</v>
      </c>
      <c r="P3" s="13">
        <f>'Formato 6 c)'!B10</f>
        <v>0</v>
      </c>
      <c r="Q3" s="13">
        <f>'Formato 6 c)'!C10</f>
        <v>0</v>
      </c>
      <c r="R3" s="13">
        <f>'Formato 6 c)'!D10</f>
        <v>0</v>
      </c>
      <c r="S3" s="13">
        <f>'Formato 6 c)'!E10</f>
        <v>0</v>
      </c>
      <c r="T3" s="13">
        <f>'Formato 6 c)'!F10</f>
        <v>0</v>
      </c>
      <c r="U3" s="13">
        <f>'Formato 6 c)'!G10</f>
        <v>0</v>
      </c>
      <c r="V3" s="13"/>
    </row>
    <row r="4" spans="1:25" x14ac:dyDescent="0.3">
      <c r="A4" t="str">
        <f t="shared" si="0"/>
        <v>6,3,1,1,1,0,0</v>
      </c>
      <c r="B4">
        <v>6</v>
      </c>
      <c r="C4">
        <v>3</v>
      </c>
      <c r="D4">
        <v>1</v>
      </c>
      <c r="E4">
        <v>1</v>
      </c>
      <c r="F4">
        <v>1</v>
      </c>
      <c r="K4" t="s">
        <v>3213</v>
      </c>
      <c r="P4" s="13">
        <f>'Formato 6 c)'!B11</f>
        <v>0</v>
      </c>
      <c r="Q4" s="13">
        <f>'Formato 6 c)'!C11</f>
        <v>0</v>
      </c>
      <c r="R4" s="13">
        <f>'Formato 6 c)'!D11</f>
        <v>0</v>
      </c>
      <c r="S4" s="13">
        <f>'Formato 6 c)'!E11</f>
        <v>0</v>
      </c>
      <c r="T4" s="13">
        <f>'Formato 6 c)'!F11</f>
        <v>0</v>
      </c>
      <c r="U4" s="13">
        <f>'Formato 6 c)'!G11</f>
        <v>0</v>
      </c>
      <c r="V4" s="13"/>
    </row>
    <row r="5" spans="1:25" x14ac:dyDescent="0.3">
      <c r="A5" t="str">
        <f t="shared" si="0"/>
        <v>6,3,1,1,2,0,0</v>
      </c>
      <c r="B5">
        <v>6</v>
      </c>
      <c r="C5">
        <v>3</v>
      </c>
      <c r="D5">
        <v>1</v>
      </c>
      <c r="E5">
        <v>1</v>
      </c>
      <c r="F5">
        <v>2</v>
      </c>
      <c r="K5" t="s">
        <v>3214</v>
      </c>
      <c r="P5" s="13">
        <f>'Formato 6 c)'!B12</f>
        <v>0</v>
      </c>
      <c r="Q5" s="13">
        <f>'Formato 6 c)'!C12</f>
        <v>0</v>
      </c>
      <c r="R5" s="13">
        <f>'Formato 6 c)'!D12</f>
        <v>0</v>
      </c>
      <c r="S5" s="13">
        <f>'Formato 6 c)'!E12</f>
        <v>0</v>
      </c>
      <c r="T5" s="13">
        <f>'Formato 6 c)'!F12</f>
        <v>0</v>
      </c>
      <c r="U5" s="13">
        <f>'Formato 6 c)'!G12</f>
        <v>0</v>
      </c>
      <c r="V5" s="13"/>
    </row>
    <row r="6" spans="1:25" x14ac:dyDescent="0.3">
      <c r="A6" t="str">
        <f t="shared" si="0"/>
        <v>6,3,1,1,3,0,0</v>
      </c>
      <c r="B6">
        <v>6</v>
      </c>
      <c r="C6">
        <v>3</v>
      </c>
      <c r="D6">
        <v>1</v>
      </c>
      <c r="E6">
        <v>1</v>
      </c>
      <c r="F6">
        <v>3</v>
      </c>
      <c r="K6" t="s">
        <v>3215</v>
      </c>
      <c r="P6" s="13">
        <f>'Formato 6 c)'!B13</f>
        <v>0</v>
      </c>
      <c r="Q6" s="13">
        <f>'Formato 6 c)'!C13</f>
        <v>0</v>
      </c>
      <c r="R6" s="13">
        <f>'Formato 6 c)'!D13</f>
        <v>0</v>
      </c>
      <c r="S6" s="13">
        <f>'Formato 6 c)'!E13</f>
        <v>0</v>
      </c>
      <c r="T6" s="13">
        <f>'Formato 6 c)'!F13</f>
        <v>0</v>
      </c>
      <c r="U6" s="13">
        <f>'Formato 6 c)'!G13</f>
        <v>0</v>
      </c>
      <c r="V6" s="13"/>
    </row>
    <row r="7" spans="1:25" x14ac:dyDescent="0.3">
      <c r="A7" t="str">
        <f t="shared" si="0"/>
        <v>6,3,1,1,4,0,0</v>
      </c>
      <c r="B7">
        <v>6</v>
      </c>
      <c r="C7">
        <v>3</v>
      </c>
      <c r="D7">
        <v>1</v>
      </c>
      <c r="E7">
        <v>1</v>
      </c>
      <c r="F7">
        <v>4</v>
      </c>
      <c r="K7" t="s">
        <v>3216</v>
      </c>
      <c r="P7" s="13">
        <f>'Formato 6 c)'!B14</f>
        <v>0</v>
      </c>
      <c r="Q7" s="13">
        <f>'Formato 6 c)'!C14</f>
        <v>0</v>
      </c>
      <c r="R7" s="13">
        <f>'Formato 6 c)'!D14</f>
        <v>0</v>
      </c>
      <c r="S7" s="13">
        <f>'Formato 6 c)'!E14</f>
        <v>0</v>
      </c>
      <c r="T7" s="13">
        <f>'Formato 6 c)'!F14</f>
        <v>0</v>
      </c>
      <c r="U7" s="13">
        <f>'Formato 6 c)'!G14</f>
        <v>0</v>
      </c>
      <c r="V7" s="13"/>
      <c r="W7" s="13"/>
      <c r="X7" s="13"/>
      <c r="Y7" s="13"/>
    </row>
    <row r="8" spans="1:25" x14ac:dyDescent="0.3">
      <c r="A8" t="str">
        <f t="shared" si="0"/>
        <v>6,3,1,1,5,0,0</v>
      </c>
      <c r="B8">
        <v>6</v>
      </c>
      <c r="C8">
        <v>3</v>
      </c>
      <c r="D8">
        <v>1</v>
      </c>
      <c r="E8">
        <v>1</v>
      </c>
      <c r="F8">
        <v>5</v>
      </c>
      <c r="K8" t="s">
        <v>3217</v>
      </c>
      <c r="P8" s="13">
        <f>'Formato 6 c)'!B15</f>
        <v>0</v>
      </c>
      <c r="Q8" s="13">
        <f>'Formato 6 c)'!C15</f>
        <v>0</v>
      </c>
      <c r="R8" s="13">
        <f>'Formato 6 c)'!D15</f>
        <v>0</v>
      </c>
      <c r="S8" s="13">
        <f>'Formato 6 c)'!E15</f>
        <v>0</v>
      </c>
      <c r="T8" s="13">
        <f>'Formato 6 c)'!F15</f>
        <v>0</v>
      </c>
      <c r="U8" s="13">
        <f>'Formato 6 c)'!G15</f>
        <v>0</v>
      </c>
    </row>
    <row r="9" spans="1:25" x14ac:dyDescent="0.3">
      <c r="A9" t="str">
        <f t="shared" si="0"/>
        <v>6,3,1,1,6,0,0</v>
      </c>
      <c r="B9">
        <v>6</v>
      </c>
      <c r="C9">
        <v>3</v>
      </c>
      <c r="D9">
        <v>1</v>
      </c>
      <c r="E9">
        <v>1</v>
      </c>
      <c r="F9">
        <v>6</v>
      </c>
      <c r="K9" t="s">
        <v>3218</v>
      </c>
      <c r="P9" s="13">
        <f>'Formato 6 c)'!B16</f>
        <v>0</v>
      </c>
      <c r="Q9" s="13">
        <f>'Formato 6 c)'!C16</f>
        <v>0</v>
      </c>
      <c r="R9" s="13">
        <f>'Formato 6 c)'!D16</f>
        <v>0</v>
      </c>
      <c r="S9" s="13">
        <f>'Formato 6 c)'!E16</f>
        <v>0</v>
      </c>
      <c r="T9" s="13">
        <f>'Formato 6 c)'!F16</f>
        <v>0</v>
      </c>
      <c r="U9" s="13">
        <f>'Formato 6 c)'!G16</f>
        <v>0</v>
      </c>
    </row>
    <row r="10" spans="1:25" x14ac:dyDescent="0.3">
      <c r="A10" t="str">
        <f t="shared" si="0"/>
        <v>6,3,1,1,7,0,0</v>
      </c>
      <c r="B10">
        <v>6</v>
      </c>
      <c r="C10">
        <v>3</v>
      </c>
      <c r="D10">
        <v>1</v>
      </c>
      <c r="E10">
        <v>1</v>
      </c>
      <c r="F10">
        <v>7</v>
      </c>
      <c r="K10" t="s">
        <v>3219</v>
      </c>
      <c r="P10" s="13">
        <f>'Formato 6 c)'!B17</f>
        <v>0</v>
      </c>
      <c r="Q10" s="13">
        <f>'Formato 6 c)'!C17</f>
        <v>0</v>
      </c>
      <c r="R10" s="13">
        <f>'Formato 6 c)'!D17</f>
        <v>0</v>
      </c>
      <c r="S10" s="13">
        <f>'Formato 6 c)'!E17</f>
        <v>0</v>
      </c>
      <c r="T10" s="13">
        <f>'Formato 6 c)'!F17</f>
        <v>0</v>
      </c>
      <c r="U10" s="13">
        <f>'Formato 6 c)'!G17</f>
        <v>0</v>
      </c>
    </row>
    <row r="11" spans="1:25" x14ac:dyDescent="0.3">
      <c r="A11" t="str">
        <f t="shared" si="0"/>
        <v>6,3,1,1,8,0,0</v>
      </c>
      <c r="B11">
        <v>6</v>
      </c>
      <c r="C11">
        <v>3</v>
      </c>
      <c r="D11">
        <v>1</v>
      </c>
      <c r="E11">
        <v>1</v>
      </c>
      <c r="F11">
        <v>8</v>
      </c>
      <c r="K11" t="s">
        <v>3169</v>
      </c>
      <c r="P11" s="13">
        <f>'Formato 6 c)'!B18</f>
        <v>0</v>
      </c>
      <c r="Q11" s="13">
        <f>'Formato 6 c)'!C18</f>
        <v>0</v>
      </c>
      <c r="R11" s="13">
        <f>'Formato 6 c)'!D18</f>
        <v>0</v>
      </c>
      <c r="S11" s="13">
        <f>'Formato 6 c)'!E18</f>
        <v>0</v>
      </c>
      <c r="T11" s="13">
        <f>'Formato 6 c)'!F18</f>
        <v>0</v>
      </c>
      <c r="U11" s="13">
        <f>'Formato 6 c)'!G18</f>
        <v>0</v>
      </c>
    </row>
    <row r="12" spans="1:25" x14ac:dyDescent="0.3">
      <c r="A12" t="str">
        <f t="shared" si="0"/>
        <v>6,3,1,2,0,0,0</v>
      </c>
      <c r="B12">
        <v>6</v>
      </c>
      <c r="C12">
        <v>3</v>
      </c>
      <c r="D12">
        <v>1</v>
      </c>
      <c r="E12">
        <v>2</v>
      </c>
      <c r="J12" t="s">
        <v>3220</v>
      </c>
      <c r="P12" s="13">
        <f>'Formato 6 c)'!B19</f>
        <v>543608662.65175009</v>
      </c>
      <c r="Q12" s="13">
        <f>'Formato 6 c)'!C19</f>
        <v>478873593.24098027</v>
      </c>
      <c r="R12" s="13">
        <f>'Formato 6 c)'!D19</f>
        <v>1022482255.8927302</v>
      </c>
      <c r="S12" s="13">
        <f>'Formato 6 c)'!E19</f>
        <v>721334306.88899231</v>
      </c>
      <c r="T12" s="13">
        <f>'Formato 6 c)'!F19</f>
        <v>700833044.54899228</v>
      </c>
      <c r="U12" s="13">
        <f>'Formato 6 c)'!G19</f>
        <v>301147949.00373793</v>
      </c>
    </row>
    <row r="13" spans="1:25" x14ac:dyDescent="0.3">
      <c r="A13" t="str">
        <f t="shared" si="0"/>
        <v>6,3,1,2,1,0,0</v>
      </c>
      <c r="B13">
        <v>6</v>
      </c>
      <c r="C13">
        <v>3</v>
      </c>
      <c r="D13">
        <v>1</v>
      </c>
      <c r="E13">
        <v>2</v>
      </c>
      <c r="F13">
        <v>1</v>
      </c>
      <c r="K13" t="s">
        <v>3221</v>
      </c>
      <c r="P13" s="13">
        <f>'Formato 6 c)'!B20</f>
        <v>0</v>
      </c>
      <c r="Q13" s="13">
        <f>'Formato 6 c)'!C20</f>
        <v>0</v>
      </c>
      <c r="R13" s="13">
        <f>'Formato 6 c)'!D20</f>
        <v>0</v>
      </c>
      <c r="S13" s="13">
        <f>'Formato 6 c)'!E20</f>
        <v>0</v>
      </c>
      <c r="T13" s="13">
        <f>'Formato 6 c)'!F20</f>
        <v>0</v>
      </c>
      <c r="U13" s="13">
        <f>'Formato 6 c)'!G20</f>
        <v>0</v>
      </c>
    </row>
    <row r="14" spans="1:25" x14ac:dyDescent="0.3">
      <c r="A14" t="str">
        <f t="shared" si="0"/>
        <v>6,3,1,2,2,0,0</v>
      </c>
      <c r="B14">
        <v>6</v>
      </c>
      <c r="C14">
        <v>3</v>
      </c>
      <c r="D14">
        <v>1</v>
      </c>
      <c r="E14">
        <v>2</v>
      </c>
      <c r="F14">
        <v>2</v>
      </c>
      <c r="K14" t="s">
        <v>3222</v>
      </c>
      <c r="P14" s="13">
        <f>'Formato 6 c)'!B21</f>
        <v>543608662.65175009</v>
      </c>
      <c r="Q14" s="13">
        <f>'Formato 6 c)'!C21</f>
        <v>478873593.24098027</v>
      </c>
      <c r="R14" s="13">
        <f>'Formato 6 c)'!D21</f>
        <v>1022482255.8927302</v>
      </c>
      <c r="S14" s="13">
        <f>'Formato 6 c)'!E21</f>
        <v>721334306.88899231</v>
      </c>
      <c r="T14" s="13">
        <f>'Formato 6 c)'!F21</f>
        <v>700833044.54899228</v>
      </c>
      <c r="U14" s="13">
        <f>'Formato 6 c)'!G21</f>
        <v>301147949.00373793</v>
      </c>
    </row>
    <row r="15" spans="1:25" x14ac:dyDescent="0.3">
      <c r="A15" t="str">
        <f t="shared" si="0"/>
        <v>6,3,1,2,3,0,0</v>
      </c>
      <c r="B15">
        <v>6</v>
      </c>
      <c r="C15">
        <v>3</v>
      </c>
      <c r="D15">
        <v>1</v>
      </c>
      <c r="E15">
        <v>2</v>
      </c>
      <c r="F15">
        <v>3</v>
      </c>
      <c r="K15" t="s">
        <v>490</v>
      </c>
      <c r="P15" s="13">
        <f>'Formato 6 c)'!B22</f>
        <v>0</v>
      </c>
      <c r="Q15" s="13">
        <f>'Formato 6 c)'!C22</f>
        <v>0</v>
      </c>
      <c r="R15" s="13">
        <f>'Formato 6 c)'!D22</f>
        <v>0</v>
      </c>
      <c r="S15" s="13">
        <f>'Formato 6 c)'!E22</f>
        <v>0</v>
      </c>
      <c r="T15" s="13">
        <f>'Formato 6 c)'!F22</f>
        <v>0</v>
      </c>
      <c r="U15" s="13">
        <f>'Formato 6 c)'!G22</f>
        <v>0</v>
      </c>
    </row>
    <row r="16" spans="1:25" x14ac:dyDescent="0.3">
      <c r="A16" t="str">
        <f t="shared" si="0"/>
        <v>6,3,1,2,4,0,0</v>
      </c>
      <c r="B16">
        <v>6</v>
      </c>
      <c r="C16">
        <v>3</v>
      </c>
      <c r="D16">
        <v>1</v>
      </c>
      <c r="E16">
        <v>2</v>
      </c>
      <c r="F16">
        <v>4</v>
      </c>
      <c r="K16" t="s">
        <v>3223</v>
      </c>
      <c r="P16" s="13">
        <f>'Formato 6 c)'!B23</f>
        <v>0</v>
      </c>
      <c r="Q16" s="13">
        <f>'Formato 6 c)'!C23</f>
        <v>0</v>
      </c>
      <c r="R16" s="13">
        <f>'Formato 6 c)'!D23</f>
        <v>0</v>
      </c>
      <c r="S16" s="13">
        <f>'Formato 6 c)'!E23</f>
        <v>0</v>
      </c>
      <c r="T16" s="13">
        <f>'Formato 6 c)'!F23</f>
        <v>0</v>
      </c>
      <c r="U16" s="13">
        <f>'Formato 6 c)'!G23</f>
        <v>0</v>
      </c>
    </row>
    <row r="17" spans="1:21" x14ac:dyDescent="0.3">
      <c r="A17" t="str">
        <f t="shared" si="0"/>
        <v>6,3,1,2,5,0,0</v>
      </c>
      <c r="B17">
        <v>6</v>
      </c>
      <c r="C17">
        <v>3</v>
      </c>
      <c r="D17">
        <v>1</v>
      </c>
      <c r="E17">
        <v>2</v>
      </c>
      <c r="F17">
        <v>5</v>
      </c>
      <c r="K17" t="s">
        <v>3224</v>
      </c>
      <c r="P17" s="13">
        <f>'Formato 6 c)'!B24</f>
        <v>0</v>
      </c>
      <c r="Q17" s="13">
        <f>'Formato 6 c)'!C24</f>
        <v>0</v>
      </c>
      <c r="R17" s="13">
        <f>'Formato 6 c)'!D24</f>
        <v>0</v>
      </c>
      <c r="S17" s="13">
        <f>'Formato 6 c)'!E24</f>
        <v>0</v>
      </c>
      <c r="T17" s="13">
        <f>'Formato 6 c)'!F24</f>
        <v>0</v>
      </c>
      <c r="U17" s="13">
        <f>'Formato 6 c)'!G24</f>
        <v>0</v>
      </c>
    </row>
    <row r="18" spans="1:21" x14ac:dyDescent="0.3">
      <c r="A18" t="str">
        <f t="shared" si="0"/>
        <v>6,3,1,2,6,0,0</v>
      </c>
      <c r="B18">
        <v>6</v>
      </c>
      <c r="C18">
        <v>3</v>
      </c>
      <c r="D18">
        <v>1</v>
      </c>
      <c r="E18">
        <v>2</v>
      </c>
      <c r="F18">
        <v>6</v>
      </c>
      <c r="K18" t="s">
        <v>3225</v>
      </c>
      <c r="P18" s="13">
        <f>'Formato 6 c)'!B25</f>
        <v>0</v>
      </c>
      <c r="Q18" s="13">
        <f>'Formato 6 c)'!C25</f>
        <v>0</v>
      </c>
      <c r="R18" s="13">
        <f>'Formato 6 c)'!D25</f>
        <v>0</v>
      </c>
      <c r="S18" s="13">
        <f>'Formato 6 c)'!E25</f>
        <v>0</v>
      </c>
      <c r="T18" s="13">
        <f>'Formato 6 c)'!F25</f>
        <v>0</v>
      </c>
      <c r="U18" s="13">
        <f>'Formato 6 c)'!G25</f>
        <v>0</v>
      </c>
    </row>
    <row r="19" spans="1:21" x14ac:dyDescent="0.3">
      <c r="A19" t="str">
        <f t="shared" si="0"/>
        <v>6,3,1,2,7,0,0</v>
      </c>
      <c r="B19">
        <v>6</v>
      </c>
      <c r="C19">
        <v>3</v>
      </c>
      <c r="D19">
        <v>1</v>
      </c>
      <c r="E19">
        <v>2</v>
      </c>
      <c r="F19">
        <v>7</v>
      </c>
      <c r="K19" t="s">
        <v>3226</v>
      </c>
      <c r="P19" s="13">
        <f>'Formato 6 c)'!B26</f>
        <v>0</v>
      </c>
      <c r="Q19" s="13">
        <f>'Formato 6 c)'!C26</f>
        <v>0</v>
      </c>
      <c r="R19" s="13">
        <f>'Formato 6 c)'!D26</f>
        <v>0</v>
      </c>
      <c r="S19" s="13">
        <f>'Formato 6 c)'!E26</f>
        <v>0</v>
      </c>
      <c r="T19" s="13">
        <f>'Formato 6 c)'!F26</f>
        <v>0</v>
      </c>
      <c r="U19" s="13">
        <f>'Formato 6 c)'!G26</f>
        <v>0</v>
      </c>
    </row>
    <row r="20" spans="1:21" x14ac:dyDescent="0.3">
      <c r="A20" t="str">
        <f t="shared" si="0"/>
        <v>6,3,1,3,0,0,0</v>
      </c>
      <c r="B20">
        <v>6</v>
      </c>
      <c r="C20">
        <v>3</v>
      </c>
      <c r="D20">
        <v>1</v>
      </c>
      <c r="E20">
        <v>3</v>
      </c>
      <c r="J20" t="s">
        <v>3227</v>
      </c>
      <c r="P20" s="13">
        <f>'Formato 6 c)'!B27</f>
        <v>0</v>
      </c>
      <c r="Q20" s="13">
        <f>'Formato 6 c)'!C27</f>
        <v>0</v>
      </c>
      <c r="R20" s="13">
        <f>'Formato 6 c)'!D27</f>
        <v>0</v>
      </c>
      <c r="S20" s="13">
        <f>'Formato 6 c)'!E27</f>
        <v>0</v>
      </c>
      <c r="T20" s="13">
        <f>'Formato 6 c)'!F27</f>
        <v>0</v>
      </c>
      <c r="U20" s="13">
        <f>'Formato 6 c)'!G27</f>
        <v>0</v>
      </c>
    </row>
    <row r="21" spans="1:21" x14ac:dyDescent="0.3">
      <c r="A21" t="str">
        <f t="shared" si="0"/>
        <v>6,3,1,3,1,0,0</v>
      </c>
      <c r="B21">
        <v>6</v>
      </c>
      <c r="C21">
        <v>3</v>
      </c>
      <c r="D21">
        <v>1</v>
      </c>
      <c r="E21">
        <v>3</v>
      </c>
      <c r="F21">
        <v>1</v>
      </c>
      <c r="K21" t="s">
        <v>3228</v>
      </c>
      <c r="P21" s="13">
        <f>'Formato 6 c)'!B28</f>
        <v>0</v>
      </c>
      <c r="Q21" s="13">
        <f>'Formato 6 c)'!C28</f>
        <v>0</v>
      </c>
      <c r="R21" s="13">
        <f>'Formato 6 c)'!D28</f>
        <v>0</v>
      </c>
      <c r="S21" s="13">
        <f>'Formato 6 c)'!E28</f>
        <v>0</v>
      </c>
      <c r="T21" s="13">
        <f>'Formato 6 c)'!F28</f>
        <v>0</v>
      </c>
      <c r="U21" s="13">
        <f>'Formato 6 c)'!G28</f>
        <v>0</v>
      </c>
    </row>
    <row r="22" spans="1:21" x14ac:dyDescent="0.3">
      <c r="A22" t="str">
        <f t="shared" si="0"/>
        <v>6,3,1,3,2,0,0</v>
      </c>
      <c r="B22">
        <v>6</v>
      </c>
      <c r="C22">
        <v>3</v>
      </c>
      <c r="D22">
        <v>1</v>
      </c>
      <c r="E22">
        <v>3</v>
      </c>
      <c r="F22">
        <v>2</v>
      </c>
      <c r="K22" t="s">
        <v>3229</v>
      </c>
      <c r="P22" s="13">
        <f>'Formato 6 c)'!B29</f>
        <v>0</v>
      </c>
      <c r="Q22" s="13">
        <f>'Formato 6 c)'!C29</f>
        <v>0</v>
      </c>
      <c r="R22" s="13">
        <f>'Formato 6 c)'!D29</f>
        <v>0</v>
      </c>
      <c r="S22" s="13">
        <f>'Formato 6 c)'!E29</f>
        <v>0</v>
      </c>
      <c r="T22" s="13">
        <f>'Formato 6 c)'!F29</f>
        <v>0</v>
      </c>
      <c r="U22" s="13">
        <f>'Formato 6 c)'!G29</f>
        <v>0</v>
      </c>
    </row>
    <row r="23" spans="1:21" x14ac:dyDescent="0.3">
      <c r="A23" t="str">
        <f t="shared" si="0"/>
        <v>6,3,1,3,3,0,0</v>
      </c>
      <c r="B23">
        <v>6</v>
      </c>
      <c r="C23">
        <v>3</v>
      </c>
      <c r="D23">
        <v>1</v>
      </c>
      <c r="E23">
        <v>3</v>
      </c>
      <c r="F23">
        <v>3</v>
      </c>
      <c r="K23" t="s">
        <v>3230</v>
      </c>
      <c r="P23" s="13">
        <f>'Formato 6 c)'!B30</f>
        <v>0</v>
      </c>
      <c r="Q23" s="13">
        <f>'Formato 6 c)'!C30</f>
        <v>0</v>
      </c>
      <c r="R23" s="13">
        <f>'Formato 6 c)'!D30</f>
        <v>0</v>
      </c>
      <c r="S23" s="13">
        <f>'Formato 6 c)'!E30</f>
        <v>0</v>
      </c>
      <c r="T23" s="13">
        <f>'Formato 6 c)'!F30</f>
        <v>0</v>
      </c>
      <c r="U23" s="13">
        <f>'Formato 6 c)'!G30</f>
        <v>0</v>
      </c>
    </row>
    <row r="24" spans="1:21" x14ac:dyDescent="0.3">
      <c r="A24" t="str">
        <f t="shared" si="0"/>
        <v>6,3,1,3,4,0,0</v>
      </c>
      <c r="B24">
        <v>6</v>
      </c>
      <c r="C24">
        <v>3</v>
      </c>
      <c r="D24">
        <v>1</v>
      </c>
      <c r="E24">
        <v>3</v>
      </c>
      <c r="F24">
        <v>4</v>
      </c>
      <c r="K24" t="s">
        <v>3231</v>
      </c>
      <c r="P24" s="13">
        <f>'Formato 6 c)'!B31</f>
        <v>0</v>
      </c>
      <c r="Q24" s="13">
        <f>'Formato 6 c)'!C31</f>
        <v>0</v>
      </c>
      <c r="R24" s="13">
        <f>'Formato 6 c)'!D31</f>
        <v>0</v>
      </c>
      <c r="S24" s="13">
        <f>'Formato 6 c)'!E31</f>
        <v>0</v>
      </c>
      <c r="T24" s="13">
        <f>'Formato 6 c)'!F31</f>
        <v>0</v>
      </c>
      <c r="U24" s="13">
        <f>'Formato 6 c)'!G31</f>
        <v>0</v>
      </c>
    </row>
    <row r="25" spans="1:21" x14ac:dyDescent="0.3">
      <c r="A25" t="str">
        <f t="shared" si="0"/>
        <v>6,3,1,3,5,0,0</v>
      </c>
      <c r="B25">
        <v>6</v>
      </c>
      <c r="C25">
        <v>3</v>
      </c>
      <c r="D25">
        <v>1</v>
      </c>
      <c r="E25">
        <v>3</v>
      </c>
      <c r="F25">
        <v>5</v>
      </c>
      <c r="K25" t="s">
        <v>3232</v>
      </c>
      <c r="P25" s="13">
        <f>'Formato 6 c)'!B32</f>
        <v>0</v>
      </c>
      <c r="Q25" s="13">
        <f>'Formato 6 c)'!C32</f>
        <v>0</v>
      </c>
      <c r="R25" s="13">
        <f>'Formato 6 c)'!D32</f>
        <v>0</v>
      </c>
      <c r="S25" s="13">
        <f>'Formato 6 c)'!E32</f>
        <v>0</v>
      </c>
      <c r="T25" s="13">
        <f>'Formato 6 c)'!F32</f>
        <v>0</v>
      </c>
      <c r="U25" s="13">
        <f>'Formato 6 c)'!G32</f>
        <v>0</v>
      </c>
    </row>
    <row r="26" spans="1:21" x14ac:dyDescent="0.3">
      <c r="A26" t="str">
        <f t="shared" si="0"/>
        <v>6,3,1,3,6,0,0</v>
      </c>
      <c r="B26">
        <v>6</v>
      </c>
      <c r="C26">
        <v>3</v>
      </c>
      <c r="D26">
        <v>1</v>
      </c>
      <c r="E26">
        <v>3</v>
      </c>
      <c r="F26">
        <v>6</v>
      </c>
      <c r="K26" t="s">
        <v>3233</v>
      </c>
      <c r="P26" s="13">
        <f>'Formato 6 c)'!B33</f>
        <v>0</v>
      </c>
      <c r="Q26" s="13">
        <f>'Formato 6 c)'!C33</f>
        <v>0</v>
      </c>
      <c r="R26" s="13">
        <f>'Formato 6 c)'!D33</f>
        <v>0</v>
      </c>
      <c r="S26" s="13">
        <f>'Formato 6 c)'!E33</f>
        <v>0</v>
      </c>
      <c r="T26" s="13">
        <f>'Formato 6 c)'!F33</f>
        <v>0</v>
      </c>
      <c r="U26" s="13">
        <f>'Formato 6 c)'!G33</f>
        <v>0</v>
      </c>
    </row>
    <row r="27" spans="1:21" x14ac:dyDescent="0.3">
      <c r="A27" t="str">
        <f t="shared" si="0"/>
        <v>6,3,1,3,7,0,0</v>
      </c>
      <c r="B27">
        <v>6</v>
      </c>
      <c r="C27">
        <v>3</v>
      </c>
      <c r="D27">
        <v>1</v>
      </c>
      <c r="E27">
        <v>3</v>
      </c>
      <c r="F27">
        <v>7</v>
      </c>
      <c r="K27" t="s">
        <v>3234</v>
      </c>
      <c r="P27" s="13">
        <f>'Formato 6 c)'!B34</f>
        <v>0</v>
      </c>
      <c r="Q27" s="13">
        <f>'Formato 6 c)'!C34</f>
        <v>0</v>
      </c>
      <c r="R27" s="13">
        <f>'Formato 6 c)'!D34</f>
        <v>0</v>
      </c>
      <c r="S27" s="13">
        <f>'Formato 6 c)'!E34</f>
        <v>0</v>
      </c>
      <c r="T27" s="13">
        <f>'Formato 6 c)'!F34</f>
        <v>0</v>
      </c>
      <c r="U27" s="13">
        <f>'Formato 6 c)'!G34</f>
        <v>0</v>
      </c>
    </row>
    <row r="28" spans="1:21" x14ac:dyDescent="0.3">
      <c r="A28" t="str">
        <f t="shared" si="0"/>
        <v>6,3,1,3,8,0,0</v>
      </c>
      <c r="B28">
        <v>6</v>
      </c>
      <c r="C28">
        <v>3</v>
      </c>
      <c r="D28">
        <v>1</v>
      </c>
      <c r="E28">
        <v>3</v>
      </c>
      <c r="F28">
        <v>8</v>
      </c>
      <c r="K28" t="s">
        <v>3235</v>
      </c>
      <c r="P28" s="13">
        <f>'Formato 6 c)'!B35</f>
        <v>0</v>
      </c>
      <c r="Q28" s="13">
        <f>'Formato 6 c)'!C35</f>
        <v>0</v>
      </c>
      <c r="R28" s="13">
        <f>'Formato 6 c)'!D35</f>
        <v>0</v>
      </c>
      <c r="S28" s="13">
        <f>'Formato 6 c)'!E35</f>
        <v>0</v>
      </c>
      <c r="T28" s="13">
        <f>'Formato 6 c)'!F35</f>
        <v>0</v>
      </c>
      <c r="U28" s="13">
        <f>'Formato 6 c)'!G35</f>
        <v>0</v>
      </c>
    </row>
    <row r="29" spans="1:21" x14ac:dyDescent="0.3">
      <c r="A29" t="str">
        <f t="shared" si="0"/>
        <v>6,3,1,3,9,0,0</v>
      </c>
      <c r="B29">
        <v>6</v>
      </c>
      <c r="C29">
        <v>3</v>
      </c>
      <c r="D29">
        <v>1</v>
      </c>
      <c r="E29">
        <v>3</v>
      </c>
      <c r="F29">
        <v>9</v>
      </c>
      <c r="K29" t="s">
        <v>3236</v>
      </c>
      <c r="P29" s="13">
        <f>'Formato 6 c)'!B36</f>
        <v>0</v>
      </c>
      <c r="Q29" s="13">
        <f>'Formato 6 c)'!C36</f>
        <v>0</v>
      </c>
      <c r="R29" s="13">
        <f>'Formato 6 c)'!D36</f>
        <v>0</v>
      </c>
      <c r="S29" s="13">
        <f>'Formato 6 c)'!E36</f>
        <v>0</v>
      </c>
      <c r="T29" s="13">
        <f>'Formato 6 c)'!F36</f>
        <v>0</v>
      </c>
      <c r="U29" s="13">
        <f>'Formato 6 c)'!G36</f>
        <v>0</v>
      </c>
    </row>
    <row r="30" spans="1:21" x14ac:dyDescent="0.3">
      <c r="A30" t="str">
        <f t="shared" si="0"/>
        <v>6,3,1,4,0,0,0</v>
      </c>
      <c r="B30">
        <v>6</v>
      </c>
      <c r="C30">
        <v>3</v>
      </c>
      <c r="D30">
        <v>1</v>
      </c>
      <c r="E30">
        <v>4</v>
      </c>
      <c r="J30" t="s">
        <v>3237</v>
      </c>
      <c r="P30" s="13">
        <f>'Formato 6 c)'!B37</f>
        <v>0</v>
      </c>
      <c r="Q30" s="13">
        <f>'Formato 6 c)'!C37</f>
        <v>0</v>
      </c>
      <c r="R30" s="13">
        <f>'Formato 6 c)'!D37</f>
        <v>0</v>
      </c>
      <c r="S30" s="13">
        <f>'Formato 6 c)'!E37</f>
        <v>0</v>
      </c>
      <c r="T30" s="13">
        <f>'Formato 6 c)'!F37</f>
        <v>0</v>
      </c>
      <c r="U30" s="13">
        <f>'Formato 6 c)'!G37</f>
        <v>0</v>
      </c>
    </row>
    <row r="31" spans="1:21" x14ac:dyDescent="0.3">
      <c r="A31" t="str">
        <f t="shared" si="0"/>
        <v>6,3,1,4,1,0,0</v>
      </c>
      <c r="B31">
        <v>6</v>
      </c>
      <c r="C31">
        <v>3</v>
      </c>
      <c r="D31">
        <v>1</v>
      </c>
      <c r="E31">
        <v>4</v>
      </c>
      <c r="F31">
        <v>1</v>
      </c>
      <c r="K31" t="s">
        <v>3238</v>
      </c>
      <c r="P31" s="13">
        <f>'Formato 6 c)'!B38</f>
        <v>0</v>
      </c>
      <c r="Q31" s="13">
        <f>'Formato 6 c)'!C38</f>
        <v>0</v>
      </c>
      <c r="R31" s="13">
        <f>'Formato 6 c)'!D38</f>
        <v>0</v>
      </c>
      <c r="S31" s="13">
        <f>'Formato 6 c)'!E38</f>
        <v>0</v>
      </c>
      <c r="T31" s="13">
        <f>'Formato 6 c)'!F38</f>
        <v>0</v>
      </c>
      <c r="U31" s="13">
        <f>'Formato 6 c)'!G38</f>
        <v>0</v>
      </c>
    </row>
    <row r="32" spans="1:21" x14ac:dyDescent="0.3">
      <c r="A32" t="str">
        <f t="shared" si="0"/>
        <v>6,3,1,4,2,0,0</v>
      </c>
      <c r="B32">
        <v>6</v>
      </c>
      <c r="C32">
        <v>3</v>
      </c>
      <c r="D32">
        <v>1</v>
      </c>
      <c r="E32">
        <v>4</v>
      </c>
      <c r="F32">
        <v>2</v>
      </c>
      <c r="K32" t="s">
        <v>3239</v>
      </c>
      <c r="P32" s="13">
        <f>'Formato 6 c)'!B39</f>
        <v>0</v>
      </c>
      <c r="Q32" s="13">
        <f>'Formato 6 c)'!C39</f>
        <v>0</v>
      </c>
      <c r="R32" s="13">
        <f>'Formato 6 c)'!D39</f>
        <v>0</v>
      </c>
      <c r="S32" s="13">
        <f>'Formato 6 c)'!E39</f>
        <v>0</v>
      </c>
      <c r="T32" s="13">
        <f>'Formato 6 c)'!F39</f>
        <v>0</v>
      </c>
      <c r="U32" s="13">
        <f>'Formato 6 c)'!G39</f>
        <v>0</v>
      </c>
    </row>
    <row r="33" spans="1:21" x14ac:dyDescent="0.3">
      <c r="A33" t="str">
        <f t="shared" si="0"/>
        <v>6,3,1,4,3,0,0</v>
      </c>
      <c r="B33">
        <v>6</v>
      </c>
      <c r="C33">
        <v>3</v>
      </c>
      <c r="D33">
        <v>1</v>
      </c>
      <c r="E33">
        <v>4</v>
      </c>
      <c r="F33">
        <v>3</v>
      </c>
      <c r="K33" t="s">
        <v>3240</v>
      </c>
      <c r="P33" s="13">
        <f>'Formato 6 c)'!B40</f>
        <v>0</v>
      </c>
      <c r="Q33" s="13">
        <f>'Formato 6 c)'!C40</f>
        <v>0</v>
      </c>
      <c r="R33" s="13">
        <f>'Formato 6 c)'!D40</f>
        <v>0</v>
      </c>
      <c r="S33" s="13">
        <f>'Formato 6 c)'!E40</f>
        <v>0</v>
      </c>
      <c r="T33" s="13">
        <f>'Formato 6 c)'!F40</f>
        <v>0</v>
      </c>
      <c r="U33" s="13">
        <f>'Formato 6 c)'!G40</f>
        <v>0</v>
      </c>
    </row>
    <row r="34" spans="1:21" x14ac:dyDescent="0.3">
      <c r="A34" t="str">
        <f t="shared" si="0"/>
        <v>6,3,1,4,4,0,0</v>
      </c>
      <c r="B34">
        <v>6</v>
      </c>
      <c r="C34">
        <v>3</v>
      </c>
      <c r="D34">
        <v>1</v>
      </c>
      <c r="E34">
        <v>4</v>
      </c>
      <c r="F34">
        <v>4</v>
      </c>
      <c r="K34" t="s">
        <v>3241</v>
      </c>
      <c r="P34" s="13">
        <f>'Formato 6 c)'!B41</f>
        <v>0</v>
      </c>
      <c r="Q34" s="13">
        <f>'Formato 6 c)'!C41</f>
        <v>0</v>
      </c>
      <c r="R34" s="13">
        <f>'Formato 6 c)'!D41</f>
        <v>0</v>
      </c>
      <c r="S34" s="13">
        <f>'Formato 6 c)'!E41</f>
        <v>0</v>
      </c>
      <c r="T34" s="13">
        <f>'Formato 6 c)'!F41</f>
        <v>0</v>
      </c>
      <c r="U34" s="13">
        <f>'Formato 6 c)'!G41</f>
        <v>0</v>
      </c>
    </row>
    <row r="35" spans="1:21" x14ac:dyDescent="0.3">
      <c r="A35" t="str">
        <f t="shared" si="0"/>
        <v>6,3,2,0,0,0,0</v>
      </c>
      <c r="B35">
        <v>6</v>
      </c>
      <c r="C35">
        <v>3</v>
      </c>
      <c r="D35">
        <v>2</v>
      </c>
      <c r="I35" t="s">
        <v>704</v>
      </c>
      <c r="P35" s="13">
        <f>'Formato 6 c)'!B43</f>
        <v>0</v>
      </c>
      <c r="Q35" s="13">
        <f>'Formato 6 c)'!C43</f>
        <v>99434871.62999998</v>
      </c>
      <c r="R35" s="13">
        <f>'Formato 6 c)'!D43</f>
        <v>99434871.62999998</v>
      </c>
      <c r="S35" s="13">
        <f>'Formato 6 c)'!E43</f>
        <v>30991983.851007488</v>
      </c>
      <c r="T35" s="13">
        <f>'Formato 6 c)'!F43</f>
        <v>22520310.391007487</v>
      </c>
      <c r="U35" s="13">
        <f>'Formato 6 c)'!G43</f>
        <v>68442887.778992489</v>
      </c>
    </row>
    <row r="36" spans="1:21" x14ac:dyDescent="0.3">
      <c r="A36" t="str">
        <f t="shared" si="0"/>
        <v>6,3,2,1,0,0,0</v>
      </c>
      <c r="B36">
        <v>6</v>
      </c>
      <c r="C36">
        <v>3</v>
      </c>
      <c r="D36">
        <v>2</v>
      </c>
      <c r="E36">
        <v>1</v>
      </c>
      <c r="J36" t="s">
        <v>3212</v>
      </c>
      <c r="P36" s="13">
        <f>'Formato 6 c)'!B44</f>
        <v>0</v>
      </c>
      <c r="Q36" s="13">
        <f>'Formato 6 c)'!C44</f>
        <v>0</v>
      </c>
      <c r="R36" s="13">
        <f>'Formato 6 c)'!D44</f>
        <v>0</v>
      </c>
      <c r="S36" s="13">
        <f>'Formato 6 c)'!E44</f>
        <v>0</v>
      </c>
      <c r="T36" s="13">
        <f>'Formato 6 c)'!F44</f>
        <v>0</v>
      </c>
      <c r="U36" s="13">
        <f>'Formato 6 c)'!G44</f>
        <v>0</v>
      </c>
    </row>
    <row r="37" spans="1:21" x14ac:dyDescent="0.3">
      <c r="A37" t="str">
        <f t="shared" si="0"/>
        <v>6,3,2,1,1,0,0</v>
      </c>
      <c r="B37">
        <v>6</v>
      </c>
      <c r="C37">
        <v>3</v>
      </c>
      <c r="D37">
        <v>2</v>
      </c>
      <c r="E37">
        <v>1</v>
      </c>
      <c r="F37">
        <v>1</v>
      </c>
      <c r="K37" t="s">
        <v>3213</v>
      </c>
      <c r="P37" s="13">
        <f>'Formato 6 c)'!B45</f>
        <v>0</v>
      </c>
      <c r="Q37" s="13">
        <f>'Formato 6 c)'!C45</f>
        <v>0</v>
      </c>
      <c r="R37" s="13">
        <f>'Formato 6 c)'!D45</f>
        <v>0</v>
      </c>
      <c r="S37" s="13">
        <f>'Formato 6 c)'!E45</f>
        <v>0</v>
      </c>
      <c r="T37" s="13">
        <f>'Formato 6 c)'!F45</f>
        <v>0</v>
      </c>
      <c r="U37" s="13">
        <f>'Formato 6 c)'!G45</f>
        <v>0</v>
      </c>
    </row>
    <row r="38" spans="1:21" x14ac:dyDescent="0.3">
      <c r="A38" t="str">
        <f t="shared" si="0"/>
        <v>6,3,2,1,2,0,0</v>
      </c>
      <c r="B38">
        <v>6</v>
      </c>
      <c r="C38">
        <v>3</v>
      </c>
      <c r="D38">
        <v>2</v>
      </c>
      <c r="E38">
        <v>1</v>
      </c>
      <c r="F38">
        <v>2</v>
      </c>
      <c r="K38" t="s">
        <v>3214</v>
      </c>
      <c r="P38" s="13">
        <f>'Formato 6 c)'!B46</f>
        <v>0</v>
      </c>
      <c r="Q38" s="13">
        <f>'Formato 6 c)'!C46</f>
        <v>0</v>
      </c>
      <c r="R38" s="13">
        <f>'Formato 6 c)'!D46</f>
        <v>0</v>
      </c>
      <c r="S38" s="13">
        <f>'Formato 6 c)'!E46</f>
        <v>0</v>
      </c>
      <c r="T38" s="13">
        <f>'Formato 6 c)'!F46</f>
        <v>0</v>
      </c>
      <c r="U38" s="13">
        <f>'Formato 6 c)'!G46</f>
        <v>0</v>
      </c>
    </row>
    <row r="39" spans="1:21" x14ac:dyDescent="0.3">
      <c r="A39" t="str">
        <f t="shared" si="0"/>
        <v>6,3,2,1,3,0,0</v>
      </c>
      <c r="B39">
        <v>6</v>
      </c>
      <c r="C39">
        <v>3</v>
      </c>
      <c r="D39">
        <v>2</v>
      </c>
      <c r="E39">
        <v>1</v>
      </c>
      <c r="F39">
        <v>3</v>
      </c>
      <c r="K39" t="s">
        <v>3215</v>
      </c>
      <c r="P39" s="13">
        <f>'Formato 6 c)'!B47</f>
        <v>0</v>
      </c>
      <c r="Q39" s="13">
        <f>'Formato 6 c)'!C47</f>
        <v>0</v>
      </c>
      <c r="R39" s="13">
        <f>'Formato 6 c)'!D47</f>
        <v>0</v>
      </c>
      <c r="S39" s="13">
        <f>'Formato 6 c)'!E47</f>
        <v>0</v>
      </c>
      <c r="T39" s="13">
        <f>'Formato 6 c)'!F47</f>
        <v>0</v>
      </c>
      <c r="U39" s="13">
        <f>'Formato 6 c)'!G47</f>
        <v>0</v>
      </c>
    </row>
    <row r="40" spans="1:21" x14ac:dyDescent="0.3">
      <c r="A40" t="str">
        <f t="shared" si="0"/>
        <v>6,3,2,1,4,0,0</v>
      </c>
      <c r="B40">
        <v>6</v>
      </c>
      <c r="C40">
        <v>3</v>
      </c>
      <c r="D40">
        <v>2</v>
      </c>
      <c r="E40">
        <v>1</v>
      </c>
      <c r="F40">
        <v>4</v>
      </c>
      <c r="K40" t="s">
        <v>3216</v>
      </c>
      <c r="P40" s="13">
        <f>'Formato 6 c)'!B48</f>
        <v>0</v>
      </c>
      <c r="Q40" s="13">
        <f>'Formato 6 c)'!C48</f>
        <v>0</v>
      </c>
      <c r="R40" s="13">
        <f>'Formato 6 c)'!D48</f>
        <v>0</v>
      </c>
      <c r="S40" s="13">
        <f>'Formato 6 c)'!E48</f>
        <v>0</v>
      </c>
      <c r="T40" s="13">
        <f>'Formato 6 c)'!F48</f>
        <v>0</v>
      </c>
      <c r="U40" s="13">
        <f>'Formato 6 c)'!G48</f>
        <v>0</v>
      </c>
    </row>
    <row r="41" spans="1:21" x14ac:dyDescent="0.3">
      <c r="A41" t="str">
        <f t="shared" si="0"/>
        <v>6,3,2,1,5,0,0</v>
      </c>
      <c r="B41">
        <v>6</v>
      </c>
      <c r="C41">
        <v>3</v>
      </c>
      <c r="D41">
        <v>2</v>
      </c>
      <c r="E41">
        <v>1</v>
      </c>
      <c r="F41">
        <v>5</v>
      </c>
      <c r="K41" t="s">
        <v>3217</v>
      </c>
      <c r="P41" s="13">
        <f>'Formato 6 c)'!B49</f>
        <v>0</v>
      </c>
      <c r="Q41" s="13">
        <f>'Formato 6 c)'!C49</f>
        <v>0</v>
      </c>
      <c r="R41" s="13">
        <f>'Formato 6 c)'!D49</f>
        <v>0</v>
      </c>
      <c r="S41" s="13">
        <f>'Formato 6 c)'!E49</f>
        <v>0</v>
      </c>
      <c r="T41" s="13">
        <f>'Formato 6 c)'!F49</f>
        <v>0</v>
      </c>
      <c r="U41" s="13">
        <f>'Formato 6 c)'!G49</f>
        <v>0</v>
      </c>
    </row>
    <row r="42" spans="1:21" x14ac:dyDescent="0.3">
      <c r="A42" t="str">
        <f t="shared" si="0"/>
        <v>6,3,2,1,6,0,0</v>
      </c>
      <c r="B42">
        <v>6</v>
      </c>
      <c r="C42">
        <v>3</v>
      </c>
      <c r="D42">
        <v>2</v>
      </c>
      <c r="E42">
        <v>1</v>
      </c>
      <c r="F42">
        <v>6</v>
      </c>
      <c r="K42" t="s">
        <v>3218</v>
      </c>
      <c r="P42" s="13">
        <f>'Formato 6 c)'!B50</f>
        <v>0</v>
      </c>
      <c r="Q42" s="13">
        <f>'Formato 6 c)'!C50</f>
        <v>0</v>
      </c>
      <c r="R42" s="13">
        <f>'Formato 6 c)'!D50</f>
        <v>0</v>
      </c>
      <c r="S42" s="13">
        <f>'Formato 6 c)'!E50</f>
        <v>0</v>
      </c>
      <c r="T42" s="13">
        <f>'Formato 6 c)'!F50</f>
        <v>0</v>
      </c>
      <c r="U42" s="13">
        <f>'Formato 6 c)'!G50</f>
        <v>0</v>
      </c>
    </row>
    <row r="43" spans="1:21" x14ac:dyDescent="0.3">
      <c r="A43" t="str">
        <f t="shared" si="0"/>
        <v>6,3,2,1,7,0,0</v>
      </c>
      <c r="B43">
        <v>6</v>
      </c>
      <c r="C43">
        <v>3</v>
      </c>
      <c r="D43">
        <v>2</v>
      </c>
      <c r="E43">
        <v>1</v>
      </c>
      <c r="F43">
        <v>7</v>
      </c>
      <c r="K43" t="s">
        <v>3219</v>
      </c>
      <c r="P43" s="13">
        <f>'Formato 6 c)'!B51</f>
        <v>0</v>
      </c>
      <c r="Q43" s="13">
        <f>'Formato 6 c)'!C51</f>
        <v>0</v>
      </c>
      <c r="R43" s="13">
        <f>'Formato 6 c)'!D51</f>
        <v>0</v>
      </c>
      <c r="S43" s="13">
        <f>'Formato 6 c)'!E51</f>
        <v>0</v>
      </c>
      <c r="T43" s="13">
        <f>'Formato 6 c)'!F51</f>
        <v>0</v>
      </c>
      <c r="U43" s="13">
        <f>'Formato 6 c)'!G51</f>
        <v>0</v>
      </c>
    </row>
    <row r="44" spans="1:21" x14ac:dyDescent="0.3">
      <c r="A44" t="str">
        <f t="shared" si="0"/>
        <v>6,3,2,1,8,0,0</v>
      </c>
      <c r="B44">
        <v>6</v>
      </c>
      <c r="C44">
        <v>3</v>
      </c>
      <c r="D44">
        <v>2</v>
      </c>
      <c r="E44">
        <v>1</v>
      </c>
      <c r="F44">
        <v>8</v>
      </c>
      <c r="K44" t="s">
        <v>3169</v>
      </c>
      <c r="P44" s="13">
        <f>'Formato 6 c)'!B52</f>
        <v>0</v>
      </c>
      <c r="Q44" s="13">
        <f>'Formato 6 c)'!C52</f>
        <v>0</v>
      </c>
      <c r="R44" s="13">
        <f>'Formato 6 c)'!D52</f>
        <v>0</v>
      </c>
      <c r="S44" s="13">
        <f>'Formato 6 c)'!E52</f>
        <v>0</v>
      </c>
      <c r="T44" s="13">
        <f>'Formato 6 c)'!F52</f>
        <v>0</v>
      </c>
      <c r="U44" s="13">
        <f>'Formato 6 c)'!G52</f>
        <v>0</v>
      </c>
    </row>
    <row r="45" spans="1:21" x14ac:dyDescent="0.3">
      <c r="A45" t="str">
        <f t="shared" si="0"/>
        <v>6,3,2,2,0,0,0</v>
      </c>
      <c r="B45">
        <v>6</v>
      </c>
      <c r="C45">
        <v>3</v>
      </c>
      <c r="D45">
        <v>2</v>
      </c>
      <c r="E45">
        <v>2</v>
      </c>
      <c r="J45" t="s">
        <v>3220</v>
      </c>
      <c r="P45" s="13">
        <f>'Formato 6 c)'!B53</f>
        <v>0</v>
      </c>
      <c r="Q45" s="13">
        <f>'Formato 6 c)'!C53</f>
        <v>99434871.62999998</v>
      </c>
      <c r="R45" s="13">
        <f>'Formato 6 c)'!D53</f>
        <v>99434871.62999998</v>
      </c>
      <c r="S45" s="13">
        <f>'Formato 6 c)'!E53</f>
        <v>30991983.851007488</v>
      </c>
      <c r="T45" s="13">
        <f>'Formato 6 c)'!F53</f>
        <v>22520310.391007487</v>
      </c>
      <c r="U45" s="13">
        <f>'Formato 6 c)'!G53</f>
        <v>68442887.778992489</v>
      </c>
    </row>
    <row r="46" spans="1:21" x14ac:dyDescent="0.3">
      <c r="A46" t="str">
        <f t="shared" si="0"/>
        <v>6,3,2,2,1,0,0</v>
      </c>
      <c r="B46">
        <v>6</v>
      </c>
      <c r="C46">
        <v>3</v>
      </c>
      <c r="D46">
        <v>2</v>
      </c>
      <c r="E46">
        <v>2</v>
      </c>
      <c r="F46">
        <v>1</v>
      </c>
      <c r="K46" t="s">
        <v>3221</v>
      </c>
      <c r="P46" s="13">
        <f>'Formato 6 c)'!B54</f>
        <v>0</v>
      </c>
      <c r="Q46" s="13">
        <f>'Formato 6 c)'!C54</f>
        <v>0</v>
      </c>
      <c r="R46" s="13">
        <f>'Formato 6 c)'!D54</f>
        <v>0</v>
      </c>
      <c r="S46" s="13">
        <f>'Formato 6 c)'!E54</f>
        <v>0</v>
      </c>
      <c r="T46" s="13">
        <f>'Formato 6 c)'!F54</f>
        <v>0</v>
      </c>
      <c r="U46" s="13">
        <f>'Formato 6 c)'!G54</f>
        <v>0</v>
      </c>
    </row>
    <row r="47" spans="1:21" x14ac:dyDescent="0.3">
      <c r="A47" t="str">
        <f t="shared" si="0"/>
        <v>6,3,2,2,2,0,0</v>
      </c>
      <c r="B47">
        <v>6</v>
      </c>
      <c r="C47">
        <v>3</v>
      </c>
      <c r="D47">
        <v>2</v>
      </c>
      <c r="E47">
        <v>2</v>
      </c>
      <c r="F47">
        <v>2</v>
      </c>
      <c r="K47" t="s">
        <v>3222</v>
      </c>
      <c r="P47" s="13">
        <f>'Formato 6 c)'!B55</f>
        <v>0</v>
      </c>
      <c r="Q47" s="13">
        <f>'Formato 6 c)'!C55</f>
        <v>99434871.62999998</v>
      </c>
      <c r="R47" s="13">
        <f>'Formato 6 c)'!D55</f>
        <v>99434871.62999998</v>
      </c>
      <c r="S47" s="13">
        <f>'Formato 6 c)'!E55</f>
        <v>30991983.851007488</v>
      </c>
      <c r="T47" s="13">
        <f>'Formato 6 c)'!F55</f>
        <v>22520310.391007487</v>
      </c>
      <c r="U47" s="13">
        <f>'Formato 6 c)'!G55</f>
        <v>68442887.778992489</v>
      </c>
    </row>
    <row r="48" spans="1:21" x14ac:dyDescent="0.3">
      <c r="A48" t="str">
        <f t="shared" si="0"/>
        <v>6,3,2,2,3,0,0</v>
      </c>
      <c r="B48">
        <v>6</v>
      </c>
      <c r="C48">
        <v>3</v>
      </c>
      <c r="D48">
        <v>2</v>
      </c>
      <c r="E48">
        <v>2</v>
      </c>
      <c r="F48">
        <v>3</v>
      </c>
      <c r="K48" t="s">
        <v>490</v>
      </c>
      <c r="P48" s="13">
        <f>'Formato 6 c)'!B56</f>
        <v>0</v>
      </c>
      <c r="Q48" s="13">
        <f>'Formato 6 c)'!C56</f>
        <v>0</v>
      </c>
      <c r="R48" s="13">
        <f>'Formato 6 c)'!D56</f>
        <v>0</v>
      </c>
      <c r="S48" s="13">
        <f>'Formato 6 c)'!E56</f>
        <v>0</v>
      </c>
      <c r="T48" s="13">
        <f>'Formato 6 c)'!F56</f>
        <v>0</v>
      </c>
      <c r="U48" s="13">
        <f>'Formato 6 c)'!G56</f>
        <v>0</v>
      </c>
    </row>
    <row r="49" spans="1:21" x14ac:dyDescent="0.3">
      <c r="A49" t="str">
        <f t="shared" si="0"/>
        <v>6,3,2,2,4,0,0</v>
      </c>
      <c r="B49">
        <v>6</v>
      </c>
      <c r="C49">
        <v>3</v>
      </c>
      <c r="D49">
        <v>2</v>
      </c>
      <c r="E49">
        <v>2</v>
      </c>
      <c r="F49">
        <v>4</v>
      </c>
      <c r="K49" t="s">
        <v>3223</v>
      </c>
      <c r="P49" s="13">
        <f>'Formato 6 c)'!B57</f>
        <v>0</v>
      </c>
      <c r="Q49" s="13">
        <f>'Formato 6 c)'!C57</f>
        <v>0</v>
      </c>
      <c r="R49" s="13">
        <f>'Formato 6 c)'!D57</f>
        <v>0</v>
      </c>
      <c r="S49" s="13">
        <f>'Formato 6 c)'!E57</f>
        <v>0</v>
      </c>
      <c r="T49" s="13">
        <f>'Formato 6 c)'!F57</f>
        <v>0</v>
      </c>
      <c r="U49" s="13">
        <f>'Formato 6 c)'!G57</f>
        <v>0</v>
      </c>
    </row>
    <row r="50" spans="1:21" x14ac:dyDescent="0.3">
      <c r="A50" t="str">
        <f t="shared" si="0"/>
        <v>6,3,2,2,5,0,0</v>
      </c>
      <c r="B50">
        <v>6</v>
      </c>
      <c r="C50">
        <v>3</v>
      </c>
      <c r="D50">
        <v>2</v>
      </c>
      <c r="E50">
        <v>2</v>
      </c>
      <c r="F50">
        <v>5</v>
      </c>
      <c r="K50" t="s">
        <v>3224</v>
      </c>
      <c r="P50" s="13">
        <f>'Formato 6 c)'!B58</f>
        <v>0</v>
      </c>
      <c r="Q50" s="13">
        <f>'Formato 6 c)'!C58</f>
        <v>0</v>
      </c>
      <c r="R50" s="13">
        <f>'Formato 6 c)'!D58</f>
        <v>0</v>
      </c>
      <c r="S50" s="13">
        <f>'Formato 6 c)'!E58</f>
        <v>0</v>
      </c>
      <c r="T50" s="13">
        <f>'Formato 6 c)'!F58</f>
        <v>0</v>
      </c>
      <c r="U50" s="13">
        <f>'Formato 6 c)'!G58</f>
        <v>0</v>
      </c>
    </row>
    <row r="51" spans="1:21" x14ac:dyDescent="0.3">
      <c r="A51" t="str">
        <f t="shared" si="0"/>
        <v>6,3,2,2,6,0,0</v>
      </c>
      <c r="B51">
        <v>6</v>
      </c>
      <c r="C51">
        <v>3</v>
      </c>
      <c r="D51">
        <v>2</v>
      </c>
      <c r="E51">
        <v>2</v>
      </c>
      <c r="F51">
        <v>6</v>
      </c>
      <c r="K51" t="s">
        <v>3225</v>
      </c>
      <c r="P51" s="13">
        <f>'Formato 6 c)'!B59</f>
        <v>0</v>
      </c>
      <c r="Q51" s="13">
        <f>'Formato 6 c)'!C59</f>
        <v>0</v>
      </c>
      <c r="R51" s="13">
        <f>'Formato 6 c)'!D59</f>
        <v>0</v>
      </c>
      <c r="S51" s="13">
        <f>'Formato 6 c)'!E59</f>
        <v>0</v>
      </c>
      <c r="T51" s="13">
        <f>'Formato 6 c)'!F59</f>
        <v>0</v>
      </c>
      <c r="U51" s="13">
        <f>'Formato 6 c)'!G59</f>
        <v>0</v>
      </c>
    </row>
    <row r="52" spans="1:21" x14ac:dyDescent="0.3">
      <c r="A52" t="str">
        <f t="shared" si="0"/>
        <v>6,3,2,2,7,0,0</v>
      </c>
      <c r="B52">
        <v>6</v>
      </c>
      <c r="C52">
        <v>3</v>
      </c>
      <c r="D52">
        <v>2</v>
      </c>
      <c r="E52">
        <v>2</v>
      </c>
      <c r="F52">
        <v>7</v>
      </c>
      <c r="K52" t="s">
        <v>3226</v>
      </c>
      <c r="P52" s="13">
        <f>'Formato 6 c)'!B60</f>
        <v>0</v>
      </c>
      <c r="Q52" s="13">
        <f>'Formato 6 c)'!C60</f>
        <v>0</v>
      </c>
      <c r="R52" s="13">
        <f>'Formato 6 c)'!D60</f>
        <v>0</v>
      </c>
      <c r="S52" s="13">
        <f>'Formato 6 c)'!E60</f>
        <v>0</v>
      </c>
      <c r="T52" s="13">
        <f>'Formato 6 c)'!F60</f>
        <v>0</v>
      </c>
      <c r="U52" s="13">
        <f>'Formato 6 c)'!G60</f>
        <v>0</v>
      </c>
    </row>
    <row r="53" spans="1:21" x14ac:dyDescent="0.3">
      <c r="A53" t="str">
        <f t="shared" si="0"/>
        <v>6,3,2,3,0,0,0</v>
      </c>
      <c r="B53">
        <v>6</v>
      </c>
      <c r="C53">
        <v>3</v>
      </c>
      <c r="D53">
        <v>2</v>
      </c>
      <c r="E53">
        <v>3</v>
      </c>
      <c r="J53" t="s">
        <v>3227</v>
      </c>
      <c r="P53" s="13">
        <f>'Formato 6 c)'!B61</f>
        <v>0</v>
      </c>
      <c r="Q53" s="13">
        <f>'Formato 6 c)'!C61</f>
        <v>0</v>
      </c>
      <c r="R53" s="13">
        <f>'Formato 6 c)'!D61</f>
        <v>0</v>
      </c>
      <c r="S53" s="13">
        <f>'Formato 6 c)'!E61</f>
        <v>0</v>
      </c>
      <c r="T53" s="13">
        <f>'Formato 6 c)'!F61</f>
        <v>0</v>
      </c>
      <c r="U53" s="13">
        <f>'Formato 6 c)'!G61</f>
        <v>0</v>
      </c>
    </row>
    <row r="54" spans="1:21" x14ac:dyDescent="0.3">
      <c r="A54" t="str">
        <f t="shared" si="0"/>
        <v>6,3,2,3,1,0,0</v>
      </c>
      <c r="B54">
        <v>6</v>
      </c>
      <c r="C54">
        <v>3</v>
      </c>
      <c r="D54">
        <v>2</v>
      </c>
      <c r="E54">
        <v>3</v>
      </c>
      <c r="F54">
        <v>1</v>
      </c>
      <c r="K54" t="s">
        <v>3228</v>
      </c>
      <c r="P54" s="13">
        <f>'Formato 6 c)'!B62</f>
        <v>0</v>
      </c>
      <c r="Q54" s="13">
        <f>'Formato 6 c)'!C62</f>
        <v>0</v>
      </c>
      <c r="R54" s="13">
        <f>'Formato 6 c)'!D62</f>
        <v>0</v>
      </c>
      <c r="S54" s="13">
        <f>'Formato 6 c)'!E62</f>
        <v>0</v>
      </c>
      <c r="T54" s="13">
        <f>'Formato 6 c)'!F62</f>
        <v>0</v>
      </c>
      <c r="U54" s="13">
        <f>'Formato 6 c)'!G62</f>
        <v>0</v>
      </c>
    </row>
    <row r="55" spans="1:21" x14ac:dyDescent="0.3">
      <c r="A55" t="str">
        <f t="shared" si="0"/>
        <v>6,3,2,3,2,0,0</v>
      </c>
      <c r="B55">
        <v>6</v>
      </c>
      <c r="C55">
        <v>3</v>
      </c>
      <c r="D55">
        <v>2</v>
      </c>
      <c r="E55">
        <v>3</v>
      </c>
      <c r="F55">
        <v>2</v>
      </c>
      <c r="K55" t="s">
        <v>3229</v>
      </c>
      <c r="P55" s="13">
        <f>'Formato 6 c)'!B63</f>
        <v>0</v>
      </c>
      <c r="Q55" s="13">
        <f>'Formato 6 c)'!C63</f>
        <v>0</v>
      </c>
      <c r="R55" s="13">
        <f>'Formato 6 c)'!D63</f>
        <v>0</v>
      </c>
      <c r="S55" s="13">
        <f>'Formato 6 c)'!E63</f>
        <v>0</v>
      </c>
      <c r="T55" s="13">
        <f>'Formato 6 c)'!F63</f>
        <v>0</v>
      </c>
      <c r="U55" s="13">
        <f>'Formato 6 c)'!G63</f>
        <v>0</v>
      </c>
    </row>
    <row r="56" spans="1:21" x14ac:dyDescent="0.3">
      <c r="A56" t="str">
        <f t="shared" si="0"/>
        <v>6,3,2,3,3,0,0</v>
      </c>
      <c r="B56">
        <v>6</v>
      </c>
      <c r="C56">
        <v>3</v>
      </c>
      <c r="D56">
        <v>2</v>
      </c>
      <c r="E56">
        <v>3</v>
      </c>
      <c r="F56">
        <v>3</v>
      </c>
      <c r="K56" t="s">
        <v>3230</v>
      </c>
      <c r="P56" s="13">
        <f>'Formato 6 c)'!B64</f>
        <v>0</v>
      </c>
      <c r="Q56" s="13">
        <f>'Formato 6 c)'!C64</f>
        <v>0</v>
      </c>
      <c r="R56" s="13">
        <f>'Formato 6 c)'!D64</f>
        <v>0</v>
      </c>
      <c r="S56" s="13">
        <f>'Formato 6 c)'!E64</f>
        <v>0</v>
      </c>
      <c r="T56" s="13">
        <f>'Formato 6 c)'!F64</f>
        <v>0</v>
      </c>
      <c r="U56" s="13">
        <f>'Formato 6 c)'!G64</f>
        <v>0</v>
      </c>
    </row>
    <row r="57" spans="1:21" x14ac:dyDescent="0.3">
      <c r="A57" t="str">
        <f t="shared" si="0"/>
        <v>6,3,2,3,4,0,0</v>
      </c>
      <c r="B57">
        <v>6</v>
      </c>
      <c r="C57">
        <v>3</v>
      </c>
      <c r="D57">
        <v>2</v>
      </c>
      <c r="E57">
        <v>3</v>
      </c>
      <c r="F57">
        <v>4</v>
      </c>
      <c r="K57" t="s">
        <v>3231</v>
      </c>
      <c r="P57" s="13">
        <f>'Formato 6 c)'!B65</f>
        <v>0</v>
      </c>
      <c r="Q57" s="13">
        <f>'Formato 6 c)'!C65</f>
        <v>0</v>
      </c>
      <c r="R57" s="13">
        <f>'Formato 6 c)'!D65</f>
        <v>0</v>
      </c>
      <c r="S57" s="13">
        <f>'Formato 6 c)'!E65</f>
        <v>0</v>
      </c>
      <c r="T57" s="13">
        <f>'Formato 6 c)'!F65</f>
        <v>0</v>
      </c>
      <c r="U57" s="13">
        <f>'Formato 6 c)'!G65</f>
        <v>0</v>
      </c>
    </row>
    <row r="58" spans="1:21" x14ac:dyDescent="0.3">
      <c r="A58" t="str">
        <f t="shared" si="0"/>
        <v>6,3,2,3,5,0,0</v>
      </c>
      <c r="B58">
        <v>6</v>
      </c>
      <c r="C58">
        <v>3</v>
      </c>
      <c r="D58">
        <v>2</v>
      </c>
      <c r="E58">
        <v>3</v>
      </c>
      <c r="F58">
        <v>5</v>
      </c>
      <c r="K58" t="s">
        <v>3232</v>
      </c>
      <c r="P58" s="13">
        <f>'Formato 6 c)'!B66</f>
        <v>0</v>
      </c>
      <c r="Q58" s="13">
        <f>'Formato 6 c)'!C66</f>
        <v>0</v>
      </c>
      <c r="R58" s="13">
        <f>'Formato 6 c)'!D66</f>
        <v>0</v>
      </c>
      <c r="S58" s="13">
        <f>'Formato 6 c)'!E66</f>
        <v>0</v>
      </c>
      <c r="T58" s="13">
        <f>'Formato 6 c)'!F66</f>
        <v>0</v>
      </c>
      <c r="U58" s="13">
        <f>'Formato 6 c)'!G66</f>
        <v>0</v>
      </c>
    </row>
    <row r="59" spans="1:21" x14ac:dyDescent="0.3">
      <c r="A59" t="str">
        <f t="shared" si="0"/>
        <v>6,3,2,3,6,0,0</v>
      </c>
      <c r="B59">
        <v>6</v>
      </c>
      <c r="C59">
        <v>3</v>
      </c>
      <c r="D59">
        <v>2</v>
      </c>
      <c r="E59">
        <v>3</v>
      </c>
      <c r="F59">
        <v>6</v>
      </c>
      <c r="K59" t="s">
        <v>3233</v>
      </c>
      <c r="P59" s="13">
        <f>'Formato 6 c)'!B67</f>
        <v>0</v>
      </c>
      <c r="Q59" s="13">
        <f>'Formato 6 c)'!C67</f>
        <v>0</v>
      </c>
      <c r="R59" s="13">
        <f>'Formato 6 c)'!D67</f>
        <v>0</v>
      </c>
      <c r="S59" s="13">
        <f>'Formato 6 c)'!E67</f>
        <v>0</v>
      </c>
      <c r="T59" s="13">
        <f>'Formato 6 c)'!F67</f>
        <v>0</v>
      </c>
      <c r="U59" s="13">
        <f>'Formato 6 c)'!G67</f>
        <v>0</v>
      </c>
    </row>
    <row r="60" spans="1:21" x14ac:dyDescent="0.3">
      <c r="A60" t="str">
        <f t="shared" si="0"/>
        <v>6,3,2,3,7,0,0</v>
      </c>
      <c r="B60">
        <v>6</v>
      </c>
      <c r="C60">
        <v>3</v>
      </c>
      <c r="D60">
        <v>2</v>
      </c>
      <c r="E60">
        <v>3</v>
      </c>
      <c r="F60">
        <v>7</v>
      </c>
      <c r="K60" t="s">
        <v>3234</v>
      </c>
      <c r="P60" s="13">
        <f>'Formato 6 c)'!B68</f>
        <v>0</v>
      </c>
      <c r="Q60" s="13">
        <f>'Formato 6 c)'!C68</f>
        <v>0</v>
      </c>
      <c r="R60" s="13">
        <f>'Formato 6 c)'!D68</f>
        <v>0</v>
      </c>
      <c r="S60" s="13">
        <f>'Formato 6 c)'!E68</f>
        <v>0</v>
      </c>
      <c r="T60" s="13">
        <f>'Formato 6 c)'!F68</f>
        <v>0</v>
      </c>
      <c r="U60" s="13">
        <f>'Formato 6 c)'!G68</f>
        <v>0</v>
      </c>
    </row>
    <row r="61" spans="1:21" x14ac:dyDescent="0.3">
      <c r="A61" t="str">
        <f t="shared" si="0"/>
        <v>6,3,2,3,8,0,0</v>
      </c>
      <c r="B61">
        <v>6</v>
      </c>
      <c r="C61">
        <v>3</v>
      </c>
      <c r="D61">
        <v>2</v>
      </c>
      <c r="E61">
        <v>3</v>
      </c>
      <c r="F61">
        <v>8</v>
      </c>
      <c r="K61" t="s">
        <v>3235</v>
      </c>
      <c r="P61" s="13">
        <f>'Formato 6 c)'!B69</f>
        <v>0</v>
      </c>
      <c r="Q61" s="13">
        <f>'Formato 6 c)'!C69</f>
        <v>0</v>
      </c>
      <c r="R61" s="13">
        <f>'Formato 6 c)'!D69</f>
        <v>0</v>
      </c>
      <c r="S61" s="13">
        <f>'Formato 6 c)'!E69</f>
        <v>0</v>
      </c>
      <c r="T61" s="13">
        <f>'Formato 6 c)'!F69</f>
        <v>0</v>
      </c>
      <c r="U61" s="13">
        <f>'Formato 6 c)'!G69</f>
        <v>0</v>
      </c>
    </row>
    <row r="62" spans="1:21" x14ac:dyDescent="0.3">
      <c r="A62" t="str">
        <f t="shared" si="0"/>
        <v>6,3,2,3,9,0,0</v>
      </c>
      <c r="B62">
        <v>6</v>
      </c>
      <c r="C62">
        <v>3</v>
      </c>
      <c r="D62">
        <v>2</v>
      </c>
      <c r="E62">
        <v>3</v>
      </c>
      <c r="F62">
        <v>9</v>
      </c>
      <c r="K62" t="s">
        <v>3236</v>
      </c>
      <c r="P62" s="13">
        <f>'Formato 6 c)'!B70</f>
        <v>0</v>
      </c>
      <c r="Q62" s="13">
        <f>'Formato 6 c)'!C70</f>
        <v>0</v>
      </c>
      <c r="R62" s="13">
        <f>'Formato 6 c)'!D70</f>
        <v>0</v>
      </c>
      <c r="S62" s="13">
        <f>'Formato 6 c)'!E70</f>
        <v>0</v>
      </c>
      <c r="T62" s="13">
        <f>'Formato 6 c)'!F70</f>
        <v>0</v>
      </c>
      <c r="U62" s="13">
        <f>'Formato 6 c)'!G70</f>
        <v>0</v>
      </c>
    </row>
    <row r="63" spans="1:21" x14ac:dyDescent="0.3">
      <c r="A63" t="str">
        <f t="shared" si="0"/>
        <v>6,3,2,4,0,0,0</v>
      </c>
      <c r="B63">
        <v>6</v>
      </c>
      <c r="C63">
        <v>3</v>
      </c>
      <c r="D63">
        <v>2</v>
      </c>
      <c r="E63">
        <v>4</v>
      </c>
      <c r="J63" t="s">
        <v>3242</v>
      </c>
      <c r="P63" s="13">
        <f>'Formato 6 c)'!B71</f>
        <v>0</v>
      </c>
      <c r="Q63" s="13">
        <f>'Formato 6 c)'!C71</f>
        <v>0</v>
      </c>
      <c r="R63" s="13">
        <f>'Formato 6 c)'!D71</f>
        <v>0</v>
      </c>
      <c r="S63" s="13">
        <f>'Formato 6 c)'!E71</f>
        <v>0</v>
      </c>
      <c r="T63" s="13">
        <f>'Formato 6 c)'!F71</f>
        <v>0</v>
      </c>
      <c r="U63" s="13">
        <f>'Formato 6 c)'!G71</f>
        <v>0</v>
      </c>
    </row>
    <row r="64" spans="1:21" x14ac:dyDescent="0.3">
      <c r="A64" t="str">
        <f t="shared" si="0"/>
        <v>6,3,2,4,1,0,0</v>
      </c>
      <c r="B64">
        <v>6</v>
      </c>
      <c r="C64">
        <v>3</v>
      </c>
      <c r="D64">
        <v>2</v>
      </c>
      <c r="E64">
        <v>4</v>
      </c>
      <c r="F64">
        <v>1</v>
      </c>
      <c r="K64" t="s">
        <v>3238</v>
      </c>
      <c r="P64" s="13">
        <f>'Formato 6 c)'!B72</f>
        <v>0</v>
      </c>
      <c r="Q64" s="13">
        <f>'Formato 6 c)'!C72</f>
        <v>0</v>
      </c>
      <c r="R64" s="13">
        <f>'Formato 6 c)'!D72</f>
        <v>0</v>
      </c>
      <c r="S64" s="13">
        <f>'Formato 6 c)'!E72</f>
        <v>0</v>
      </c>
      <c r="T64" s="13">
        <f>'Formato 6 c)'!F72</f>
        <v>0</v>
      </c>
      <c r="U64" s="13">
        <f>'Formato 6 c)'!G72</f>
        <v>0</v>
      </c>
    </row>
    <row r="65" spans="1:21" x14ac:dyDescent="0.3">
      <c r="A65" t="str">
        <f t="shared" si="0"/>
        <v>6,3,2,4,2,0,0</v>
      </c>
      <c r="B65">
        <v>6</v>
      </c>
      <c r="C65">
        <v>3</v>
      </c>
      <c r="D65">
        <v>2</v>
      </c>
      <c r="E65">
        <v>4</v>
      </c>
      <c r="F65">
        <v>2</v>
      </c>
      <c r="K65" t="s">
        <v>3239</v>
      </c>
      <c r="P65" s="13">
        <f>'Formato 6 c)'!B73</f>
        <v>0</v>
      </c>
      <c r="Q65" s="13">
        <f>'Formato 6 c)'!C73</f>
        <v>0</v>
      </c>
      <c r="R65" s="13">
        <f>'Formato 6 c)'!D73</f>
        <v>0</v>
      </c>
      <c r="S65" s="13">
        <f>'Formato 6 c)'!E73</f>
        <v>0</v>
      </c>
      <c r="T65" s="13">
        <f>'Formato 6 c)'!F73</f>
        <v>0</v>
      </c>
      <c r="U65" s="13">
        <f>'Formato 6 c)'!G73</f>
        <v>0</v>
      </c>
    </row>
    <row r="66" spans="1:21" x14ac:dyDescent="0.3">
      <c r="A66" t="str">
        <f t="shared" si="0"/>
        <v>6,3,2,4,3,0,0</v>
      </c>
      <c r="B66">
        <v>6</v>
      </c>
      <c r="C66">
        <v>3</v>
      </c>
      <c r="D66">
        <v>2</v>
      </c>
      <c r="E66">
        <v>4</v>
      </c>
      <c r="F66">
        <v>3</v>
      </c>
      <c r="K66" t="s">
        <v>3240</v>
      </c>
      <c r="P66" s="13">
        <f>'Formato 6 c)'!B74</f>
        <v>0</v>
      </c>
      <c r="Q66" s="13">
        <f>'Formato 6 c)'!C74</f>
        <v>0</v>
      </c>
      <c r="R66" s="13">
        <f>'Formato 6 c)'!D74</f>
        <v>0</v>
      </c>
      <c r="S66" s="13">
        <f>'Formato 6 c)'!E74</f>
        <v>0</v>
      </c>
      <c r="T66" s="13">
        <f>'Formato 6 c)'!F74</f>
        <v>0</v>
      </c>
      <c r="U66" s="13">
        <f>'Formato 6 c)'!G74</f>
        <v>0</v>
      </c>
    </row>
    <row r="67" spans="1:21" x14ac:dyDescent="0.3">
      <c r="A67" t="str">
        <f t="shared" ref="A67:A68" si="1">IF(LEN(CLEAN(B67))=0,"0",B67)&amp;","&amp;IF(LEN(CLEAN(C67))=0,"0",C67)&amp;","&amp;IF(LEN(CLEAN(D67))=0,"0",D67)&amp;","&amp;IF(LEN(CLEAN(E67))=0,"0",E67)&amp;","&amp;IF(LEN(CLEAN(F67))=0,"0",F67)&amp;","&amp;IF(LEN(CLEAN(G67))=0,"0",G67)&amp;","&amp;IF(LEN(CLEAN(H67))=0,"0",H67)</f>
        <v>6,3,2,4,4,0,0</v>
      </c>
      <c r="B67">
        <v>6</v>
      </c>
      <c r="C67">
        <v>3</v>
      </c>
      <c r="D67">
        <v>2</v>
      </c>
      <c r="E67">
        <v>4</v>
      </c>
      <c r="F67">
        <v>4</v>
      </c>
      <c r="K67" t="s">
        <v>3241</v>
      </c>
      <c r="P67" s="13">
        <f>'Formato 6 c)'!B75</f>
        <v>0</v>
      </c>
      <c r="Q67" s="13">
        <f>'Formato 6 c)'!C75</f>
        <v>0</v>
      </c>
      <c r="R67" s="13">
        <f>'Formato 6 c)'!D75</f>
        <v>0</v>
      </c>
      <c r="S67" s="13">
        <f>'Formato 6 c)'!E75</f>
        <v>0</v>
      </c>
      <c r="T67" s="13">
        <f>'Formato 6 c)'!F75</f>
        <v>0</v>
      </c>
      <c r="U67" s="13">
        <f>'Formato 6 c)'!G75</f>
        <v>0</v>
      </c>
    </row>
    <row r="68" spans="1:21" x14ac:dyDescent="0.3">
      <c r="A68" t="str">
        <f t="shared" si="1"/>
        <v>6,3,3,0,0,0,0</v>
      </c>
      <c r="B68">
        <v>6</v>
      </c>
      <c r="C68">
        <v>3</v>
      </c>
      <c r="D68">
        <v>3</v>
      </c>
      <c r="I68" t="s">
        <v>3211</v>
      </c>
      <c r="P68" s="13">
        <f>'Formato 6 c)'!B77</f>
        <v>543608662.65175009</v>
      </c>
      <c r="Q68" s="13">
        <f>'Formato 6 c)'!C77</f>
        <v>578308464.87098026</v>
      </c>
      <c r="R68" s="13">
        <f>'Formato 6 c)'!D77</f>
        <v>1121917127.5227301</v>
      </c>
      <c r="S68" s="13">
        <f>'Formato 6 c)'!E77</f>
        <v>752326290.73999977</v>
      </c>
      <c r="T68" s="13">
        <f>'Formato 6 c)'!F77</f>
        <v>723353354.93999982</v>
      </c>
      <c r="U68" s="13">
        <f>'Formato 6 c)'!G77</f>
        <v>369590836.7827304</v>
      </c>
    </row>
  </sheetData>
  <sheetProtection algorithmName="SHA-512" hashValue="rlrIQPpC6b3ohyyj7bIS4vqAyIE0+7xA+VVPirSTxfEUvlCFoynuLUa3dIkayEB4ZEVmMPbmTCdOsAwo1s5XEA==" saltValue="EnAd9a5OFXVbXLIjc32qoQ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/>
  <dimension ref="B3:I33"/>
  <sheetViews>
    <sheetView topLeftCell="A17" workbookViewId="0">
      <selection activeCell="D33" sqref="D33"/>
    </sheetView>
  </sheetViews>
  <sheetFormatPr baseColWidth="10" defaultRowHeight="14.4" x14ac:dyDescent="0.3"/>
  <cols>
    <col min="2" max="2" width="35.88671875" bestFit="1" customWidth="1"/>
    <col min="3" max="3" width="50.33203125" customWidth="1"/>
    <col min="4" max="4" width="12.109375" bestFit="1" customWidth="1"/>
  </cols>
  <sheetData>
    <row r="3" spans="2:3" x14ac:dyDescent="0.3">
      <c r="B3" t="s">
        <v>821</v>
      </c>
    </row>
    <row r="6" spans="2:3" x14ac:dyDescent="0.3">
      <c r="B6" t="s">
        <v>784</v>
      </c>
      <c r="C6" s="18" t="str">
        <f>IF(TRIM(ENTE)="", IF(MUNICIPIO="No Aplica",IF(ENTIDAD_FEDERATIVA="Ciudad de México",ENTIDAD_FEDERATIVA,CONCATENATE("Gobierno del Estado de ",ENTIDAD_FEDERATIVA)),CONCATENATE(TRIM(ENTE),IF(ENTIDAD_FEDERATIVA="Ciudad de México","Delegación ","Municipio de "),MUNICIPIO, ", ",IF(ENTIDAD_FEDERATIVA="Ciudad de México",ENTIDAD_FEDERATIVA,CONCATENATE("Gobierno del Estado de ",ENTIDAD_FEDERATIVA)))),CONCATENATE(TRIM(ENTE),", ",IF(ENTIDAD_FEDERATIVA="Ciudad de México",ENTIDAD_FEDERATIVA,CONCATENATE("Gobierno del Estado de ",ENTIDAD_FEDERATIVA))))</f>
        <v>JUNTA DE AGUA POTABLE DRENAJE ALCANTARILLADO Y SANEAMIENTO DEL MUNICIPIO DE IRAPUATO GTO, Gobierno del Estado de Guanajuato</v>
      </c>
    </row>
    <row r="7" spans="2:3" x14ac:dyDescent="0.3">
      <c r="C7" t="str">
        <f>CONCATENATE(ENTE_PUBLICO," (a)")</f>
        <v>JUNTA DE AGUA POTABLE DRENAJE ALCANTARILLADO Y SANEAMIENTO DEL MUNICIPIO DE IRAPUATO GTO, Gobierno del Estado de Guanajuato (a)</v>
      </c>
    </row>
    <row r="8" spans="2:3" ht="27" customHeight="1" x14ac:dyDescent="0.3">
      <c r="B8" t="s">
        <v>787</v>
      </c>
      <c r="C8" s="18" t="s">
        <v>799</v>
      </c>
    </row>
    <row r="10" spans="2:3" ht="25.5" customHeight="1" x14ac:dyDescent="0.3">
      <c r="B10" t="s">
        <v>788</v>
      </c>
      <c r="C10" s="18" t="s">
        <v>1136</v>
      </c>
    </row>
    <row r="11" spans="2:3" ht="20.25" customHeight="1" x14ac:dyDescent="0.3">
      <c r="C11" s="18" t="str">
        <f>IF(MUNICIPIO="No Aplica", IF(ENTIDAD_FEDERATIVA="Ciudad de México",ENTIDAD_FEDERATIVA,CONCATENATE("Gobierno del Estado de ",ENTIDAD_FEDERATIVA)),CONCATENATE(IF(ENTIDAD_FEDERATIVA="Ciudad de México","Delegación ","Municipio de "), MUNICIPIO, IF(ENTIDAD_FEDERATIVA="Ciudad de México",CONCATENATE(", ",ENTIDAD_FEDERATIVA),CONCATENATE(", Gobierno del Estado de ",ENTIDAD_FEDERATIVA))))</f>
        <v>Municipio de Irapuato, Gobierno del Estado de Guanajuato</v>
      </c>
    </row>
    <row r="12" spans="2:3" x14ac:dyDescent="0.3">
      <c r="B12" t="s">
        <v>786</v>
      </c>
      <c r="C12" s="18">
        <v>2022</v>
      </c>
    </row>
    <row r="14" spans="2:3" x14ac:dyDescent="0.3">
      <c r="B14" t="s">
        <v>785</v>
      </c>
      <c r="C14" s="18" t="s">
        <v>3295</v>
      </c>
    </row>
    <row r="15" spans="2:3" x14ac:dyDescent="0.3">
      <c r="C15" s="18">
        <v>4</v>
      </c>
    </row>
    <row r="16" spans="2:3" x14ac:dyDescent="0.3">
      <c r="C16" s="18" t="s">
        <v>3296</v>
      </c>
    </row>
    <row r="18" spans="4:9" ht="129.6" x14ac:dyDescent="0.3">
      <c r="D18" s="26" t="str">
        <f>IF(PERIODO=1,CONCATENATE("Monto pagado de la inversión al 30 de marzo de ",ANIO_INFORME," (k)"),IF(PERIODO=2,CONCATENATE("Monto pagado de la inversión al 30 de junio de ",ANIO_INFORME," (k)"),IF(PERIODO=3,CONCATENATE("Monto pagado de la inversión al 30 de septiembre de ",ANIO_INFORME," (k)"),IF(PERIODO=4,CONCATENATE("Monto pagado de la inversión al 31 de diciembre de ",ANIO_INFORME," (k)")))))</f>
        <v>Monto pagado de la inversión al 31 de diciembre de 2022 (k)</v>
      </c>
      <c r="E18" s="26" t="str">
        <f>IF(PERIODO=1,CONCATENATE("Monto pagado de la inversión actualizado al 30 de marzo de ",ANIO_INFORME," (l)"),IF(PERIODO=2,CONCATENATE("Monto pagado de la inversión actualizado al 30 de junio de ",ANIO_INFORME," (l)"),IF(PERIODO=3,CONCATENATE("Monto pagado de la inversión actualizado al 30 de septiembre de ",ANIO_INFORME," (l)"),IF(PERIODO=4,CONCATENATE("Monto pagado de la inversión actualizado al 31 de diciembre de ",ANIO_INFORME," (l)")))))</f>
        <v>Monto pagado de la inversión actualizado al 31 de diciembre de 2022 (l)</v>
      </c>
      <c r="F18" s="26" t="str">
        <f>IF(PERIODO=1,CONCATENATE("Saldo pendiente por pagar de la inversión al 30 de marzo de ",ANIO_INFORME," (m = g – l)"),IF(PERIODO=2,CONCATENATE("Saldo pendiente por pagar de la inversión al 30 de junio de ",ANIO_INFORME," (m = g – l)"),IF(PERIODO=3,CONCATENATE("Saldo pendiente por pagar de la inversión al 30 de septiembre de ",ANIO_INFORME," (m = g – l)"),IF(PERIODO=4,CONCATENATE("Saldo pendiente por pagar de la inversión al 31 de diciembre de ",ANIO_INFORME," (m = g – l)")))))</f>
        <v>Saldo pendiente por pagar de la inversión al 31 de diciembre de 2022 (m = g – l)</v>
      </c>
    </row>
    <row r="20" spans="4:9" ht="57.6" x14ac:dyDescent="0.3">
      <c r="D20" s="15" t="str">
        <f>CONCATENATE(ANIO_INFORME, " (d)")</f>
        <v>2022 (d)</v>
      </c>
      <c r="E20" s="16" t="str">
        <f>CONCATENATE("31 de diciembre de ",ANIO_INFORME-1, " (e)")</f>
        <v>31 de diciembre de 2021 (e)</v>
      </c>
      <c r="F20" s="25" t="str">
        <f>CONCATENATE("Saldo al 31 de diciembre de ",ANIO_INFORME-1, " (d)")</f>
        <v>Saldo al 31 de diciembre de 2021 (d)</v>
      </c>
    </row>
    <row r="23" spans="4:9" x14ac:dyDescent="0.3">
      <c r="D23" s="27">
        <f>ANIO_INFORME + 1</f>
        <v>2023</v>
      </c>
      <c r="E23" s="28" t="str">
        <f>CONCATENATE(ANIO_INFORME + 2, " (d)")</f>
        <v>2024 (d)</v>
      </c>
      <c r="F23" s="28" t="str">
        <f>CONCATENATE(ANIO_INFORME + 3, " (d)")</f>
        <v>2025 (d)</v>
      </c>
      <c r="G23" s="28" t="str">
        <f>CONCATENATE(ANIO_INFORME + 4, " (d)")</f>
        <v>2026 (d)</v>
      </c>
      <c r="H23" s="28" t="str">
        <f>CONCATENATE(ANIO_INFORME + 5, " (d)")</f>
        <v>2027 (d)</v>
      </c>
      <c r="I23" s="28" t="str">
        <f>CONCATENATE(ANIO_INFORME + 6, " (d)")</f>
        <v>2028 (d)</v>
      </c>
    </row>
    <row r="25" spans="4:9" x14ac:dyDescent="0.3">
      <c r="D25" s="29" t="str">
        <f>CONCATENATE(ANIO_INFORME - 5, " ",CHAR(185)," (c)")</f>
        <v>2017 ¹ (c)</v>
      </c>
      <c r="E25" s="29" t="str">
        <f>CONCATENATE(ANIO_INFORME - 4, " ",CHAR(185)," (c)")</f>
        <v>2018 ¹ (c)</v>
      </c>
      <c r="F25" s="29" t="str">
        <f>CONCATENATE(ANIO_INFORME - 3, " ",CHAR(185)," (c)")</f>
        <v>2019 ¹ (c)</v>
      </c>
      <c r="G25" s="29" t="str">
        <f>CONCATENATE(ANIO_INFORME - 2, " ",CHAR(185)," (c)")</f>
        <v>2020 ¹ (c)</v>
      </c>
      <c r="H25" s="29" t="str">
        <f>CONCATENATE(ANIO_INFORME - 1, " ",CHAR(185)," (c)")</f>
        <v>2021 ¹ (c)</v>
      </c>
      <c r="I25" s="27">
        <f>ANIO_INFORME</f>
        <v>2022</v>
      </c>
    </row>
    <row r="26" spans="4:9" x14ac:dyDescent="0.3">
      <c r="D26" s="76"/>
    </row>
    <row r="29" spans="4:9" x14ac:dyDescent="0.3">
      <c r="D29" t="s">
        <v>3135</v>
      </c>
      <c r="E29" t="s">
        <v>3136</v>
      </c>
    </row>
    <row r="30" spans="4:9" x14ac:dyDescent="0.3">
      <c r="D30" s="113">
        <v>-1.7976931348623099E+100</v>
      </c>
      <c r="E30" s="113">
        <v>1.7976931348623099E+100</v>
      </c>
    </row>
    <row r="32" spans="4:9" x14ac:dyDescent="0.3">
      <c r="D32" t="s">
        <v>3137</v>
      </c>
      <c r="E32" t="s">
        <v>3138</v>
      </c>
    </row>
    <row r="33" spans="4:5" x14ac:dyDescent="0.3">
      <c r="D33" s="114">
        <v>36526</v>
      </c>
      <c r="E33" s="114">
        <v>55153</v>
      </c>
    </row>
  </sheetData>
  <sheetProtection algorithmName="SHA-512" hashValue="ifTinlDAy+m/hhaU0tfPrWkM//V8F/rkhXeUg3kIO6MQMHN10vkm1BpZ4EpOlud7oK2EwJhvcu4d3hC7ZP1nJw==" saltValue="XK/qjs2H5Nr2f7xmBcdBV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G34"/>
  <sheetViews>
    <sheetView showGridLines="0" zoomScale="90" zoomScaleNormal="90" workbookViewId="0">
      <selection activeCell="A6" sqref="A6:G6"/>
    </sheetView>
  </sheetViews>
  <sheetFormatPr baseColWidth="10" defaultColWidth="0" defaultRowHeight="14.4" zeroHeight="1" x14ac:dyDescent="0.3"/>
  <cols>
    <col min="1" max="1" width="111.88671875" customWidth="1"/>
    <col min="2" max="6" width="20.6640625" style="11" customWidth="1"/>
    <col min="7" max="7" width="17.5546875" style="11" customWidth="1"/>
    <col min="8" max="16384" width="10.88671875" hidden="1"/>
  </cols>
  <sheetData>
    <row r="1" spans="1:7" ht="54" customHeight="1" x14ac:dyDescent="0.3">
      <c r="A1" s="142" t="s">
        <v>3279</v>
      </c>
      <c r="B1" s="141"/>
      <c r="C1" s="141"/>
      <c r="D1" s="141"/>
      <c r="E1" s="141"/>
      <c r="F1" s="141"/>
      <c r="G1" s="141"/>
    </row>
    <row r="2" spans="1:7" x14ac:dyDescent="0.3">
      <c r="A2" s="126" t="str">
        <f>ENTE_PUBLICO_A</f>
        <v>JUNTA DE AGUA POTABLE DRENAJE ALCANTARILLADO Y SANEAMIENTO DEL MUNICIPIO DE IRAPUATO GTO, Gobierno del Estado de Guanajuato (a)</v>
      </c>
      <c r="B2" s="127"/>
      <c r="C2" s="127"/>
      <c r="D2" s="127"/>
      <c r="E2" s="127"/>
      <c r="F2" s="127"/>
      <c r="G2" s="128"/>
    </row>
    <row r="3" spans="1:7" x14ac:dyDescent="0.3">
      <c r="A3" s="129" t="s">
        <v>277</v>
      </c>
      <c r="B3" s="130"/>
      <c r="C3" s="130"/>
      <c r="D3" s="130"/>
      <c r="E3" s="130"/>
      <c r="F3" s="130"/>
      <c r="G3" s="131"/>
    </row>
    <row r="4" spans="1:7" x14ac:dyDescent="0.3">
      <c r="A4" s="129" t="s">
        <v>399</v>
      </c>
      <c r="B4" s="130"/>
      <c r="C4" s="130"/>
      <c r="D4" s="130"/>
      <c r="E4" s="130"/>
      <c r="F4" s="130"/>
      <c r="G4" s="131"/>
    </row>
    <row r="5" spans="1:7" x14ac:dyDescent="0.3">
      <c r="A5" s="129" t="str">
        <f>TRIMESTRE</f>
        <v>Del 1 de enero al 31 de diciembre de 2022 (b)</v>
      </c>
      <c r="B5" s="130"/>
      <c r="C5" s="130"/>
      <c r="D5" s="130"/>
      <c r="E5" s="130"/>
      <c r="F5" s="130"/>
      <c r="G5" s="131"/>
    </row>
    <row r="6" spans="1:7" x14ac:dyDescent="0.3">
      <c r="A6" s="132" t="s">
        <v>118</v>
      </c>
      <c r="B6" s="133"/>
      <c r="C6" s="133"/>
      <c r="D6" s="133"/>
      <c r="E6" s="133"/>
      <c r="F6" s="133"/>
      <c r="G6" s="134"/>
    </row>
    <row r="7" spans="1:7" x14ac:dyDescent="0.3">
      <c r="A7" s="138" t="s">
        <v>361</v>
      </c>
      <c r="B7" s="143" t="s">
        <v>279</v>
      </c>
      <c r="C7" s="143"/>
      <c r="D7" s="143"/>
      <c r="E7" s="143"/>
      <c r="F7" s="143"/>
      <c r="G7" s="143" t="s">
        <v>280</v>
      </c>
    </row>
    <row r="8" spans="1:7" ht="29.25" customHeight="1" x14ac:dyDescent="0.3">
      <c r="A8" s="139"/>
      <c r="B8" s="37" t="s">
        <v>281</v>
      </c>
      <c r="C8" s="42" t="s">
        <v>362</v>
      </c>
      <c r="D8" s="42" t="s">
        <v>212</v>
      </c>
      <c r="E8" s="42" t="s">
        <v>167</v>
      </c>
      <c r="F8" s="42" t="s">
        <v>185</v>
      </c>
      <c r="G8" s="148"/>
    </row>
    <row r="9" spans="1:7" x14ac:dyDescent="0.3">
      <c r="A9" s="44" t="s">
        <v>400</v>
      </c>
      <c r="B9" s="55">
        <f>SUM(B10,B11,B12,B15,B16,B19)</f>
        <v>125501090.69999993</v>
      </c>
      <c r="C9" s="55">
        <f t="shared" ref="C9:F9" si="0">SUM(C10,C11,C12,C15,C16,C19)</f>
        <v>-4.9999356269836426E-4</v>
      </c>
      <c r="D9" s="55">
        <f t="shared" si="0"/>
        <v>125501090.69949993</v>
      </c>
      <c r="E9" s="55">
        <f t="shared" si="0"/>
        <v>116678257.61999972</v>
      </c>
      <c r="F9" s="55">
        <f t="shared" si="0"/>
        <v>116677508.75999972</v>
      </c>
      <c r="G9" s="55">
        <f>SUM(G10,G11,G12,G15,G16,G19)</f>
        <v>8822833.0795002133</v>
      </c>
    </row>
    <row r="10" spans="1:7" x14ac:dyDescent="0.3">
      <c r="A10" s="45" t="s">
        <v>401</v>
      </c>
      <c r="B10" s="56">
        <v>125501090.69999993</v>
      </c>
      <c r="C10" s="56">
        <v>-4.9999356269836426E-4</v>
      </c>
      <c r="D10" s="56">
        <v>125501090.69949993</v>
      </c>
      <c r="E10" s="56">
        <v>116678257.61999972</v>
      </c>
      <c r="F10" s="56">
        <v>116677508.75999972</v>
      </c>
      <c r="G10" s="56">
        <f>D10-E10</f>
        <v>8822833.0795002133</v>
      </c>
    </row>
    <row r="11" spans="1:7" x14ac:dyDescent="0.3">
      <c r="A11" s="45" t="s">
        <v>402</v>
      </c>
      <c r="B11" s="56">
        <v>0</v>
      </c>
      <c r="C11" s="56">
        <v>0</v>
      </c>
      <c r="D11" s="56">
        <v>0</v>
      </c>
      <c r="E11" s="56">
        <v>0</v>
      </c>
      <c r="F11" s="56">
        <v>0</v>
      </c>
      <c r="G11" s="56">
        <f>D11-E11</f>
        <v>0</v>
      </c>
    </row>
    <row r="12" spans="1:7" x14ac:dyDescent="0.3">
      <c r="A12" s="45" t="s">
        <v>403</v>
      </c>
      <c r="B12" s="56">
        <f>B13+B14</f>
        <v>0</v>
      </c>
      <c r="C12" s="56">
        <f t="shared" ref="C12:F12" si="1">C13+C14</f>
        <v>0</v>
      </c>
      <c r="D12" s="56">
        <f t="shared" si="1"/>
        <v>0</v>
      </c>
      <c r="E12" s="56">
        <f t="shared" si="1"/>
        <v>0</v>
      </c>
      <c r="F12" s="56">
        <f t="shared" si="1"/>
        <v>0</v>
      </c>
      <c r="G12" s="56">
        <f>G13+G14</f>
        <v>0</v>
      </c>
    </row>
    <row r="13" spans="1:7" x14ac:dyDescent="0.3">
      <c r="A13" s="53" t="s">
        <v>404</v>
      </c>
      <c r="B13" s="56">
        <v>0</v>
      </c>
      <c r="C13" s="56">
        <v>0</v>
      </c>
      <c r="D13" s="56">
        <v>0</v>
      </c>
      <c r="E13" s="56">
        <v>0</v>
      </c>
      <c r="F13" s="56">
        <v>0</v>
      </c>
      <c r="G13" s="56">
        <f>D13-E13</f>
        <v>0</v>
      </c>
    </row>
    <row r="14" spans="1:7" x14ac:dyDescent="0.3">
      <c r="A14" s="53" t="s">
        <v>405</v>
      </c>
      <c r="B14" s="56">
        <v>0</v>
      </c>
      <c r="C14" s="56">
        <v>0</v>
      </c>
      <c r="D14" s="56">
        <v>0</v>
      </c>
      <c r="E14" s="56">
        <v>0</v>
      </c>
      <c r="F14" s="56">
        <v>0</v>
      </c>
      <c r="G14" s="56">
        <f t="shared" ref="G14:G15" si="2">D14-E14</f>
        <v>0</v>
      </c>
    </row>
    <row r="15" spans="1:7" x14ac:dyDescent="0.3">
      <c r="A15" s="45" t="s">
        <v>406</v>
      </c>
      <c r="B15" s="56">
        <v>0</v>
      </c>
      <c r="C15" s="56">
        <v>0</v>
      </c>
      <c r="D15" s="56">
        <v>0</v>
      </c>
      <c r="E15" s="56">
        <v>0</v>
      </c>
      <c r="F15" s="56">
        <v>0</v>
      </c>
      <c r="G15" s="56">
        <f t="shared" si="2"/>
        <v>0</v>
      </c>
    </row>
    <row r="16" spans="1:7" x14ac:dyDescent="0.3">
      <c r="A16" s="54" t="s">
        <v>407</v>
      </c>
      <c r="B16" s="56">
        <f>B17+B18</f>
        <v>0</v>
      </c>
      <c r="C16" s="56">
        <f t="shared" ref="C16:G16" si="3">C17+C18</f>
        <v>0</v>
      </c>
      <c r="D16" s="56">
        <f t="shared" si="3"/>
        <v>0</v>
      </c>
      <c r="E16" s="56">
        <f t="shared" si="3"/>
        <v>0</v>
      </c>
      <c r="F16" s="56">
        <f t="shared" si="3"/>
        <v>0</v>
      </c>
      <c r="G16" s="56">
        <f t="shared" si="3"/>
        <v>0</v>
      </c>
    </row>
    <row r="17" spans="1:7" x14ac:dyDescent="0.3">
      <c r="A17" s="53" t="s">
        <v>408</v>
      </c>
      <c r="B17" s="56">
        <v>0</v>
      </c>
      <c r="C17" s="56">
        <v>0</v>
      </c>
      <c r="D17" s="56">
        <v>0</v>
      </c>
      <c r="E17" s="56">
        <v>0</v>
      </c>
      <c r="F17" s="56">
        <v>0</v>
      </c>
      <c r="G17" s="56">
        <f>D17-E17</f>
        <v>0</v>
      </c>
    </row>
    <row r="18" spans="1:7" x14ac:dyDescent="0.3">
      <c r="A18" s="53" t="s">
        <v>409</v>
      </c>
      <c r="B18" s="56">
        <v>0</v>
      </c>
      <c r="C18" s="56">
        <v>0</v>
      </c>
      <c r="D18" s="56">
        <v>0</v>
      </c>
      <c r="E18" s="56">
        <v>0</v>
      </c>
      <c r="F18" s="56">
        <v>0</v>
      </c>
      <c r="G18" s="56">
        <f>D18-E18</f>
        <v>0</v>
      </c>
    </row>
    <row r="19" spans="1:7" x14ac:dyDescent="0.3">
      <c r="A19" s="45" t="s">
        <v>410</v>
      </c>
      <c r="B19" s="56">
        <v>0</v>
      </c>
      <c r="C19" s="56">
        <v>0</v>
      </c>
      <c r="D19" s="56">
        <v>0</v>
      </c>
      <c r="E19" s="56">
        <v>0</v>
      </c>
      <c r="F19" s="56">
        <v>0</v>
      </c>
      <c r="G19" s="56">
        <f>D19-E19</f>
        <v>0</v>
      </c>
    </row>
    <row r="20" spans="1:7" x14ac:dyDescent="0.3">
      <c r="A20" s="46"/>
      <c r="B20" s="57"/>
      <c r="C20" s="57"/>
      <c r="D20" s="57"/>
      <c r="E20" s="57"/>
      <c r="F20" s="57"/>
      <c r="G20" s="57"/>
    </row>
    <row r="21" spans="1:7" s="18" customFormat="1" x14ac:dyDescent="0.3">
      <c r="A21" s="9" t="s">
        <v>411</v>
      </c>
      <c r="B21" s="55">
        <f>SUM(B22,B23,B24,B27,B28,B31)</f>
        <v>0</v>
      </c>
      <c r="C21" s="55">
        <f t="shared" ref="C21:F21" si="4">SUM(C22,C23,C24,C27,C28,C31)</f>
        <v>0</v>
      </c>
      <c r="D21" s="55">
        <f t="shared" si="4"/>
        <v>0</v>
      </c>
      <c r="E21" s="55">
        <f t="shared" si="4"/>
        <v>0</v>
      </c>
      <c r="F21" s="55">
        <f t="shared" si="4"/>
        <v>0</v>
      </c>
      <c r="G21" s="55">
        <f>SUM(G22,G23,G24,G27,G28,G31)</f>
        <v>0</v>
      </c>
    </row>
    <row r="22" spans="1:7" s="18" customFormat="1" x14ac:dyDescent="0.3">
      <c r="A22" s="45" t="s">
        <v>401</v>
      </c>
      <c r="B22" s="56">
        <v>0</v>
      </c>
      <c r="C22" s="56">
        <v>0</v>
      </c>
      <c r="D22" s="56">
        <v>0</v>
      </c>
      <c r="E22" s="56">
        <v>0</v>
      </c>
      <c r="F22" s="56">
        <v>0</v>
      </c>
      <c r="G22" s="56">
        <f>D22-E22</f>
        <v>0</v>
      </c>
    </row>
    <row r="23" spans="1:7" s="18" customFormat="1" x14ac:dyDescent="0.3">
      <c r="A23" s="45" t="s">
        <v>402</v>
      </c>
      <c r="B23" s="56">
        <v>0</v>
      </c>
      <c r="C23" s="56">
        <v>0</v>
      </c>
      <c r="D23" s="56">
        <v>0</v>
      </c>
      <c r="E23" s="56">
        <v>0</v>
      </c>
      <c r="F23" s="56">
        <v>0</v>
      </c>
      <c r="G23" s="56">
        <f>D23-E23</f>
        <v>0</v>
      </c>
    </row>
    <row r="24" spans="1:7" s="18" customFormat="1" x14ac:dyDescent="0.3">
      <c r="A24" s="45" t="s">
        <v>403</v>
      </c>
      <c r="B24" s="56">
        <f>B25+B26</f>
        <v>0</v>
      </c>
      <c r="C24" s="56">
        <f t="shared" ref="C24:G24" si="5">C25+C26</f>
        <v>0</v>
      </c>
      <c r="D24" s="56">
        <f t="shared" si="5"/>
        <v>0</v>
      </c>
      <c r="E24" s="56">
        <f t="shared" si="5"/>
        <v>0</v>
      </c>
      <c r="F24" s="56">
        <f t="shared" si="5"/>
        <v>0</v>
      </c>
      <c r="G24" s="56">
        <f t="shared" si="5"/>
        <v>0</v>
      </c>
    </row>
    <row r="25" spans="1:7" s="18" customFormat="1" x14ac:dyDescent="0.3">
      <c r="A25" s="53" t="s">
        <v>404</v>
      </c>
      <c r="B25" s="56">
        <v>0</v>
      </c>
      <c r="C25" s="56">
        <v>0</v>
      </c>
      <c r="D25" s="56">
        <v>0</v>
      </c>
      <c r="E25" s="56">
        <v>0</v>
      </c>
      <c r="F25" s="56">
        <v>0</v>
      </c>
      <c r="G25" s="56">
        <f>D25-E25</f>
        <v>0</v>
      </c>
    </row>
    <row r="26" spans="1:7" s="18" customFormat="1" x14ac:dyDescent="0.3">
      <c r="A26" s="53" t="s">
        <v>405</v>
      </c>
      <c r="B26" s="56">
        <v>0</v>
      </c>
      <c r="C26" s="56">
        <v>0</v>
      </c>
      <c r="D26" s="56">
        <v>0</v>
      </c>
      <c r="E26" s="56">
        <v>0</v>
      </c>
      <c r="F26" s="56">
        <v>0</v>
      </c>
      <c r="G26" s="56">
        <f t="shared" ref="G26:G27" si="6">D26-E26</f>
        <v>0</v>
      </c>
    </row>
    <row r="27" spans="1:7" s="18" customFormat="1" x14ac:dyDescent="0.3">
      <c r="A27" s="45" t="s">
        <v>406</v>
      </c>
      <c r="B27" s="56">
        <v>0</v>
      </c>
      <c r="C27" s="56">
        <v>0</v>
      </c>
      <c r="D27" s="56">
        <v>0</v>
      </c>
      <c r="E27" s="56">
        <v>0</v>
      </c>
      <c r="F27" s="56">
        <v>0</v>
      </c>
      <c r="G27" s="56">
        <f t="shared" si="6"/>
        <v>0</v>
      </c>
    </row>
    <row r="28" spans="1:7" s="18" customFormat="1" x14ac:dyDescent="0.3">
      <c r="A28" s="54" t="s">
        <v>407</v>
      </c>
      <c r="B28" s="56">
        <f>B29+B30</f>
        <v>0</v>
      </c>
      <c r="C28" s="56">
        <f t="shared" ref="C28:G28" si="7">C29+C30</f>
        <v>0</v>
      </c>
      <c r="D28" s="56">
        <f t="shared" si="7"/>
        <v>0</v>
      </c>
      <c r="E28" s="56">
        <f t="shared" si="7"/>
        <v>0</v>
      </c>
      <c r="F28" s="56">
        <f t="shared" si="7"/>
        <v>0</v>
      </c>
      <c r="G28" s="56">
        <f t="shared" si="7"/>
        <v>0</v>
      </c>
    </row>
    <row r="29" spans="1:7" s="18" customFormat="1" x14ac:dyDescent="0.3">
      <c r="A29" s="53" t="s">
        <v>408</v>
      </c>
      <c r="B29" s="56">
        <v>0</v>
      </c>
      <c r="C29" s="56">
        <v>0</v>
      </c>
      <c r="D29" s="56">
        <v>0</v>
      </c>
      <c r="E29" s="56">
        <v>0</v>
      </c>
      <c r="F29" s="56">
        <v>0</v>
      </c>
      <c r="G29" s="56">
        <f>D29-E29</f>
        <v>0</v>
      </c>
    </row>
    <row r="30" spans="1:7" s="18" customFormat="1" x14ac:dyDescent="0.3">
      <c r="A30" s="53" t="s">
        <v>409</v>
      </c>
      <c r="B30" s="56">
        <v>0</v>
      </c>
      <c r="C30" s="56">
        <v>0</v>
      </c>
      <c r="D30" s="56">
        <v>0</v>
      </c>
      <c r="E30" s="56">
        <v>0</v>
      </c>
      <c r="F30" s="56">
        <v>0</v>
      </c>
      <c r="G30" s="56">
        <f t="shared" ref="G30:G31" si="8">D30-E30</f>
        <v>0</v>
      </c>
    </row>
    <row r="31" spans="1:7" s="18" customFormat="1" x14ac:dyDescent="0.3">
      <c r="A31" s="45" t="s">
        <v>410</v>
      </c>
      <c r="B31" s="56">
        <v>0</v>
      </c>
      <c r="C31" s="56">
        <v>0</v>
      </c>
      <c r="D31" s="56">
        <v>0</v>
      </c>
      <c r="E31" s="56">
        <v>0</v>
      </c>
      <c r="F31" s="56">
        <v>0</v>
      </c>
      <c r="G31" s="56">
        <f t="shared" si="8"/>
        <v>0</v>
      </c>
    </row>
    <row r="32" spans="1:7" x14ac:dyDescent="0.3">
      <c r="A32" s="46"/>
      <c r="B32" s="57"/>
      <c r="C32" s="57"/>
      <c r="D32" s="57"/>
      <c r="E32" s="57"/>
      <c r="F32" s="57"/>
      <c r="G32" s="57"/>
    </row>
    <row r="33" spans="1:7" x14ac:dyDescent="0.3">
      <c r="A33" s="47" t="s">
        <v>412</v>
      </c>
      <c r="B33" s="55">
        <f>B21+B9</f>
        <v>125501090.69999993</v>
      </c>
      <c r="C33" s="55">
        <f t="shared" ref="C33:G33" si="9">C21+C9</f>
        <v>-4.9999356269836426E-4</v>
      </c>
      <c r="D33" s="55">
        <f t="shared" si="9"/>
        <v>125501090.69949993</v>
      </c>
      <c r="E33" s="55">
        <f t="shared" si="9"/>
        <v>116678257.61999972</v>
      </c>
      <c r="F33" s="55">
        <f t="shared" si="9"/>
        <v>116677508.75999972</v>
      </c>
      <c r="G33" s="55">
        <f t="shared" si="9"/>
        <v>8822833.0795002133</v>
      </c>
    </row>
    <row r="34" spans="1:7" x14ac:dyDescent="0.3">
      <c r="A34" s="49"/>
      <c r="B34" s="10"/>
      <c r="C34" s="10"/>
      <c r="D34" s="10"/>
      <c r="E34" s="10"/>
      <c r="F34" s="10"/>
      <c r="G34" s="10"/>
    </row>
  </sheetData>
  <sheetProtection password="92CF" sheet="1" objects="1" scenarios="1"/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dataValidations count="1">
    <dataValidation type="decimal" allowBlank="1" showInputMessage="1" showErrorMessage="1" sqref="B9:G33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paperSize="119" scale="70" orientation="portrait" horizontalDpi="360" verticalDpi="36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/>
  <dimension ref="A1:Y66"/>
  <sheetViews>
    <sheetView workbookViewId="0">
      <selection activeCell="O38" sqref="O38"/>
    </sheetView>
  </sheetViews>
  <sheetFormatPr baseColWidth="10" defaultRowHeight="14.4" x14ac:dyDescent="0.3"/>
  <cols>
    <col min="1" max="1" width="10.44140625" bestFit="1" customWidth="1"/>
    <col min="2" max="14" width="3" customWidth="1"/>
    <col min="15" max="15" width="58.44140625" customWidth="1"/>
    <col min="17" max="17" width="12.6640625" customWidth="1"/>
    <col min="18" max="18" width="11.33203125" bestFit="1" customWidth="1"/>
    <col min="20" max="20" width="11" bestFit="1" customWidth="1"/>
    <col min="21" max="21" width="10" bestFit="1" customWidth="1"/>
    <col min="22" max="22" width="20.6640625" bestFit="1" customWidth="1"/>
    <col min="23" max="23" width="15" bestFit="1" customWidth="1"/>
    <col min="24" max="24" width="27.33203125" bestFit="1" customWidth="1"/>
    <col min="25" max="25" width="16" bestFit="1" customWidth="1"/>
  </cols>
  <sheetData>
    <row r="1" spans="1:25" x14ac:dyDescent="0.3">
      <c r="A1" t="s">
        <v>538</v>
      </c>
      <c r="B1" t="s">
        <v>539</v>
      </c>
      <c r="C1" t="s">
        <v>540</v>
      </c>
      <c r="D1" t="s">
        <v>541</v>
      </c>
      <c r="E1" t="s">
        <v>542</v>
      </c>
      <c r="F1" t="s">
        <v>543</v>
      </c>
      <c r="G1" t="s">
        <v>544</v>
      </c>
      <c r="H1" t="s">
        <v>545</v>
      </c>
      <c r="I1" t="s">
        <v>546</v>
      </c>
      <c r="P1" t="s">
        <v>3139</v>
      </c>
      <c r="Q1" t="s">
        <v>3140</v>
      </c>
      <c r="R1" t="s">
        <v>729</v>
      </c>
      <c r="S1" t="s">
        <v>723</v>
      </c>
      <c r="T1" t="s">
        <v>3141</v>
      </c>
      <c r="U1" t="s">
        <v>3142</v>
      </c>
    </row>
    <row r="2" spans="1:25" x14ac:dyDescent="0.3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6,4,1,0,0,0,0</v>
      </c>
      <c r="B2">
        <v>6</v>
      </c>
      <c r="C2">
        <v>4</v>
      </c>
      <c r="D2">
        <v>1</v>
      </c>
      <c r="I2" t="s">
        <v>703</v>
      </c>
      <c r="P2" s="13">
        <f>'Formato 6 d)'!B9</f>
        <v>125501090.69999993</v>
      </c>
      <c r="Q2" s="13">
        <f>'Formato 6 d)'!C9</f>
        <v>-4.9999356269836426E-4</v>
      </c>
      <c r="R2" s="13">
        <f>'Formato 6 d)'!D9</f>
        <v>125501090.69949993</v>
      </c>
      <c r="S2" s="13">
        <f>'Formato 6 d)'!E9</f>
        <v>116678257.61999972</v>
      </c>
      <c r="T2" s="13">
        <f>'Formato 6 d)'!F9</f>
        <v>116677508.75999972</v>
      </c>
      <c r="U2" s="13">
        <f>'Formato 6 d)'!G9</f>
        <v>8822833.0795002133</v>
      </c>
    </row>
    <row r="3" spans="1:25" x14ac:dyDescent="0.3">
      <c r="A3" t="str">
        <f t="shared" ref="A3:A6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6,4,1,1,0,0,0</v>
      </c>
      <c r="B3">
        <v>6</v>
      </c>
      <c r="C3">
        <v>4</v>
      </c>
      <c r="D3">
        <v>1</v>
      </c>
      <c r="E3">
        <v>1</v>
      </c>
      <c r="J3" t="s">
        <v>3243</v>
      </c>
      <c r="P3" s="13">
        <f>'Formato 6 d)'!B10</f>
        <v>125501090.69999993</v>
      </c>
      <c r="Q3" s="13">
        <f>'Formato 6 d)'!C10</f>
        <v>-4.9999356269836426E-4</v>
      </c>
      <c r="R3" s="13">
        <f>'Formato 6 d)'!D10</f>
        <v>125501090.69949993</v>
      </c>
      <c r="S3" s="13">
        <f>'Formato 6 d)'!E10</f>
        <v>116678257.61999972</v>
      </c>
      <c r="T3" s="13">
        <f>'Formato 6 d)'!F10</f>
        <v>116677508.75999972</v>
      </c>
      <c r="U3" s="13">
        <f>'Formato 6 d)'!G10</f>
        <v>8822833.0795002133</v>
      </c>
      <c r="V3" s="13"/>
    </row>
    <row r="4" spans="1:25" x14ac:dyDescent="0.3">
      <c r="A4" t="str">
        <f t="shared" si="0"/>
        <v>6,4,1,2,0,0,0</v>
      </c>
      <c r="B4">
        <v>6</v>
      </c>
      <c r="C4">
        <v>4</v>
      </c>
      <c r="D4">
        <v>1</v>
      </c>
      <c r="E4">
        <v>2</v>
      </c>
      <c r="J4" t="s">
        <v>3244</v>
      </c>
      <c r="P4" s="13">
        <f>'Formato 6 d)'!B11</f>
        <v>0</v>
      </c>
      <c r="Q4" s="13">
        <f>'Formato 6 d)'!C11</f>
        <v>0</v>
      </c>
      <c r="R4" s="13">
        <f>'Formato 6 d)'!D11</f>
        <v>0</v>
      </c>
      <c r="S4" s="13">
        <f>'Formato 6 d)'!E11</f>
        <v>0</v>
      </c>
      <c r="T4" s="13">
        <f>'Formato 6 d)'!F11</f>
        <v>0</v>
      </c>
      <c r="U4" s="13">
        <f>'Formato 6 d)'!G11</f>
        <v>0</v>
      </c>
      <c r="V4" s="13"/>
    </row>
    <row r="5" spans="1:25" x14ac:dyDescent="0.3">
      <c r="A5" t="str">
        <f t="shared" si="0"/>
        <v>6,4,1,3,0,0,0</v>
      </c>
      <c r="B5">
        <v>6</v>
      </c>
      <c r="C5">
        <v>4</v>
      </c>
      <c r="D5">
        <v>1</v>
      </c>
      <c r="E5">
        <v>3</v>
      </c>
      <c r="J5" t="s">
        <v>3245</v>
      </c>
      <c r="P5" s="13">
        <f>'Formato 6 d)'!B12</f>
        <v>0</v>
      </c>
      <c r="Q5" s="13">
        <f>'Formato 6 d)'!C12</f>
        <v>0</v>
      </c>
      <c r="R5" s="13">
        <f>'Formato 6 d)'!D12</f>
        <v>0</v>
      </c>
      <c r="S5" s="13">
        <f>'Formato 6 d)'!E12</f>
        <v>0</v>
      </c>
      <c r="T5" s="13">
        <f>'Formato 6 d)'!F12</f>
        <v>0</v>
      </c>
      <c r="U5" s="13">
        <f>'Formato 6 d)'!G12</f>
        <v>0</v>
      </c>
      <c r="V5" s="13"/>
    </row>
    <row r="6" spans="1:25" x14ac:dyDescent="0.3">
      <c r="A6" t="str">
        <f t="shared" si="0"/>
        <v>6,4,1,3,1,0,0</v>
      </c>
      <c r="B6">
        <v>6</v>
      </c>
      <c r="C6">
        <v>4</v>
      </c>
      <c r="D6">
        <v>1</v>
      </c>
      <c r="E6">
        <v>3</v>
      </c>
      <c r="F6">
        <v>1</v>
      </c>
      <c r="K6" t="s">
        <v>3243</v>
      </c>
      <c r="P6" s="13">
        <f>'Formato 6 d)'!B13</f>
        <v>0</v>
      </c>
      <c r="Q6" s="13">
        <f>'Formato 6 d)'!C13</f>
        <v>0</v>
      </c>
      <c r="R6" s="13">
        <f>'Formato 6 d)'!D13</f>
        <v>0</v>
      </c>
      <c r="S6" s="13">
        <f>'Formato 6 d)'!E13</f>
        <v>0</v>
      </c>
      <c r="T6" s="13">
        <f>'Formato 6 d)'!F13</f>
        <v>0</v>
      </c>
      <c r="U6" s="13">
        <f>'Formato 6 d)'!G13</f>
        <v>0</v>
      </c>
      <c r="V6" s="13"/>
    </row>
    <row r="7" spans="1:25" x14ac:dyDescent="0.3">
      <c r="A7" t="str">
        <f t="shared" ref="A7:A24" si="1">IF(LEN(CLEAN(B7))=0,"0",B7)&amp;","&amp;IF(LEN(CLEAN(C7))=0,"0",C7)&amp;","&amp;IF(LEN(CLEAN(D7))=0,"0",D7)&amp;","&amp;IF(LEN(CLEAN(E7))=0,"0",E7)&amp;","&amp;IF(LEN(CLEAN(F7))=0,"0",F7)&amp;","&amp;IF(LEN(CLEAN(G7))=0,"0",G7)&amp;","&amp;IF(LEN(CLEAN(H7))=0,"0",H7)</f>
        <v>6,4,1,3,2,0,0</v>
      </c>
      <c r="B7">
        <v>6</v>
      </c>
      <c r="C7">
        <v>4</v>
      </c>
      <c r="D7">
        <v>1</v>
      </c>
      <c r="E7">
        <v>3</v>
      </c>
      <c r="F7">
        <v>2</v>
      </c>
      <c r="K7" t="s">
        <v>3246</v>
      </c>
      <c r="P7" s="13">
        <f>'Formato 6 d)'!B14</f>
        <v>0</v>
      </c>
      <c r="Q7" s="13">
        <f>'Formato 6 d)'!C14</f>
        <v>0</v>
      </c>
      <c r="R7" s="13">
        <f>'Formato 6 d)'!D14</f>
        <v>0</v>
      </c>
      <c r="S7" s="13">
        <f>'Formato 6 d)'!E14</f>
        <v>0</v>
      </c>
      <c r="T7" s="13">
        <f>'Formato 6 d)'!F14</f>
        <v>0</v>
      </c>
      <c r="U7" s="13">
        <f>'Formato 6 d)'!G14</f>
        <v>0</v>
      </c>
      <c r="V7" s="13"/>
      <c r="W7" s="13"/>
      <c r="X7" s="13"/>
      <c r="Y7" s="13"/>
    </row>
    <row r="8" spans="1:25" x14ac:dyDescent="0.3">
      <c r="A8" t="str">
        <f t="shared" si="1"/>
        <v>6,4,1,4,0,0,0</v>
      </c>
      <c r="B8">
        <v>6</v>
      </c>
      <c r="C8">
        <v>4</v>
      </c>
      <c r="D8">
        <v>1</v>
      </c>
      <c r="E8">
        <v>4</v>
      </c>
      <c r="J8" t="s">
        <v>3247</v>
      </c>
      <c r="P8" s="13">
        <f>'Formato 6 d)'!B15</f>
        <v>0</v>
      </c>
      <c r="Q8" s="13">
        <f>'Formato 6 d)'!C15</f>
        <v>0</v>
      </c>
      <c r="R8" s="13">
        <f>'Formato 6 d)'!D15</f>
        <v>0</v>
      </c>
      <c r="S8" s="13">
        <f>'Formato 6 d)'!E15</f>
        <v>0</v>
      </c>
      <c r="T8" s="13">
        <f>'Formato 6 d)'!F15</f>
        <v>0</v>
      </c>
      <c r="U8" s="13">
        <f>'Formato 6 d)'!G15</f>
        <v>0</v>
      </c>
    </row>
    <row r="9" spans="1:25" x14ac:dyDescent="0.3">
      <c r="A9" t="str">
        <f t="shared" si="1"/>
        <v>6,4,1,5,0,0,0</v>
      </c>
      <c r="B9">
        <v>6</v>
      </c>
      <c r="C9">
        <v>4</v>
      </c>
      <c r="D9">
        <v>1</v>
      </c>
      <c r="E9">
        <v>5</v>
      </c>
      <c r="J9" t="s">
        <v>3248</v>
      </c>
      <c r="P9" s="13">
        <f>'Formato 6 d)'!B16</f>
        <v>0</v>
      </c>
      <c r="Q9" s="13">
        <f>'Formato 6 d)'!C16</f>
        <v>0</v>
      </c>
      <c r="R9" s="13">
        <f>'Formato 6 d)'!D16</f>
        <v>0</v>
      </c>
      <c r="S9" s="13">
        <f>'Formato 6 d)'!E16</f>
        <v>0</v>
      </c>
      <c r="T9" s="13">
        <f>'Formato 6 d)'!F16</f>
        <v>0</v>
      </c>
      <c r="U9" s="13">
        <f>'Formato 6 d)'!G16</f>
        <v>0</v>
      </c>
    </row>
    <row r="10" spans="1:25" x14ac:dyDescent="0.3">
      <c r="A10" t="str">
        <f t="shared" si="1"/>
        <v>6,4,1,5,1,0,0</v>
      </c>
      <c r="B10">
        <v>6</v>
      </c>
      <c r="C10">
        <v>4</v>
      </c>
      <c r="D10">
        <v>1</v>
      </c>
      <c r="E10">
        <v>5</v>
      </c>
      <c r="F10">
        <v>1</v>
      </c>
      <c r="K10" t="s">
        <v>3249</v>
      </c>
      <c r="P10" s="13">
        <f>'Formato 6 d)'!B17</f>
        <v>0</v>
      </c>
      <c r="Q10" s="13">
        <f>'Formato 6 d)'!C17</f>
        <v>0</v>
      </c>
      <c r="R10" s="13">
        <f>'Formato 6 d)'!D17</f>
        <v>0</v>
      </c>
      <c r="S10" s="13">
        <f>'Formato 6 d)'!E17</f>
        <v>0</v>
      </c>
      <c r="T10" s="13">
        <f>'Formato 6 d)'!F17</f>
        <v>0</v>
      </c>
      <c r="U10" s="13">
        <f>'Formato 6 d)'!G17</f>
        <v>0</v>
      </c>
    </row>
    <row r="11" spans="1:25" x14ac:dyDescent="0.3">
      <c r="A11" t="str">
        <f t="shared" si="1"/>
        <v>6,4,1,5,2,0,0</v>
      </c>
      <c r="B11">
        <v>6</v>
      </c>
      <c r="C11">
        <v>4</v>
      </c>
      <c r="D11">
        <v>1</v>
      </c>
      <c r="E11">
        <v>5</v>
      </c>
      <c r="F11">
        <v>2</v>
      </c>
      <c r="K11" t="s">
        <v>3250</v>
      </c>
      <c r="P11" s="13">
        <f>'Formato 6 d)'!B18</f>
        <v>0</v>
      </c>
      <c r="Q11" s="13">
        <f>'Formato 6 d)'!C18</f>
        <v>0</v>
      </c>
      <c r="R11" s="13">
        <f>'Formato 6 d)'!D18</f>
        <v>0</v>
      </c>
      <c r="S11" s="13">
        <f>'Formato 6 d)'!E18</f>
        <v>0</v>
      </c>
      <c r="T11" s="13">
        <f>'Formato 6 d)'!F18</f>
        <v>0</v>
      </c>
      <c r="U11" s="13">
        <f>'Formato 6 d)'!G18</f>
        <v>0</v>
      </c>
    </row>
    <row r="12" spans="1:25" x14ac:dyDescent="0.3">
      <c r="A12" t="str">
        <f t="shared" si="1"/>
        <v>6,4,1,6,0,0,0</v>
      </c>
      <c r="B12">
        <v>6</v>
      </c>
      <c r="C12">
        <v>4</v>
      </c>
      <c r="D12">
        <v>1</v>
      </c>
      <c r="E12">
        <v>6</v>
      </c>
      <c r="J12" t="s">
        <v>3251</v>
      </c>
      <c r="P12" s="13">
        <f>'Formato 6 d)'!B19</f>
        <v>0</v>
      </c>
      <c r="Q12" s="13">
        <f>'Formato 6 d)'!C19</f>
        <v>0</v>
      </c>
      <c r="R12" s="13">
        <f>'Formato 6 d)'!D19</f>
        <v>0</v>
      </c>
      <c r="S12" s="13">
        <f>'Formato 6 d)'!E19</f>
        <v>0</v>
      </c>
      <c r="T12" s="13">
        <f>'Formato 6 d)'!F19</f>
        <v>0</v>
      </c>
      <c r="U12" s="13">
        <f>'Formato 6 d)'!G19</f>
        <v>0</v>
      </c>
    </row>
    <row r="13" spans="1:25" x14ac:dyDescent="0.3">
      <c r="A13" t="str">
        <f t="shared" si="1"/>
        <v>6,4,2,0,0,0,0</v>
      </c>
      <c r="B13">
        <v>6</v>
      </c>
      <c r="C13">
        <v>4</v>
      </c>
      <c r="D13">
        <v>2</v>
      </c>
      <c r="I13" t="s">
        <v>3252</v>
      </c>
      <c r="P13" s="13">
        <f>'Formato 6 d)'!B21</f>
        <v>0</v>
      </c>
      <c r="Q13" s="13">
        <f>'Formato 6 d)'!C21</f>
        <v>0</v>
      </c>
      <c r="R13" s="13">
        <f>'Formato 6 d)'!D21</f>
        <v>0</v>
      </c>
      <c r="S13" s="13">
        <f>'Formato 6 d)'!E21</f>
        <v>0</v>
      </c>
      <c r="T13" s="13">
        <f>'Formato 6 d)'!F21</f>
        <v>0</v>
      </c>
      <c r="U13" s="13">
        <f>'Formato 6 d)'!G21</f>
        <v>0</v>
      </c>
    </row>
    <row r="14" spans="1:25" x14ac:dyDescent="0.3">
      <c r="A14" t="str">
        <f t="shared" si="1"/>
        <v>6,4,2,1,0,0,0</v>
      </c>
      <c r="B14">
        <v>6</v>
      </c>
      <c r="C14">
        <v>4</v>
      </c>
      <c r="D14">
        <v>2</v>
      </c>
      <c r="E14">
        <v>1</v>
      </c>
      <c r="J14" t="s">
        <v>3243</v>
      </c>
      <c r="P14" s="13">
        <f>'Formato 6 d)'!B22</f>
        <v>0</v>
      </c>
      <c r="Q14" s="13">
        <f>'Formato 6 d)'!C22</f>
        <v>0</v>
      </c>
      <c r="R14" s="13">
        <f>'Formato 6 d)'!D22</f>
        <v>0</v>
      </c>
      <c r="S14" s="13">
        <f>'Formato 6 d)'!E22</f>
        <v>0</v>
      </c>
      <c r="T14" s="13">
        <f>'Formato 6 d)'!F22</f>
        <v>0</v>
      </c>
      <c r="U14" s="13">
        <f>'Formato 6 d)'!G22</f>
        <v>0</v>
      </c>
    </row>
    <row r="15" spans="1:25" x14ac:dyDescent="0.3">
      <c r="A15" t="str">
        <f t="shared" si="1"/>
        <v>6,4,2,2,0,0,0</v>
      </c>
      <c r="B15">
        <v>6</v>
      </c>
      <c r="C15">
        <v>4</v>
      </c>
      <c r="D15">
        <v>2</v>
      </c>
      <c r="E15">
        <v>2</v>
      </c>
      <c r="J15" t="s">
        <v>3244</v>
      </c>
      <c r="P15" s="13">
        <f>'Formato 6 d)'!B23</f>
        <v>0</v>
      </c>
      <c r="Q15" s="13">
        <f>'Formato 6 d)'!C23</f>
        <v>0</v>
      </c>
      <c r="R15" s="13">
        <f>'Formato 6 d)'!D23</f>
        <v>0</v>
      </c>
      <c r="S15" s="13">
        <f>'Formato 6 d)'!E23</f>
        <v>0</v>
      </c>
      <c r="T15" s="13">
        <f>'Formato 6 d)'!F23</f>
        <v>0</v>
      </c>
      <c r="U15" s="13">
        <f>'Formato 6 d)'!G23</f>
        <v>0</v>
      </c>
    </row>
    <row r="16" spans="1:25" x14ac:dyDescent="0.3">
      <c r="A16" t="str">
        <f t="shared" si="1"/>
        <v>6,4,2,3,0,0,0</v>
      </c>
      <c r="B16">
        <v>6</v>
      </c>
      <c r="C16">
        <v>4</v>
      </c>
      <c r="D16">
        <v>2</v>
      </c>
      <c r="E16">
        <v>3</v>
      </c>
      <c r="J16" t="s">
        <v>3245</v>
      </c>
      <c r="P16" s="13">
        <f>'Formato 6 d)'!B24</f>
        <v>0</v>
      </c>
      <c r="Q16" s="13">
        <f>'Formato 6 d)'!C24</f>
        <v>0</v>
      </c>
      <c r="R16" s="13">
        <f>'Formato 6 d)'!D24</f>
        <v>0</v>
      </c>
      <c r="S16" s="13">
        <f>'Formato 6 d)'!E24</f>
        <v>0</v>
      </c>
      <c r="T16" s="13">
        <f>'Formato 6 d)'!F24</f>
        <v>0</v>
      </c>
      <c r="U16" s="13">
        <f>'Formato 6 d)'!G24</f>
        <v>0</v>
      </c>
    </row>
    <row r="17" spans="1:21" x14ac:dyDescent="0.3">
      <c r="A17" t="str">
        <f t="shared" si="1"/>
        <v>6,4,2,3,1,0,0</v>
      </c>
      <c r="B17">
        <v>6</v>
      </c>
      <c r="C17">
        <v>4</v>
      </c>
      <c r="D17">
        <v>2</v>
      </c>
      <c r="E17">
        <v>3</v>
      </c>
      <c r="F17">
        <v>1</v>
      </c>
      <c r="K17" t="s">
        <v>3243</v>
      </c>
      <c r="P17" s="13">
        <f>'Formato 6 d)'!B25</f>
        <v>0</v>
      </c>
      <c r="Q17" s="13">
        <f>'Formato 6 d)'!C25</f>
        <v>0</v>
      </c>
      <c r="R17" s="13">
        <f>'Formato 6 d)'!D25</f>
        <v>0</v>
      </c>
      <c r="S17" s="13">
        <f>'Formato 6 d)'!E25</f>
        <v>0</v>
      </c>
      <c r="T17" s="13">
        <f>'Formato 6 d)'!F25</f>
        <v>0</v>
      </c>
      <c r="U17" s="13">
        <f>'Formato 6 d)'!G25</f>
        <v>0</v>
      </c>
    </row>
    <row r="18" spans="1:21" x14ac:dyDescent="0.3">
      <c r="A18" t="str">
        <f t="shared" si="1"/>
        <v>6,4,2,3,2,0,0</v>
      </c>
      <c r="B18">
        <v>6</v>
      </c>
      <c r="C18">
        <v>4</v>
      </c>
      <c r="D18">
        <v>2</v>
      </c>
      <c r="E18">
        <v>3</v>
      </c>
      <c r="F18">
        <v>2</v>
      </c>
      <c r="K18" t="s">
        <v>3246</v>
      </c>
      <c r="P18" s="13">
        <f>'Formato 6 d)'!B26</f>
        <v>0</v>
      </c>
      <c r="Q18" s="13">
        <f>'Formato 6 d)'!C26</f>
        <v>0</v>
      </c>
      <c r="R18" s="13">
        <f>'Formato 6 d)'!D26</f>
        <v>0</v>
      </c>
      <c r="S18" s="13">
        <f>'Formato 6 d)'!E26</f>
        <v>0</v>
      </c>
      <c r="T18" s="13">
        <f>'Formato 6 d)'!F26</f>
        <v>0</v>
      </c>
      <c r="U18" s="13">
        <f>'Formato 6 d)'!G26</f>
        <v>0</v>
      </c>
    </row>
    <row r="19" spans="1:21" x14ac:dyDescent="0.3">
      <c r="A19" t="str">
        <f t="shared" si="1"/>
        <v>6,4,2,4,0,0,0</v>
      </c>
      <c r="B19">
        <v>6</v>
      </c>
      <c r="C19">
        <v>4</v>
      </c>
      <c r="D19">
        <v>2</v>
      </c>
      <c r="E19">
        <v>4</v>
      </c>
      <c r="J19" t="s">
        <v>3247</v>
      </c>
      <c r="P19" s="13">
        <f>'Formato 6 d)'!B27</f>
        <v>0</v>
      </c>
      <c r="Q19" s="13">
        <f>'Formato 6 d)'!C27</f>
        <v>0</v>
      </c>
      <c r="R19" s="13">
        <f>'Formato 6 d)'!D27</f>
        <v>0</v>
      </c>
      <c r="S19" s="13">
        <f>'Formato 6 d)'!E27</f>
        <v>0</v>
      </c>
      <c r="T19" s="13">
        <f>'Formato 6 d)'!F27</f>
        <v>0</v>
      </c>
      <c r="U19" s="13">
        <f>'Formato 6 d)'!G27</f>
        <v>0</v>
      </c>
    </row>
    <row r="20" spans="1:21" x14ac:dyDescent="0.3">
      <c r="A20" t="str">
        <f t="shared" si="1"/>
        <v>6,4,2,5,0,0,0</v>
      </c>
      <c r="B20">
        <v>6</v>
      </c>
      <c r="C20">
        <v>4</v>
      </c>
      <c r="D20">
        <v>2</v>
      </c>
      <c r="E20">
        <v>5</v>
      </c>
      <c r="J20" t="s">
        <v>3248</v>
      </c>
      <c r="P20" s="13">
        <f>'Formato 6 d)'!B28</f>
        <v>0</v>
      </c>
      <c r="Q20" s="13">
        <f>'Formato 6 d)'!C28</f>
        <v>0</v>
      </c>
      <c r="R20" s="13">
        <f>'Formato 6 d)'!D28</f>
        <v>0</v>
      </c>
      <c r="S20" s="13">
        <f>'Formato 6 d)'!E28</f>
        <v>0</v>
      </c>
      <c r="T20" s="13">
        <f>'Formato 6 d)'!F28</f>
        <v>0</v>
      </c>
      <c r="U20" s="13">
        <f>'Formato 6 d)'!G28</f>
        <v>0</v>
      </c>
    </row>
    <row r="21" spans="1:21" x14ac:dyDescent="0.3">
      <c r="A21" t="str">
        <f t="shared" si="1"/>
        <v>6,4,2,5,1,0,0</v>
      </c>
      <c r="B21">
        <v>6</v>
      </c>
      <c r="C21">
        <v>4</v>
      </c>
      <c r="D21">
        <v>2</v>
      </c>
      <c r="E21">
        <v>5</v>
      </c>
      <c r="F21">
        <v>1</v>
      </c>
      <c r="K21" t="s">
        <v>3249</v>
      </c>
      <c r="P21" s="13">
        <f>'Formato 6 d)'!B29</f>
        <v>0</v>
      </c>
      <c r="Q21" s="13">
        <f>'Formato 6 d)'!C29</f>
        <v>0</v>
      </c>
      <c r="R21" s="13">
        <f>'Formato 6 d)'!D29</f>
        <v>0</v>
      </c>
      <c r="S21" s="13">
        <f>'Formato 6 d)'!E29</f>
        <v>0</v>
      </c>
      <c r="T21" s="13">
        <f>'Formato 6 d)'!F29</f>
        <v>0</v>
      </c>
      <c r="U21" s="13">
        <f>'Formato 6 d)'!G29</f>
        <v>0</v>
      </c>
    </row>
    <row r="22" spans="1:21" x14ac:dyDescent="0.3">
      <c r="A22" t="str">
        <f t="shared" si="1"/>
        <v>6,4,2,5,2,0,0</v>
      </c>
      <c r="B22">
        <v>6</v>
      </c>
      <c r="C22">
        <v>4</v>
      </c>
      <c r="D22">
        <v>2</v>
      </c>
      <c r="E22">
        <v>5</v>
      </c>
      <c r="F22">
        <v>2</v>
      </c>
      <c r="K22" t="s">
        <v>3250</v>
      </c>
      <c r="P22" s="13">
        <f>'Formato 6 d)'!B30</f>
        <v>0</v>
      </c>
      <c r="Q22" s="13">
        <f>'Formato 6 d)'!C30</f>
        <v>0</v>
      </c>
      <c r="R22" s="13">
        <f>'Formato 6 d)'!D30</f>
        <v>0</v>
      </c>
      <c r="S22" s="13">
        <f>'Formato 6 d)'!E30</f>
        <v>0</v>
      </c>
      <c r="T22" s="13">
        <f>'Formato 6 d)'!F30</f>
        <v>0</v>
      </c>
      <c r="U22" s="13">
        <f>'Formato 6 d)'!G30</f>
        <v>0</v>
      </c>
    </row>
    <row r="23" spans="1:21" x14ac:dyDescent="0.3">
      <c r="A23" t="str">
        <f t="shared" si="1"/>
        <v>6,4,2,6,0,0,0</v>
      </c>
      <c r="B23">
        <v>6</v>
      </c>
      <c r="C23">
        <v>4</v>
      </c>
      <c r="D23">
        <v>2</v>
      </c>
      <c r="E23">
        <v>6</v>
      </c>
      <c r="J23" t="s">
        <v>3251</v>
      </c>
      <c r="P23" s="13">
        <f>'Formato 6 d)'!B31</f>
        <v>0</v>
      </c>
      <c r="Q23" s="13">
        <f>'Formato 6 d)'!C31</f>
        <v>0</v>
      </c>
      <c r="R23" s="13">
        <f>'Formato 6 d)'!D31</f>
        <v>0</v>
      </c>
      <c r="S23" s="13">
        <f>'Formato 6 d)'!E31</f>
        <v>0</v>
      </c>
      <c r="T23" s="13">
        <f>'Formato 6 d)'!F31</f>
        <v>0</v>
      </c>
      <c r="U23" s="13">
        <f>'Formato 6 d)'!G31</f>
        <v>0</v>
      </c>
    </row>
    <row r="24" spans="1:21" x14ac:dyDescent="0.3">
      <c r="A24" t="str">
        <f t="shared" si="1"/>
        <v>6,4,3,0,0,0,0</v>
      </c>
      <c r="B24">
        <v>6</v>
      </c>
      <c r="C24">
        <v>4</v>
      </c>
      <c r="D24">
        <v>3</v>
      </c>
      <c r="I24" t="s">
        <v>3253</v>
      </c>
      <c r="P24" s="13">
        <f>'Formato 6 d)'!B33</f>
        <v>125501090.69999993</v>
      </c>
      <c r="Q24" s="13">
        <f>'Formato 6 d)'!C33</f>
        <v>-4.9999356269836426E-4</v>
      </c>
      <c r="R24" s="13">
        <f>'Formato 6 d)'!D33</f>
        <v>125501090.69949993</v>
      </c>
      <c r="S24" s="13">
        <f>'Formato 6 d)'!E33</f>
        <v>116678257.61999972</v>
      </c>
      <c r="T24" s="13">
        <f>'Formato 6 d)'!F33</f>
        <v>116677508.75999972</v>
      </c>
      <c r="U24" s="13">
        <f>'Formato 6 d)'!G33</f>
        <v>8822833.0795002133</v>
      </c>
    </row>
    <row r="25" spans="1:21" x14ac:dyDescent="0.3">
      <c r="P25" s="13"/>
      <c r="Q25" s="13"/>
      <c r="R25" s="13"/>
      <c r="S25" s="13"/>
      <c r="T25" s="13"/>
      <c r="U25" s="13"/>
    </row>
    <row r="26" spans="1:21" x14ac:dyDescent="0.3">
      <c r="P26" s="13"/>
      <c r="Q26" s="13"/>
      <c r="R26" s="13"/>
      <c r="S26" s="13"/>
      <c r="T26" s="13"/>
      <c r="U26" s="13"/>
    </row>
    <row r="27" spans="1:21" x14ac:dyDescent="0.3">
      <c r="P27" s="13"/>
      <c r="Q27" s="13"/>
      <c r="R27" s="13"/>
      <c r="S27" s="13"/>
      <c r="T27" s="13"/>
      <c r="U27" s="13"/>
    </row>
    <row r="28" spans="1:21" x14ac:dyDescent="0.3">
      <c r="P28" s="13"/>
      <c r="Q28" s="13"/>
      <c r="R28" s="13"/>
      <c r="S28" s="13"/>
      <c r="T28" s="13"/>
      <c r="U28" s="13"/>
    </row>
    <row r="29" spans="1:21" x14ac:dyDescent="0.3">
      <c r="P29" s="13"/>
      <c r="Q29" s="13"/>
      <c r="R29" s="13"/>
      <c r="S29" s="13"/>
      <c r="T29" s="13"/>
      <c r="U29" s="13"/>
    </row>
    <row r="30" spans="1:21" x14ac:dyDescent="0.3">
      <c r="P30" s="13"/>
      <c r="Q30" s="13"/>
      <c r="R30" s="13"/>
      <c r="S30" s="13"/>
      <c r="T30" s="13"/>
      <c r="U30" s="13"/>
    </row>
    <row r="31" spans="1:21" x14ac:dyDescent="0.3">
      <c r="P31" s="13"/>
      <c r="Q31" s="13"/>
      <c r="R31" s="13"/>
      <c r="S31" s="13"/>
      <c r="T31" s="13"/>
      <c r="U31" s="13"/>
    </row>
    <row r="32" spans="1:21" x14ac:dyDescent="0.3">
      <c r="P32" s="13"/>
      <c r="Q32" s="13"/>
      <c r="R32" s="13"/>
      <c r="S32" s="13"/>
      <c r="T32" s="13"/>
      <c r="U32" s="13"/>
    </row>
    <row r="33" spans="16:21" x14ac:dyDescent="0.3">
      <c r="P33" s="13"/>
      <c r="Q33" s="13"/>
      <c r="R33" s="13"/>
      <c r="S33" s="13"/>
      <c r="T33" s="13"/>
      <c r="U33" s="13"/>
    </row>
    <row r="34" spans="16:21" x14ac:dyDescent="0.3">
      <c r="P34" s="13"/>
      <c r="Q34" s="13"/>
      <c r="R34" s="13"/>
      <c r="S34" s="13"/>
      <c r="T34" s="13"/>
      <c r="U34" s="13"/>
    </row>
    <row r="35" spans="16:21" x14ac:dyDescent="0.3">
      <c r="P35" s="13"/>
      <c r="Q35" s="13"/>
      <c r="R35" s="13"/>
      <c r="S35" s="13"/>
      <c r="T35" s="13"/>
      <c r="U35" s="13"/>
    </row>
    <row r="36" spans="16:21" x14ac:dyDescent="0.3">
      <c r="P36" s="13"/>
      <c r="Q36" s="13"/>
      <c r="R36" s="13"/>
      <c r="S36" s="13"/>
      <c r="T36" s="13"/>
      <c r="U36" s="13"/>
    </row>
    <row r="37" spans="16:21" x14ac:dyDescent="0.3">
      <c r="P37" s="13"/>
      <c r="Q37" s="13"/>
      <c r="R37" s="13"/>
      <c r="S37" s="13"/>
      <c r="T37" s="13"/>
      <c r="U37" s="13"/>
    </row>
    <row r="38" spans="16:21" x14ac:dyDescent="0.3">
      <c r="P38" s="13"/>
      <c r="Q38" s="13"/>
      <c r="R38" s="13"/>
      <c r="S38" s="13"/>
      <c r="T38" s="13"/>
      <c r="U38" s="13"/>
    </row>
    <row r="39" spans="16:21" x14ac:dyDescent="0.3">
      <c r="P39" s="13"/>
      <c r="Q39" s="13"/>
      <c r="R39" s="13"/>
      <c r="S39" s="13"/>
      <c r="T39" s="13"/>
      <c r="U39" s="13"/>
    </row>
    <row r="40" spans="16:21" x14ac:dyDescent="0.3">
      <c r="P40" s="13"/>
      <c r="Q40" s="13"/>
      <c r="R40" s="13"/>
      <c r="S40" s="13"/>
      <c r="T40" s="13"/>
      <c r="U40" s="13"/>
    </row>
    <row r="41" spans="16:21" x14ac:dyDescent="0.3">
      <c r="P41" s="13"/>
      <c r="Q41" s="13"/>
      <c r="R41" s="13"/>
      <c r="S41" s="13"/>
      <c r="T41" s="13"/>
      <c r="U41" s="13"/>
    </row>
    <row r="42" spans="16:21" x14ac:dyDescent="0.3">
      <c r="P42" s="13"/>
      <c r="Q42" s="13"/>
      <c r="R42" s="13"/>
      <c r="S42" s="13"/>
      <c r="T42" s="13"/>
      <c r="U42" s="13"/>
    </row>
    <row r="43" spans="16:21" x14ac:dyDescent="0.3">
      <c r="P43" s="13"/>
      <c r="Q43" s="13"/>
      <c r="R43" s="13"/>
      <c r="S43" s="13"/>
      <c r="T43" s="13"/>
      <c r="U43" s="13"/>
    </row>
    <row r="44" spans="16:21" x14ac:dyDescent="0.3">
      <c r="P44" s="13"/>
      <c r="Q44" s="13"/>
      <c r="R44" s="13"/>
      <c r="S44" s="13"/>
      <c r="T44" s="13"/>
      <c r="U44" s="13"/>
    </row>
    <row r="45" spans="16:21" x14ac:dyDescent="0.3">
      <c r="P45" s="13"/>
      <c r="Q45" s="13"/>
      <c r="R45" s="13"/>
      <c r="S45" s="13"/>
      <c r="T45" s="13"/>
      <c r="U45" s="13"/>
    </row>
    <row r="46" spans="16:21" x14ac:dyDescent="0.3">
      <c r="P46" s="13"/>
      <c r="Q46" s="13"/>
      <c r="R46" s="13"/>
      <c r="S46" s="13"/>
      <c r="T46" s="13"/>
      <c r="U46" s="13"/>
    </row>
    <row r="47" spans="16:21" x14ac:dyDescent="0.3">
      <c r="P47" s="13"/>
      <c r="Q47" s="13"/>
      <c r="R47" s="13"/>
      <c r="S47" s="13"/>
      <c r="T47" s="13"/>
      <c r="U47" s="13"/>
    </row>
    <row r="48" spans="16:21" x14ac:dyDescent="0.3">
      <c r="P48" s="13"/>
      <c r="Q48" s="13"/>
      <c r="R48" s="13"/>
      <c r="S48" s="13"/>
      <c r="T48" s="13"/>
      <c r="U48" s="13"/>
    </row>
    <row r="49" spans="16:21" x14ac:dyDescent="0.3">
      <c r="P49" s="13"/>
      <c r="Q49" s="13"/>
      <c r="R49" s="13"/>
      <c r="S49" s="13"/>
      <c r="T49" s="13"/>
      <c r="U49" s="13"/>
    </row>
    <row r="50" spans="16:21" x14ac:dyDescent="0.3">
      <c r="P50" s="13"/>
      <c r="Q50" s="13"/>
      <c r="R50" s="13"/>
      <c r="S50" s="13"/>
      <c r="T50" s="13"/>
      <c r="U50" s="13"/>
    </row>
    <row r="51" spans="16:21" x14ac:dyDescent="0.3">
      <c r="P51" s="13"/>
      <c r="Q51" s="13"/>
      <c r="R51" s="13"/>
      <c r="S51" s="13"/>
      <c r="T51" s="13"/>
      <c r="U51" s="13"/>
    </row>
    <row r="52" spans="16:21" x14ac:dyDescent="0.3">
      <c r="P52" s="13"/>
      <c r="Q52" s="13"/>
      <c r="R52" s="13"/>
      <c r="S52" s="13"/>
      <c r="T52" s="13"/>
      <c r="U52" s="13"/>
    </row>
    <row r="53" spans="16:21" x14ac:dyDescent="0.3">
      <c r="P53" s="13"/>
      <c r="Q53" s="13"/>
      <c r="R53" s="13"/>
      <c r="S53" s="13"/>
      <c r="T53" s="13"/>
      <c r="U53" s="13"/>
    </row>
    <row r="54" spans="16:21" x14ac:dyDescent="0.3">
      <c r="P54" s="13"/>
      <c r="Q54" s="13"/>
      <c r="R54" s="13"/>
      <c r="S54" s="13"/>
      <c r="T54" s="13"/>
      <c r="U54" s="13"/>
    </row>
    <row r="55" spans="16:21" x14ac:dyDescent="0.3">
      <c r="P55" s="13"/>
      <c r="Q55" s="13"/>
      <c r="R55" s="13"/>
      <c r="S55" s="13"/>
      <c r="T55" s="13"/>
      <c r="U55" s="13"/>
    </row>
    <row r="56" spans="16:21" x14ac:dyDescent="0.3">
      <c r="P56" s="13"/>
      <c r="Q56" s="13"/>
      <c r="R56" s="13"/>
      <c r="S56" s="13"/>
      <c r="T56" s="13"/>
      <c r="U56" s="13"/>
    </row>
    <row r="57" spans="16:21" x14ac:dyDescent="0.3">
      <c r="P57" s="13"/>
      <c r="Q57" s="13"/>
      <c r="R57" s="13"/>
      <c r="S57" s="13"/>
      <c r="T57" s="13"/>
      <c r="U57" s="13"/>
    </row>
    <row r="58" spans="16:21" x14ac:dyDescent="0.3">
      <c r="P58" s="13"/>
      <c r="Q58" s="13"/>
      <c r="R58" s="13"/>
      <c r="S58" s="13"/>
      <c r="T58" s="13"/>
      <c r="U58" s="13"/>
    </row>
    <row r="59" spans="16:21" x14ac:dyDescent="0.3">
      <c r="P59" s="13"/>
      <c r="Q59" s="13"/>
      <c r="R59" s="13"/>
      <c r="S59" s="13"/>
      <c r="T59" s="13"/>
      <c r="U59" s="13"/>
    </row>
    <row r="60" spans="16:21" x14ac:dyDescent="0.3">
      <c r="P60" s="13"/>
      <c r="Q60" s="13"/>
      <c r="R60" s="13"/>
      <c r="S60" s="13"/>
      <c r="T60" s="13"/>
      <c r="U60" s="13"/>
    </row>
    <row r="61" spans="16:21" x14ac:dyDescent="0.3">
      <c r="P61" s="13"/>
      <c r="Q61" s="13"/>
      <c r="R61" s="13"/>
      <c r="S61" s="13"/>
      <c r="T61" s="13"/>
      <c r="U61" s="13"/>
    </row>
    <row r="62" spans="16:21" x14ac:dyDescent="0.3">
      <c r="P62" s="13"/>
      <c r="Q62" s="13"/>
      <c r="R62" s="13"/>
      <c r="S62" s="13"/>
      <c r="T62" s="13"/>
      <c r="U62" s="13"/>
    </row>
    <row r="63" spans="16:21" x14ac:dyDescent="0.3">
      <c r="P63" s="13"/>
      <c r="Q63" s="13"/>
      <c r="R63" s="13"/>
      <c r="S63" s="13"/>
      <c r="T63" s="13"/>
      <c r="U63" s="13"/>
    </row>
    <row r="64" spans="16:21" x14ac:dyDescent="0.3">
      <c r="P64" s="13"/>
      <c r="Q64" s="13"/>
      <c r="R64" s="13"/>
      <c r="S64" s="13"/>
      <c r="T64" s="13"/>
      <c r="U64" s="13"/>
    </row>
    <row r="65" spans="16:21" x14ac:dyDescent="0.3">
      <c r="P65" s="13"/>
      <c r="Q65" s="13"/>
      <c r="R65" s="13"/>
      <c r="S65" s="13"/>
      <c r="T65" s="13"/>
      <c r="U65" s="13"/>
    </row>
    <row r="66" spans="16:21" x14ac:dyDescent="0.3">
      <c r="P66" s="13"/>
      <c r="Q66" s="13"/>
      <c r="R66" s="13"/>
      <c r="S66" s="13"/>
      <c r="T66" s="13"/>
      <c r="U66" s="13"/>
    </row>
  </sheetData>
  <sheetProtection algorithmName="SHA-512" hashValue="E0jDfITOdVfV6jORJZ7i26v4eo0NecbEg1zWNx7ajTk4EgI8U41eR6zSAMSJEhL3+v06q/B6aoTUFUcucHvtUA==" saltValue="Z4kNrxJt/FO8dTnmkCKPzw==" spinCount="100000" sheet="1" objects="1" scenarios="1"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G38"/>
  <sheetViews>
    <sheetView showGridLines="0" zoomScale="85" zoomScaleNormal="85" zoomScalePageLayoutView="90" workbookViewId="0">
      <selection activeCell="C8" sqref="C8"/>
    </sheetView>
  </sheetViews>
  <sheetFormatPr baseColWidth="10" defaultColWidth="0" defaultRowHeight="14.4" zeroHeight="1" x14ac:dyDescent="0.3"/>
  <cols>
    <col min="1" max="1" width="81.44140625" customWidth="1"/>
    <col min="2" max="7" width="20.6640625" customWidth="1"/>
    <col min="8" max="16384" width="10.88671875" hidden="1"/>
  </cols>
  <sheetData>
    <row r="1" spans="1:7" ht="37.5" customHeight="1" x14ac:dyDescent="0.3">
      <c r="A1" s="141" t="s">
        <v>413</v>
      </c>
      <c r="B1" s="141"/>
      <c r="C1" s="141"/>
      <c r="D1" s="141"/>
      <c r="E1" s="141"/>
      <c r="F1" s="141"/>
      <c r="G1" s="141"/>
    </row>
    <row r="2" spans="1:7" x14ac:dyDescent="0.3">
      <c r="A2" s="126" t="str">
        <f>ENTIDAD</f>
        <v>Municipio de Irapuato, Gobierno del Estado de Guanajuato</v>
      </c>
      <c r="B2" s="127"/>
      <c r="C2" s="127"/>
      <c r="D2" s="127"/>
      <c r="E2" s="127"/>
      <c r="F2" s="127"/>
      <c r="G2" s="128"/>
    </row>
    <row r="3" spans="1:7" x14ac:dyDescent="0.3">
      <c r="A3" s="129" t="s">
        <v>414</v>
      </c>
      <c r="B3" s="130"/>
      <c r="C3" s="130"/>
      <c r="D3" s="130"/>
      <c r="E3" s="130"/>
      <c r="F3" s="130"/>
      <c r="G3" s="131"/>
    </row>
    <row r="4" spans="1:7" x14ac:dyDescent="0.3">
      <c r="A4" s="129" t="s">
        <v>118</v>
      </c>
      <c r="B4" s="130"/>
      <c r="C4" s="130"/>
      <c r="D4" s="130"/>
      <c r="E4" s="130"/>
      <c r="F4" s="130"/>
      <c r="G4" s="131"/>
    </row>
    <row r="5" spans="1:7" x14ac:dyDescent="0.3">
      <c r="A5" s="129" t="s">
        <v>415</v>
      </c>
      <c r="B5" s="130"/>
      <c r="C5" s="130"/>
      <c r="D5" s="130"/>
      <c r="E5" s="130"/>
      <c r="F5" s="130"/>
      <c r="G5" s="131"/>
    </row>
    <row r="6" spans="1:7" x14ac:dyDescent="0.3">
      <c r="A6" s="138" t="s">
        <v>3280</v>
      </c>
      <c r="B6" s="43">
        <f>ANIO1P</f>
        <v>2023</v>
      </c>
      <c r="C6" s="149" t="str">
        <f>ANIO2P</f>
        <v>2024 (d)</v>
      </c>
      <c r="D6" s="149" t="str">
        <f>ANIO3P</f>
        <v>2025 (d)</v>
      </c>
      <c r="E6" s="149" t="str">
        <f>ANIO4P</f>
        <v>2026 (d)</v>
      </c>
      <c r="F6" s="149" t="str">
        <f>ANIO5P</f>
        <v>2027 (d)</v>
      </c>
      <c r="G6" s="149" t="str">
        <f>ANIO6P</f>
        <v>2028 (d)</v>
      </c>
    </row>
    <row r="7" spans="1:7" ht="48" customHeight="1" x14ac:dyDescent="0.3">
      <c r="A7" s="139"/>
      <c r="B7" s="73" t="s">
        <v>3283</v>
      </c>
      <c r="C7" s="150"/>
      <c r="D7" s="150"/>
      <c r="E7" s="150"/>
      <c r="F7" s="150"/>
      <c r="G7" s="150"/>
    </row>
    <row r="8" spans="1:7" x14ac:dyDescent="0.3">
      <c r="A8" s="44" t="s">
        <v>421</v>
      </c>
      <c r="B8" s="28">
        <f>SUM(B9:B20)</f>
        <v>567427950.133371</v>
      </c>
      <c r="C8" s="28">
        <f t="shared" ref="C8:G8" si="0">SUM(C9:C20)</f>
        <v>599328550.57249546</v>
      </c>
      <c r="D8" s="28">
        <f t="shared" si="0"/>
        <v>629294978.10112023</v>
      </c>
      <c r="E8" s="28">
        <f t="shared" si="0"/>
        <v>0</v>
      </c>
      <c r="F8" s="28">
        <f t="shared" si="0"/>
        <v>0</v>
      </c>
      <c r="G8" s="28">
        <f t="shared" si="0"/>
        <v>0</v>
      </c>
    </row>
    <row r="9" spans="1:7" x14ac:dyDescent="0.3">
      <c r="A9" s="45" t="s">
        <v>216</v>
      </c>
      <c r="B9" s="50">
        <v>0</v>
      </c>
      <c r="C9" s="50">
        <v>0</v>
      </c>
      <c r="D9" s="50">
        <v>0</v>
      </c>
      <c r="E9" s="50">
        <v>0</v>
      </c>
      <c r="F9" s="50">
        <v>0</v>
      </c>
      <c r="G9" s="50">
        <v>0</v>
      </c>
    </row>
    <row r="10" spans="1:7" x14ac:dyDescent="0.3">
      <c r="A10" s="45" t="s">
        <v>217</v>
      </c>
      <c r="B10" s="50">
        <v>0</v>
      </c>
      <c r="C10" s="50">
        <v>0</v>
      </c>
      <c r="D10" s="50">
        <v>0</v>
      </c>
      <c r="E10" s="50">
        <v>0</v>
      </c>
      <c r="F10" s="50">
        <v>0</v>
      </c>
      <c r="G10" s="50">
        <v>0</v>
      </c>
    </row>
    <row r="11" spans="1:7" x14ac:dyDescent="0.3">
      <c r="A11" s="45" t="s">
        <v>218</v>
      </c>
      <c r="B11" s="50">
        <v>0</v>
      </c>
      <c r="C11" s="50">
        <v>0</v>
      </c>
      <c r="D11" s="50">
        <v>0</v>
      </c>
      <c r="E11" s="50">
        <v>0</v>
      </c>
      <c r="F11" s="50">
        <v>0</v>
      </c>
      <c r="G11" s="50">
        <v>0</v>
      </c>
    </row>
    <row r="12" spans="1:7" x14ac:dyDescent="0.3">
      <c r="A12" s="45" t="s">
        <v>416</v>
      </c>
      <c r="B12" s="50">
        <v>0</v>
      </c>
      <c r="C12" s="50">
        <v>0</v>
      </c>
      <c r="D12" s="50">
        <v>0</v>
      </c>
      <c r="E12" s="50">
        <v>0</v>
      </c>
      <c r="F12" s="50">
        <v>0</v>
      </c>
      <c r="G12" s="50">
        <v>0</v>
      </c>
    </row>
    <row r="13" spans="1:7" x14ac:dyDescent="0.3">
      <c r="A13" s="45" t="s">
        <v>220</v>
      </c>
      <c r="B13" s="50">
        <v>20000000</v>
      </c>
      <c r="C13" s="50">
        <v>20316691.52648415</v>
      </c>
      <c r="D13" s="50">
        <v>21332526.10280836</v>
      </c>
      <c r="E13" s="50">
        <v>0</v>
      </c>
      <c r="F13" s="50">
        <v>0</v>
      </c>
      <c r="G13" s="50">
        <v>0</v>
      </c>
    </row>
    <row r="14" spans="1:7" x14ac:dyDescent="0.3">
      <c r="A14" s="45" t="s">
        <v>221</v>
      </c>
      <c r="B14" s="50">
        <v>8499067.4133200012</v>
      </c>
      <c r="C14" s="50">
        <v>3103661.589169838</v>
      </c>
      <c r="D14" s="50">
        <v>3258844.6686283299</v>
      </c>
      <c r="E14" s="50">
        <v>0</v>
      </c>
      <c r="F14" s="50">
        <v>0</v>
      </c>
      <c r="G14" s="50">
        <v>0</v>
      </c>
    </row>
    <row r="15" spans="1:7" x14ac:dyDescent="0.3">
      <c r="A15" s="45" t="s">
        <v>417</v>
      </c>
      <c r="B15" s="50">
        <v>538928882.72005105</v>
      </c>
      <c r="C15" s="50">
        <v>575908197.45684147</v>
      </c>
      <c r="D15" s="50">
        <v>604703607.32968354</v>
      </c>
      <c r="E15" s="50">
        <v>0</v>
      </c>
      <c r="F15" s="50">
        <v>0</v>
      </c>
      <c r="G15" s="50">
        <v>0</v>
      </c>
    </row>
    <row r="16" spans="1:7" x14ac:dyDescent="0.3">
      <c r="A16" s="45" t="s">
        <v>418</v>
      </c>
      <c r="B16" s="50">
        <v>0</v>
      </c>
      <c r="C16" s="50">
        <v>0</v>
      </c>
      <c r="D16" s="50">
        <v>0</v>
      </c>
      <c r="E16" s="50">
        <v>0</v>
      </c>
      <c r="F16" s="50">
        <v>0</v>
      </c>
      <c r="G16" s="50">
        <v>0</v>
      </c>
    </row>
    <row r="17" spans="1:7" x14ac:dyDescent="0.3">
      <c r="A17" s="8" t="s">
        <v>419</v>
      </c>
      <c r="B17" s="50">
        <v>0</v>
      </c>
      <c r="C17" s="50">
        <v>0</v>
      </c>
      <c r="D17" s="50">
        <v>0</v>
      </c>
      <c r="E17" s="50">
        <v>0</v>
      </c>
      <c r="F17" s="50">
        <v>0</v>
      </c>
      <c r="G17" s="50">
        <v>0</v>
      </c>
    </row>
    <row r="18" spans="1:7" x14ac:dyDescent="0.3">
      <c r="A18" s="45" t="s">
        <v>240</v>
      </c>
      <c r="B18" s="50">
        <v>0</v>
      </c>
      <c r="C18" s="50">
        <v>0</v>
      </c>
      <c r="D18" s="50">
        <v>0</v>
      </c>
      <c r="E18" s="50">
        <v>0</v>
      </c>
      <c r="F18" s="50">
        <v>0</v>
      </c>
      <c r="G18" s="50">
        <v>0</v>
      </c>
    </row>
    <row r="19" spans="1:7" x14ac:dyDescent="0.3">
      <c r="A19" s="45" t="s">
        <v>241</v>
      </c>
      <c r="B19" s="50">
        <v>0</v>
      </c>
      <c r="C19" s="50">
        <v>0</v>
      </c>
      <c r="D19" s="50">
        <v>0</v>
      </c>
      <c r="E19" s="50">
        <v>0</v>
      </c>
      <c r="F19" s="50">
        <v>0</v>
      </c>
      <c r="G19" s="50">
        <v>0</v>
      </c>
    </row>
    <row r="20" spans="1:7" x14ac:dyDescent="0.3">
      <c r="A20" s="45" t="s">
        <v>420</v>
      </c>
      <c r="B20" s="50">
        <v>0</v>
      </c>
      <c r="C20" s="50">
        <v>0</v>
      </c>
      <c r="D20" s="50">
        <v>0</v>
      </c>
      <c r="E20" s="50">
        <v>0</v>
      </c>
      <c r="F20" s="50">
        <v>0</v>
      </c>
      <c r="G20" s="50">
        <v>0</v>
      </c>
    </row>
    <row r="21" spans="1:7" x14ac:dyDescent="0.3">
      <c r="A21" s="46"/>
      <c r="B21" s="46"/>
      <c r="C21" s="46"/>
      <c r="D21" s="46"/>
      <c r="E21" s="46"/>
      <c r="F21" s="46"/>
      <c r="G21" s="46"/>
    </row>
    <row r="22" spans="1:7" x14ac:dyDescent="0.3">
      <c r="A22" s="47" t="s">
        <v>422</v>
      </c>
      <c r="B22" s="51">
        <f>SUM(B23:B27)</f>
        <v>0</v>
      </c>
      <c r="C22" s="51">
        <f t="shared" ref="C22:G22" si="1">SUM(C23:C27)</f>
        <v>0</v>
      </c>
      <c r="D22" s="51">
        <f t="shared" si="1"/>
        <v>0</v>
      </c>
      <c r="E22" s="51">
        <f t="shared" si="1"/>
        <v>0</v>
      </c>
      <c r="F22" s="51">
        <f t="shared" si="1"/>
        <v>0</v>
      </c>
      <c r="G22" s="51">
        <f t="shared" si="1"/>
        <v>0</v>
      </c>
    </row>
    <row r="23" spans="1:7" x14ac:dyDescent="0.3">
      <c r="A23" s="45" t="s">
        <v>423</v>
      </c>
      <c r="B23" s="50">
        <v>0</v>
      </c>
      <c r="C23" s="50">
        <v>0</v>
      </c>
      <c r="D23" s="50">
        <v>0</v>
      </c>
      <c r="E23" s="50">
        <v>0</v>
      </c>
      <c r="F23" s="50">
        <v>0</v>
      </c>
      <c r="G23" s="50">
        <v>0</v>
      </c>
    </row>
    <row r="24" spans="1:7" x14ac:dyDescent="0.3">
      <c r="A24" s="45" t="s">
        <v>424</v>
      </c>
      <c r="B24" s="50">
        <v>0</v>
      </c>
      <c r="C24" s="50">
        <v>0</v>
      </c>
      <c r="D24" s="50">
        <v>0</v>
      </c>
      <c r="E24" s="50">
        <v>0</v>
      </c>
      <c r="F24" s="50">
        <v>0</v>
      </c>
      <c r="G24" s="50">
        <v>0</v>
      </c>
    </row>
    <row r="25" spans="1:7" x14ac:dyDescent="0.3">
      <c r="A25" s="45" t="s">
        <v>425</v>
      </c>
      <c r="B25" s="50">
        <v>0</v>
      </c>
      <c r="C25" s="50">
        <v>0</v>
      </c>
      <c r="D25" s="50">
        <v>0</v>
      </c>
      <c r="E25" s="50">
        <v>0</v>
      </c>
      <c r="F25" s="50">
        <v>0</v>
      </c>
      <c r="G25" s="50">
        <v>0</v>
      </c>
    </row>
    <row r="26" spans="1:7" x14ac:dyDescent="0.3">
      <c r="A26" s="45" t="s">
        <v>265</v>
      </c>
      <c r="B26" s="50">
        <v>0</v>
      </c>
      <c r="C26" s="50">
        <v>0</v>
      </c>
      <c r="D26" s="50">
        <v>0</v>
      </c>
      <c r="E26" s="50">
        <v>0</v>
      </c>
      <c r="F26" s="50">
        <v>0</v>
      </c>
      <c r="G26" s="50">
        <v>0</v>
      </c>
    </row>
    <row r="27" spans="1:7" x14ac:dyDescent="0.3">
      <c r="A27" s="45" t="s">
        <v>266</v>
      </c>
      <c r="B27" s="50">
        <v>0</v>
      </c>
      <c r="C27" s="50">
        <v>0</v>
      </c>
      <c r="D27" s="50">
        <v>0</v>
      </c>
      <c r="E27" s="50">
        <v>0</v>
      </c>
      <c r="F27" s="50">
        <v>0</v>
      </c>
      <c r="G27" s="50">
        <v>0</v>
      </c>
    </row>
    <row r="28" spans="1:7" x14ac:dyDescent="0.3">
      <c r="A28" s="46"/>
      <c r="B28" s="46"/>
      <c r="C28" s="46"/>
      <c r="D28" s="46"/>
      <c r="E28" s="46"/>
      <c r="F28" s="46"/>
      <c r="G28" s="46"/>
    </row>
    <row r="29" spans="1:7" x14ac:dyDescent="0.3">
      <c r="A29" s="47" t="s">
        <v>426</v>
      </c>
      <c r="B29" s="51">
        <f>B30</f>
        <v>0</v>
      </c>
      <c r="C29" s="51">
        <f t="shared" ref="C29:G29" si="2">C30</f>
        <v>0</v>
      </c>
      <c r="D29" s="51">
        <f t="shared" si="2"/>
        <v>0</v>
      </c>
      <c r="E29" s="51">
        <f t="shared" si="2"/>
        <v>0</v>
      </c>
      <c r="F29" s="51">
        <f t="shared" si="2"/>
        <v>0</v>
      </c>
      <c r="G29" s="51">
        <f t="shared" si="2"/>
        <v>0</v>
      </c>
    </row>
    <row r="30" spans="1:7" x14ac:dyDescent="0.3">
      <c r="A30" s="45" t="s">
        <v>269</v>
      </c>
      <c r="B30" s="50">
        <v>0</v>
      </c>
      <c r="C30" s="50">
        <v>0</v>
      </c>
      <c r="D30" s="50">
        <v>0</v>
      </c>
      <c r="E30" s="50">
        <v>0</v>
      </c>
      <c r="F30" s="50">
        <v>0</v>
      </c>
      <c r="G30" s="50">
        <v>0</v>
      </c>
    </row>
    <row r="31" spans="1:7" x14ac:dyDescent="0.3">
      <c r="A31" s="46"/>
      <c r="B31" s="46"/>
      <c r="C31" s="46"/>
      <c r="D31" s="46"/>
      <c r="E31" s="46"/>
      <c r="F31" s="46"/>
      <c r="G31" s="46"/>
    </row>
    <row r="32" spans="1:7" x14ac:dyDescent="0.3">
      <c r="A32" s="9" t="s">
        <v>427</v>
      </c>
      <c r="B32" s="51">
        <f>B29+B22+B8</f>
        <v>567427950.133371</v>
      </c>
      <c r="C32" s="51">
        <f t="shared" ref="C32:F32" si="3">C29+C22+C8</f>
        <v>599328550.57249546</v>
      </c>
      <c r="D32" s="51">
        <f t="shared" si="3"/>
        <v>629294978.10112023</v>
      </c>
      <c r="E32" s="51">
        <f t="shared" si="3"/>
        <v>0</v>
      </c>
      <c r="F32" s="51">
        <f t="shared" si="3"/>
        <v>0</v>
      </c>
      <c r="G32" s="51">
        <f>G29+G22+G8</f>
        <v>0</v>
      </c>
    </row>
    <row r="33" spans="1:7" x14ac:dyDescent="0.3">
      <c r="A33" s="46"/>
      <c r="B33" s="46"/>
      <c r="C33" s="46"/>
      <c r="D33" s="46"/>
      <c r="E33" s="46"/>
      <c r="F33" s="46"/>
      <c r="G33" s="46"/>
    </row>
    <row r="34" spans="1:7" x14ac:dyDescent="0.3">
      <c r="A34" s="47" t="s">
        <v>271</v>
      </c>
      <c r="B34" s="52"/>
      <c r="C34" s="52"/>
      <c r="D34" s="52"/>
      <c r="E34" s="52"/>
      <c r="F34" s="52"/>
      <c r="G34" s="52"/>
    </row>
    <row r="35" spans="1:7" ht="28.8" x14ac:dyDescent="0.3">
      <c r="A35" s="48" t="s">
        <v>428</v>
      </c>
      <c r="B35" s="50">
        <v>0</v>
      </c>
      <c r="C35" s="50">
        <v>0</v>
      </c>
      <c r="D35" s="50">
        <v>0</v>
      </c>
      <c r="E35" s="50">
        <v>0</v>
      </c>
      <c r="F35" s="50">
        <v>0</v>
      </c>
      <c r="G35" s="50">
        <v>0</v>
      </c>
    </row>
    <row r="36" spans="1:7" ht="28.8" x14ac:dyDescent="0.3">
      <c r="A36" s="48" t="s">
        <v>273</v>
      </c>
      <c r="B36" s="50">
        <v>0</v>
      </c>
      <c r="C36" s="50">
        <v>0</v>
      </c>
      <c r="D36" s="50">
        <v>0</v>
      </c>
      <c r="E36" s="50">
        <v>0</v>
      </c>
      <c r="F36" s="50">
        <v>0</v>
      </c>
      <c r="G36" s="50">
        <v>0</v>
      </c>
    </row>
    <row r="37" spans="1:7" x14ac:dyDescent="0.3">
      <c r="A37" s="47" t="s">
        <v>429</v>
      </c>
      <c r="B37" s="51">
        <f>B36+B35</f>
        <v>0</v>
      </c>
      <c r="C37" s="51">
        <f t="shared" ref="C37:F37" si="4">C36+C35</f>
        <v>0</v>
      </c>
      <c r="D37" s="51">
        <f t="shared" si="4"/>
        <v>0</v>
      </c>
      <c r="E37" s="51">
        <f t="shared" si="4"/>
        <v>0</v>
      </c>
      <c r="F37" s="51">
        <f t="shared" si="4"/>
        <v>0</v>
      </c>
      <c r="G37" s="51">
        <f>G36+G35</f>
        <v>0</v>
      </c>
    </row>
    <row r="38" spans="1:7" x14ac:dyDescent="0.3">
      <c r="A38" s="49"/>
      <c r="B38" s="5"/>
      <c r="C38" s="5"/>
      <c r="D38" s="5"/>
      <c r="E38" s="5"/>
      <c r="F38" s="5"/>
      <c r="G38" s="5"/>
    </row>
  </sheetData>
  <sheetProtection password="99CF" sheet="1" objects="1" scenarios="1"/>
  <mergeCells count="11">
    <mergeCell ref="G6:G7"/>
    <mergeCell ref="A1:G1"/>
    <mergeCell ref="A2:G2"/>
    <mergeCell ref="A3:G3"/>
    <mergeCell ref="A4:G4"/>
    <mergeCell ref="A5:G5"/>
    <mergeCell ref="A6:A7"/>
    <mergeCell ref="C6:C7"/>
    <mergeCell ref="D6:D7"/>
    <mergeCell ref="E6:E7"/>
    <mergeCell ref="F6:F7"/>
  </mergeCells>
  <dataValidations count="6">
    <dataValidation allowBlank="1" showInputMessage="1" showErrorMessage="1" prompt="Año 1 (d)" sqref="C6:C7"/>
    <dataValidation allowBlank="1" showInputMessage="1" showErrorMessage="1" prompt="Año 2 (d)" sqref="D6:D7"/>
    <dataValidation allowBlank="1" showInputMessage="1" showErrorMessage="1" prompt="Año 3 (d)" sqref="E6:E7"/>
    <dataValidation allowBlank="1" showInputMessage="1" showErrorMessage="1" prompt="Año 4 (d)" sqref="F6:F7"/>
    <dataValidation allowBlank="1" showInputMessage="1" showErrorMessage="1" prompt="Año 5 (d)" sqref="G6:G7"/>
    <dataValidation type="decimal" allowBlank="1" showInputMessage="1" showErrorMessage="1" sqref="B8:G37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35" orientation="portrait" horizontalDpi="4294967293" verticalDpi="4294967293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prompt="Año en Cuestión (de proyecto de presupuesto) (c)">
          <x14:formula1>
            <xm:f>'Info General'!D1</xm:f>
          </x14:formula1>
          <x14:formula2>
            <xm:f>'Info General'!E1</xm:f>
          </x14:formula2>
          <xm:sqref>B6</xm:sqref>
        </x14:dataValidation>
      </x14:dataValidations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/>
  <dimension ref="A1:U39"/>
  <sheetViews>
    <sheetView workbookViewId="0">
      <selection activeCell="O35" sqref="O35"/>
    </sheetView>
  </sheetViews>
  <sheetFormatPr baseColWidth="10" defaultRowHeight="14.4" x14ac:dyDescent="0.3"/>
  <cols>
    <col min="1" max="1" width="10.44140625" bestFit="1" customWidth="1"/>
    <col min="2" max="14" width="3" customWidth="1"/>
    <col min="15" max="15" width="58.44140625" customWidth="1"/>
    <col min="17" max="17" width="12.6640625" customWidth="1"/>
    <col min="18" max="18" width="11.33203125" bestFit="1" customWidth="1"/>
    <col min="20" max="20" width="11" bestFit="1" customWidth="1"/>
    <col min="21" max="21" width="10" bestFit="1" customWidth="1"/>
    <col min="22" max="22" width="20.6640625" bestFit="1" customWidth="1"/>
    <col min="23" max="23" width="15" bestFit="1" customWidth="1"/>
    <col min="24" max="24" width="27.33203125" bestFit="1" customWidth="1"/>
    <col min="25" max="25" width="16" bestFit="1" customWidth="1"/>
  </cols>
  <sheetData>
    <row r="1" spans="1:21" x14ac:dyDescent="0.3">
      <c r="A1" t="s">
        <v>538</v>
      </c>
      <c r="B1" t="s">
        <v>539</v>
      </c>
      <c r="C1" t="s">
        <v>540</v>
      </c>
      <c r="D1" t="s">
        <v>541</v>
      </c>
      <c r="E1" t="s">
        <v>542</v>
      </c>
      <c r="F1" t="s">
        <v>543</v>
      </c>
      <c r="G1" t="s">
        <v>544</v>
      </c>
      <c r="H1" t="s">
        <v>545</v>
      </c>
      <c r="I1" t="s">
        <v>546</v>
      </c>
      <c r="P1" t="s">
        <v>3261</v>
      </c>
      <c r="Q1" t="s">
        <v>3262</v>
      </c>
      <c r="R1" t="s">
        <v>3263</v>
      </c>
      <c r="S1" t="s">
        <v>3264</v>
      </c>
      <c r="T1" t="s">
        <v>3265</v>
      </c>
      <c r="U1" t="s">
        <v>3266</v>
      </c>
    </row>
    <row r="2" spans="1:21" x14ac:dyDescent="0.3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7,1,1,0,0,0,0</v>
      </c>
      <c r="B2">
        <v>7</v>
      </c>
      <c r="C2">
        <v>1</v>
      </c>
      <c r="D2">
        <v>1</v>
      </c>
      <c r="I2" t="s">
        <v>215</v>
      </c>
      <c r="P2" s="13">
        <f>'Formato 7 a)'!B8</f>
        <v>567427950.133371</v>
      </c>
      <c r="Q2" s="13">
        <f>'Formato 7 a)'!C8</f>
        <v>599328550.57249546</v>
      </c>
      <c r="R2" s="13">
        <f>'Formato 7 a)'!D8</f>
        <v>629294978.10112023</v>
      </c>
      <c r="S2" s="13">
        <f>'Formato 7 a)'!E8</f>
        <v>0</v>
      </c>
      <c r="T2" s="13">
        <f>'Formato 7 a)'!F8</f>
        <v>0</v>
      </c>
      <c r="U2" s="13">
        <f>'Formato 7 a)'!G8</f>
        <v>0</v>
      </c>
    </row>
    <row r="3" spans="1:21" x14ac:dyDescent="0.3">
      <c r="A3" t="str">
        <f t="shared" ref="A3:A27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7,1,1,1,0,0,0</v>
      </c>
      <c r="B3">
        <v>7</v>
      </c>
      <c r="C3">
        <v>1</v>
      </c>
      <c r="D3">
        <v>1</v>
      </c>
      <c r="E3">
        <v>1</v>
      </c>
      <c r="J3" t="s">
        <v>732</v>
      </c>
      <c r="P3" s="13">
        <f>'Formato 7 a)'!B9</f>
        <v>0</v>
      </c>
      <c r="Q3" s="13">
        <f>'Formato 7 a)'!C9</f>
        <v>0</v>
      </c>
      <c r="R3" s="13">
        <f>'Formato 7 a)'!D9</f>
        <v>0</v>
      </c>
      <c r="S3" s="13">
        <f>'Formato 7 a)'!E9</f>
        <v>0</v>
      </c>
      <c r="T3" s="13">
        <f>'Formato 7 a)'!F9</f>
        <v>0</v>
      </c>
      <c r="U3" s="13">
        <f>'Formato 7 a)'!G9</f>
        <v>0</v>
      </c>
    </row>
    <row r="4" spans="1:21" x14ac:dyDescent="0.3">
      <c r="A4" t="str">
        <f t="shared" si="0"/>
        <v>7,1,1,2,0,0,0</v>
      </c>
      <c r="B4">
        <v>7</v>
      </c>
      <c r="C4">
        <v>1</v>
      </c>
      <c r="D4">
        <v>1</v>
      </c>
      <c r="E4">
        <v>2</v>
      </c>
      <c r="J4" t="s">
        <v>733</v>
      </c>
      <c r="P4" s="13">
        <f>'Formato 7 a)'!B10</f>
        <v>0</v>
      </c>
      <c r="Q4" s="13">
        <f>'Formato 7 a)'!C10</f>
        <v>0</v>
      </c>
      <c r="R4" s="13">
        <f>'Formato 7 a)'!D10</f>
        <v>0</v>
      </c>
      <c r="S4" s="13">
        <f>'Formato 7 a)'!E10</f>
        <v>0</v>
      </c>
      <c r="T4" s="13">
        <f>'Formato 7 a)'!F10</f>
        <v>0</v>
      </c>
      <c r="U4" s="13">
        <f>'Formato 7 a)'!G10</f>
        <v>0</v>
      </c>
    </row>
    <row r="5" spans="1:21" x14ac:dyDescent="0.3">
      <c r="A5" t="str">
        <f t="shared" si="0"/>
        <v>7,1,1,3,0,0,0</v>
      </c>
      <c r="B5">
        <v>7</v>
      </c>
      <c r="C5">
        <v>1</v>
      </c>
      <c r="D5">
        <v>1</v>
      </c>
      <c r="E5">
        <v>3</v>
      </c>
      <c r="J5" t="s">
        <v>734</v>
      </c>
      <c r="P5" s="13">
        <f>'Formato 7 a)'!B11</f>
        <v>0</v>
      </c>
      <c r="Q5" s="13">
        <f>'Formato 7 a)'!C11</f>
        <v>0</v>
      </c>
      <c r="R5" s="13">
        <f>'Formato 7 a)'!D11</f>
        <v>0</v>
      </c>
      <c r="S5" s="13">
        <f>'Formato 7 a)'!E11</f>
        <v>0</v>
      </c>
      <c r="T5" s="13">
        <f>'Formato 7 a)'!F11</f>
        <v>0</v>
      </c>
      <c r="U5" s="13">
        <f>'Formato 7 a)'!G11</f>
        <v>0</v>
      </c>
    </row>
    <row r="6" spans="1:21" x14ac:dyDescent="0.3">
      <c r="A6" t="str">
        <f t="shared" si="0"/>
        <v>7,1,1,4,0,0,0</v>
      </c>
      <c r="B6">
        <v>7</v>
      </c>
      <c r="C6">
        <v>1</v>
      </c>
      <c r="D6">
        <v>1</v>
      </c>
      <c r="E6">
        <v>4</v>
      </c>
      <c r="J6" t="s">
        <v>3254</v>
      </c>
      <c r="P6" s="13">
        <f>'Formato 7 a)'!B12</f>
        <v>0</v>
      </c>
      <c r="Q6" s="13">
        <f>'Formato 7 a)'!C12</f>
        <v>0</v>
      </c>
      <c r="R6" s="13">
        <f>'Formato 7 a)'!D12</f>
        <v>0</v>
      </c>
      <c r="S6" s="13">
        <f>'Formato 7 a)'!E12</f>
        <v>0</v>
      </c>
      <c r="T6" s="13">
        <f>'Formato 7 a)'!F12</f>
        <v>0</v>
      </c>
      <c r="U6" s="13">
        <f>'Formato 7 a)'!G12</f>
        <v>0</v>
      </c>
    </row>
    <row r="7" spans="1:21" x14ac:dyDescent="0.3">
      <c r="A7" t="str">
        <f t="shared" si="0"/>
        <v>7,1,1,5,0,0,0</v>
      </c>
      <c r="B7">
        <v>7</v>
      </c>
      <c r="C7">
        <v>1</v>
      </c>
      <c r="D7">
        <v>1</v>
      </c>
      <c r="E7">
        <v>5</v>
      </c>
      <c r="J7" t="s">
        <v>736</v>
      </c>
      <c r="P7" s="13">
        <f>'Formato 7 a)'!B13</f>
        <v>20000000</v>
      </c>
      <c r="Q7" s="13">
        <f>'Formato 7 a)'!C13</f>
        <v>20316691.52648415</v>
      </c>
      <c r="R7" s="13">
        <f>'Formato 7 a)'!D13</f>
        <v>21332526.10280836</v>
      </c>
      <c r="S7" s="13">
        <f>'Formato 7 a)'!E13</f>
        <v>0</v>
      </c>
      <c r="T7" s="13">
        <f>'Formato 7 a)'!F13</f>
        <v>0</v>
      </c>
      <c r="U7" s="13">
        <f>'Formato 7 a)'!G13</f>
        <v>0</v>
      </c>
    </row>
    <row r="8" spans="1:21" x14ac:dyDescent="0.3">
      <c r="A8" t="str">
        <f t="shared" si="0"/>
        <v>7,1,1,6,0,0,0</v>
      </c>
      <c r="B8">
        <v>7</v>
      </c>
      <c r="C8">
        <v>1</v>
      </c>
      <c r="D8">
        <v>1</v>
      </c>
      <c r="E8">
        <v>6</v>
      </c>
      <c r="J8" t="s">
        <v>737</v>
      </c>
      <c r="P8" s="13">
        <f>'Formato 7 a)'!B14</f>
        <v>8499067.4133200012</v>
      </c>
      <c r="Q8" s="13">
        <f>'Formato 7 a)'!C14</f>
        <v>3103661.589169838</v>
      </c>
      <c r="R8" s="13">
        <f>'Formato 7 a)'!D14</f>
        <v>3258844.6686283299</v>
      </c>
      <c r="S8" s="13">
        <f>'Formato 7 a)'!E14</f>
        <v>0</v>
      </c>
      <c r="T8" s="13">
        <f>'Formato 7 a)'!F14</f>
        <v>0</v>
      </c>
      <c r="U8" s="13">
        <f>'Formato 7 a)'!G14</f>
        <v>0</v>
      </c>
    </row>
    <row r="9" spans="1:21" x14ac:dyDescent="0.3">
      <c r="A9" t="str">
        <f t="shared" si="0"/>
        <v>7,1,1,7,0,0,0</v>
      </c>
      <c r="B9">
        <v>7</v>
      </c>
      <c r="C9">
        <v>1</v>
      </c>
      <c r="D9">
        <v>1</v>
      </c>
      <c r="E9">
        <v>7</v>
      </c>
      <c r="J9" t="s">
        <v>3255</v>
      </c>
      <c r="P9" s="13">
        <f>'Formato 7 a)'!B15</f>
        <v>538928882.72005105</v>
      </c>
      <c r="Q9" s="13">
        <f>'Formato 7 a)'!C15</f>
        <v>575908197.45684147</v>
      </c>
      <c r="R9" s="13">
        <f>'Formato 7 a)'!D15</f>
        <v>604703607.32968354</v>
      </c>
      <c r="S9" s="13">
        <f>'Formato 7 a)'!E15</f>
        <v>0</v>
      </c>
      <c r="T9" s="13">
        <f>'Formato 7 a)'!F15</f>
        <v>0</v>
      </c>
      <c r="U9" s="13">
        <f>'Formato 7 a)'!G15</f>
        <v>0</v>
      </c>
    </row>
    <row r="10" spans="1:21" x14ac:dyDescent="0.3">
      <c r="A10" t="str">
        <f t="shared" si="0"/>
        <v>7,1,1,8,0,0,0</v>
      </c>
      <c r="B10">
        <v>7</v>
      </c>
      <c r="C10">
        <v>1</v>
      </c>
      <c r="D10">
        <v>1</v>
      </c>
      <c r="E10">
        <v>8</v>
      </c>
      <c r="J10" t="s">
        <v>751</v>
      </c>
      <c r="P10" s="13">
        <f>'Formato 7 a)'!B16</f>
        <v>0</v>
      </c>
      <c r="Q10" s="13">
        <f>'Formato 7 a)'!C16</f>
        <v>0</v>
      </c>
      <c r="R10" s="13">
        <f>'Formato 7 a)'!D16</f>
        <v>0</v>
      </c>
      <c r="S10" s="13">
        <f>'Formato 7 a)'!E16</f>
        <v>0</v>
      </c>
      <c r="T10" s="13">
        <f>'Formato 7 a)'!F16</f>
        <v>0</v>
      </c>
      <c r="U10" s="13">
        <f>'Formato 7 a)'!G16</f>
        <v>0</v>
      </c>
    </row>
    <row r="11" spans="1:21" x14ac:dyDescent="0.3">
      <c r="A11" t="str">
        <f t="shared" si="0"/>
        <v>7,1,1,9,0,0,0</v>
      </c>
      <c r="B11">
        <v>7</v>
      </c>
      <c r="C11">
        <v>1</v>
      </c>
      <c r="D11">
        <v>1</v>
      </c>
      <c r="E11">
        <v>9</v>
      </c>
      <c r="J11" t="s">
        <v>750</v>
      </c>
      <c r="P11" s="13">
        <f>'Formato 7 a)'!B17</f>
        <v>0</v>
      </c>
      <c r="Q11" s="13">
        <f>'Formato 7 a)'!C17</f>
        <v>0</v>
      </c>
      <c r="R11" s="13">
        <f>'Formato 7 a)'!D17</f>
        <v>0</v>
      </c>
      <c r="S11" s="13">
        <f>'Formato 7 a)'!E17</f>
        <v>0</v>
      </c>
      <c r="T11" s="13">
        <f>'Formato 7 a)'!F17</f>
        <v>0</v>
      </c>
      <c r="U11" s="13">
        <f>'Formato 7 a)'!G17</f>
        <v>0</v>
      </c>
    </row>
    <row r="12" spans="1:21" x14ac:dyDescent="0.3">
      <c r="A12" t="str">
        <f t="shared" si="0"/>
        <v>7,1,1,10,0,0,0</v>
      </c>
      <c r="B12">
        <v>7</v>
      </c>
      <c r="C12">
        <v>1</v>
      </c>
      <c r="D12">
        <v>1</v>
      </c>
      <c r="E12">
        <v>10</v>
      </c>
      <c r="J12" t="s">
        <v>757</v>
      </c>
      <c r="P12" s="13">
        <f>'Formato 7 a)'!B18</f>
        <v>0</v>
      </c>
      <c r="Q12" s="13">
        <f>'Formato 7 a)'!C18</f>
        <v>0</v>
      </c>
      <c r="R12" s="13">
        <f>'Formato 7 a)'!D18</f>
        <v>0</v>
      </c>
      <c r="S12" s="13">
        <f>'Formato 7 a)'!E18</f>
        <v>0</v>
      </c>
      <c r="T12" s="13">
        <f>'Formato 7 a)'!F18</f>
        <v>0</v>
      </c>
      <c r="U12" s="13">
        <f>'Formato 7 a)'!G18</f>
        <v>0</v>
      </c>
    </row>
    <row r="13" spans="1:21" x14ac:dyDescent="0.3">
      <c r="A13" t="str">
        <f t="shared" si="0"/>
        <v>7,1,1,11,0,0,0</v>
      </c>
      <c r="B13">
        <v>7</v>
      </c>
      <c r="C13">
        <v>1</v>
      </c>
      <c r="D13">
        <v>1</v>
      </c>
      <c r="E13">
        <v>11</v>
      </c>
      <c r="J13" t="s">
        <v>758</v>
      </c>
      <c r="P13" s="13">
        <f>'Formato 7 a)'!B19</f>
        <v>0</v>
      </c>
      <c r="Q13" s="13">
        <f>'Formato 7 a)'!C19</f>
        <v>0</v>
      </c>
      <c r="R13" s="13">
        <f>'Formato 7 a)'!D19</f>
        <v>0</v>
      </c>
      <c r="S13" s="13">
        <f>'Formato 7 a)'!E19</f>
        <v>0</v>
      </c>
      <c r="T13" s="13">
        <f>'Formato 7 a)'!F19</f>
        <v>0</v>
      </c>
      <c r="U13" s="13">
        <f>'Formato 7 a)'!G19</f>
        <v>0</v>
      </c>
    </row>
    <row r="14" spans="1:21" x14ac:dyDescent="0.3">
      <c r="A14" t="str">
        <f t="shared" si="0"/>
        <v>7,1,1,12,0,0,0</v>
      </c>
      <c r="B14">
        <v>7</v>
      </c>
      <c r="C14">
        <v>1</v>
      </c>
      <c r="D14">
        <v>1</v>
      </c>
      <c r="E14">
        <v>12</v>
      </c>
      <c r="J14" t="s">
        <v>762</v>
      </c>
      <c r="P14" s="13">
        <f>'Formato 7 a)'!B20</f>
        <v>0</v>
      </c>
      <c r="Q14" s="13">
        <f>'Formato 7 a)'!C20</f>
        <v>0</v>
      </c>
      <c r="R14" s="13">
        <f>'Formato 7 a)'!D20</f>
        <v>0</v>
      </c>
      <c r="S14" s="13">
        <f>'Formato 7 a)'!E20</f>
        <v>0</v>
      </c>
      <c r="T14" s="13">
        <f>'Formato 7 a)'!F20</f>
        <v>0</v>
      </c>
      <c r="U14" s="13">
        <f>'Formato 7 a)'!G20</f>
        <v>0</v>
      </c>
    </row>
    <row r="15" spans="1:21" x14ac:dyDescent="0.3">
      <c r="A15" t="str">
        <f t="shared" si="0"/>
        <v>7,1,2,0,0,0,0</v>
      </c>
      <c r="B15">
        <v>7</v>
      </c>
      <c r="C15">
        <v>1</v>
      </c>
      <c r="D15">
        <v>2</v>
      </c>
      <c r="I15" t="s">
        <v>700</v>
      </c>
      <c r="P15" s="13">
        <f>'Formato 7 a)'!B22</f>
        <v>0</v>
      </c>
      <c r="Q15" s="13">
        <f>'Formato 7 a)'!C22</f>
        <v>0</v>
      </c>
      <c r="R15" s="13">
        <f>'Formato 7 a)'!D22</f>
        <v>0</v>
      </c>
      <c r="S15" s="13">
        <f>'Formato 7 a)'!E22</f>
        <v>0</v>
      </c>
      <c r="T15" s="13">
        <f>'Formato 7 a)'!F22</f>
        <v>0</v>
      </c>
      <c r="U15" s="13">
        <f>'Formato 7 a)'!G22</f>
        <v>0</v>
      </c>
    </row>
    <row r="16" spans="1:21" x14ac:dyDescent="0.3">
      <c r="A16" t="str">
        <f t="shared" si="0"/>
        <v>7,1,2,1,0,0,0</v>
      </c>
      <c r="B16">
        <v>7</v>
      </c>
      <c r="C16">
        <v>1</v>
      </c>
      <c r="D16">
        <v>2</v>
      </c>
      <c r="E16">
        <v>1</v>
      </c>
      <c r="J16" t="s">
        <v>646</v>
      </c>
      <c r="P16" s="13">
        <f>'Formato 7 a)'!B23</f>
        <v>0</v>
      </c>
      <c r="Q16" s="13">
        <f>'Formato 7 a)'!C23</f>
        <v>0</v>
      </c>
      <c r="R16" s="13">
        <f>'Formato 7 a)'!D23</f>
        <v>0</v>
      </c>
      <c r="S16" s="13">
        <f>'Formato 7 a)'!E23</f>
        <v>0</v>
      </c>
      <c r="T16" s="13">
        <f>'Formato 7 a)'!F23</f>
        <v>0</v>
      </c>
      <c r="U16" s="13">
        <f>'Formato 7 a)'!G23</f>
        <v>0</v>
      </c>
    </row>
    <row r="17" spans="1:21" x14ac:dyDescent="0.3">
      <c r="A17" t="str">
        <f t="shared" si="0"/>
        <v>7,1,2,2,0,0,0</v>
      </c>
      <c r="B17">
        <v>7</v>
      </c>
      <c r="C17">
        <v>1</v>
      </c>
      <c r="D17">
        <v>2</v>
      </c>
      <c r="E17">
        <v>2</v>
      </c>
      <c r="J17" t="s">
        <v>758</v>
      </c>
      <c r="P17" s="13">
        <f>'Formato 7 a)'!B24</f>
        <v>0</v>
      </c>
      <c r="Q17" s="13">
        <f>'Formato 7 a)'!C24</f>
        <v>0</v>
      </c>
      <c r="R17" s="13">
        <f>'Formato 7 a)'!D24</f>
        <v>0</v>
      </c>
      <c r="S17" s="13">
        <f>'Formato 7 a)'!E24</f>
        <v>0</v>
      </c>
      <c r="T17" s="13">
        <f>'Formato 7 a)'!F24</f>
        <v>0</v>
      </c>
      <c r="U17" s="13">
        <f>'Formato 7 a)'!G24</f>
        <v>0</v>
      </c>
    </row>
    <row r="18" spans="1:21" x14ac:dyDescent="0.3">
      <c r="A18" t="str">
        <f t="shared" si="0"/>
        <v>7,1,2,3,0,0,0</v>
      </c>
      <c r="B18">
        <v>7</v>
      </c>
      <c r="C18">
        <v>1</v>
      </c>
      <c r="D18">
        <v>2</v>
      </c>
      <c r="E18">
        <v>3</v>
      </c>
      <c r="J18" t="s">
        <v>775</v>
      </c>
      <c r="P18" s="13">
        <f>'Formato 7 a)'!B25</f>
        <v>0</v>
      </c>
      <c r="Q18" s="13">
        <f>'Formato 7 a)'!C25</f>
        <v>0</v>
      </c>
      <c r="R18" s="13">
        <f>'Formato 7 a)'!D25</f>
        <v>0</v>
      </c>
      <c r="S18" s="13">
        <f>'Formato 7 a)'!E25</f>
        <v>0</v>
      </c>
      <c r="T18" s="13">
        <f>'Formato 7 a)'!F25</f>
        <v>0</v>
      </c>
      <c r="U18" s="13">
        <f>'Formato 7 a)'!G25</f>
        <v>0</v>
      </c>
    </row>
    <row r="19" spans="1:21" x14ac:dyDescent="0.3">
      <c r="A19" t="str">
        <f t="shared" si="0"/>
        <v>7,1,2,4,0,0,0</v>
      </c>
      <c r="B19">
        <v>7</v>
      </c>
      <c r="C19">
        <v>1</v>
      </c>
      <c r="D19">
        <v>2</v>
      </c>
      <c r="E19">
        <v>4</v>
      </c>
      <c r="J19" t="s">
        <v>778</v>
      </c>
      <c r="P19" s="13">
        <f>'Formato 7 a)'!B26</f>
        <v>0</v>
      </c>
      <c r="Q19" s="13">
        <f>'Formato 7 a)'!C26</f>
        <v>0</v>
      </c>
      <c r="R19" s="13">
        <f>'Formato 7 a)'!D26</f>
        <v>0</v>
      </c>
      <c r="S19" s="13">
        <f>'Formato 7 a)'!E26</f>
        <v>0</v>
      </c>
      <c r="T19" s="13">
        <f>'Formato 7 a)'!F26</f>
        <v>0</v>
      </c>
      <c r="U19" s="13">
        <f>'Formato 7 a)'!G26</f>
        <v>0</v>
      </c>
    </row>
    <row r="20" spans="1:21" x14ac:dyDescent="0.3">
      <c r="A20" t="str">
        <f t="shared" si="0"/>
        <v>7,1,2,5,0,0,0</v>
      </c>
      <c r="B20">
        <v>7</v>
      </c>
      <c r="C20">
        <v>1</v>
      </c>
      <c r="D20">
        <v>2</v>
      </c>
      <c r="E20">
        <v>5</v>
      </c>
      <c r="J20" t="s">
        <v>779</v>
      </c>
      <c r="P20" s="13">
        <f>'Formato 7 a)'!B27</f>
        <v>0</v>
      </c>
      <c r="Q20" s="13">
        <f>'Formato 7 a)'!C27</f>
        <v>0</v>
      </c>
      <c r="R20" s="13">
        <f>'Formato 7 a)'!D27</f>
        <v>0</v>
      </c>
      <c r="S20" s="13">
        <f>'Formato 7 a)'!E27</f>
        <v>0</v>
      </c>
      <c r="T20" s="13">
        <f>'Formato 7 a)'!F27</f>
        <v>0</v>
      </c>
      <c r="U20" s="13">
        <f>'Formato 7 a)'!G27</f>
        <v>0</v>
      </c>
    </row>
    <row r="21" spans="1:21" x14ac:dyDescent="0.3">
      <c r="A21" t="str">
        <f t="shared" si="0"/>
        <v>7,1,3,0,0,0,0</v>
      </c>
      <c r="B21">
        <v>7</v>
      </c>
      <c r="C21">
        <v>1</v>
      </c>
      <c r="D21">
        <v>3</v>
      </c>
      <c r="I21" t="s">
        <v>781</v>
      </c>
      <c r="P21" s="13">
        <f>'Formato 7 a)'!B29</f>
        <v>0</v>
      </c>
      <c r="Q21" s="13">
        <f>'Formato 7 a)'!C29</f>
        <v>0</v>
      </c>
      <c r="R21" s="13">
        <f>'Formato 7 a)'!D29</f>
        <v>0</v>
      </c>
      <c r="S21" s="13">
        <f>'Formato 7 a)'!E29</f>
        <v>0</v>
      </c>
      <c r="T21" s="13">
        <f>'Formato 7 a)'!F29</f>
        <v>0</v>
      </c>
      <c r="U21" s="13">
        <f>'Formato 7 a)'!G29</f>
        <v>0</v>
      </c>
    </row>
    <row r="22" spans="1:21" x14ac:dyDescent="0.3">
      <c r="A22" t="str">
        <f t="shared" si="0"/>
        <v>7,1,3,1,0,0,0</v>
      </c>
      <c r="B22">
        <v>7</v>
      </c>
      <c r="C22">
        <v>1</v>
      </c>
      <c r="D22">
        <v>3</v>
      </c>
      <c r="E22">
        <v>1</v>
      </c>
      <c r="J22" t="s">
        <v>781</v>
      </c>
      <c r="P22" s="13">
        <f>'Formato 7 a)'!B30</f>
        <v>0</v>
      </c>
      <c r="Q22" s="13">
        <f>'Formato 7 a)'!C30</f>
        <v>0</v>
      </c>
      <c r="R22" s="13">
        <f>'Formato 7 a)'!D30</f>
        <v>0</v>
      </c>
      <c r="S22" s="13">
        <f>'Formato 7 a)'!E30</f>
        <v>0</v>
      </c>
      <c r="T22" s="13">
        <f>'Formato 7 a)'!F30</f>
        <v>0</v>
      </c>
      <c r="U22" s="13">
        <f>'Formato 7 a)'!G30</f>
        <v>0</v>
      </c>
    </row>
    <row r="23" spans="1:21" x14ac:dyDescent="0.3">
      <c r="A23" t="str">
        <f t="shared" si="0"/>
        <v>7,1,4,0,0,0,0</v>
      </c>
      <c r="B23">
        <v>7</v>
      </c>
      <c r="C23">
        <v>1</v>
      </c>
      <c r="D23">
        <v>4</v>
      </c>
      <c r="I23" t="s">
        <v>3257</v>
      </c>
      <c r="P23" s="13">
        <f>'Formato 7 a)'!B32</f>
        <v>567427950.133371</v>
      </c>
      <c r="Q23" s="13">
        <f>'Formato 7 a)'!C32</f>
        <v>599328550.57249546</v>
      </c>
      <c r="R23" s="13">
        <f>'Formato 7 a)'!D32</f>
        <v>629294978.10112023</v>
      </c>
      <c r="S23" s="13">
        <f>'Formato 7 a)'!E32</f>
        <v>0</v>
      </c>
      <c r="T23" s="13">
        <f>'Formato 7 a)'!F32</f>
        <v>0</v>
      </c>
      <c r="U23" s="13">
        <f>'Formato 7 a)'!G32</f>
        <v>0</v>
      </c>
    </row>
    <row r="24" spans="1:21" x14ac:dyDescent="0.3">
      <c r="A24" t="str">
        <f t="shared" si="0"/>
        <v>7,1,5,0,0,0,0</v>
      </c>
      <c r="B24">
        <v>7</v>
      </c>
      <c r="C24">
        <v>1</v>
      </c>
      <c r="D24">
        <v>5</v>
      </c>
      <c r="I24" t="s">
        <v>271</v>
      </c>
      <c r="P24" s="13"/>
      <c r="Q24" s="13"/>
      <c r="R24" s="13"/>
      <c r="S24" s="13"/>
      <c r="T24" s="13"/>
      <c r="U24" s="13"/>
    </row>
    <row r="25" spans="1:21" x14ac:dyDescent="0.3">
      <c r="A25" t="str">
        <f t="shared" si="0"/>
        <v>7,1,0,1,0,0,0</v>
      </c>
      <c r="B25">
        <v>7</v>
      </c>
      <c r="C25">
        <v>1</v>
      </c>
      <c r="E25">
        <v>1</v>
      </c>
      <c r="J25" t="s">
        <v>3256</v>
      </c>
      <c r="P25" s="13">
        <f>'Formato 7 a)'!B35</f>
        <v>0</v>
      </c>
      <c r="Q25" s="13">
        <f>'Formato 7 a)'!C35</f>
        <v>0</v>
      </c>
      <c r="R25" s="13">
        <f>'Formato 7 a)'!D35</f>
        <v>0</v>
      </c>
      <c r="S25" s="13">
        <f>'Formato 7 a)'!E35</f>
        <v>0</v>
      </c>
      <c r="T25" s="13">
        <f>'Formato 7 a)'!F35</f>
        <v>0</v>
      </c>
      <c r="U25" s="13">
        <f>'Formato 7 a)'!G35</f>
        <v>0</v>
      </c>
    </row>
    <row r="26" spans="1:21" x14ac:dyDescent="0.3">
      <c r="A26" t="str">
        <f t="shared" si="0"/>
        <v>7,1,0,2,0,0,0</v>
      </c>
      <c r="B26">
        <v>7</v>
      </c>
      <c r="C26">
        <v>1</v>
      </c>
      <c r="E26">
        <v>2</v>
      </c>
      <c r="J26" t="s">
        <v>783</v>
      </c>
      <c r="P26" s="13">
        <f>'Formato 7 a)'!B36</f>
        <v>0</v>
      </c>
      <c r="Q26" s="13">
        <f>'Formato 7 a)'!C36</f>
        <v>0</v>
      </c>
      <c r="R26" s="13">
        <f>'Formato 7 a)'!D36</f>
        <v>0</v>
      </c>
      <c r="S26" s="13">
        <f>'Formato 7 a)'!E36</f>
        <v>0</v>
      </c>
      <c r="T26" s="13">
        <f>'Formato 7 a)'!F36</f>
        <v>0</v>
      </c>
      <c r="U26" s="13">
        <f>'Formato 7 a)'!G36</f>
        <v>0</v>
      </c>
    </row>
    <row r="27" spans="1:21" x14ac:dyDescent="0.3">
      <c r="A27" t="str">
        <f t="shared" si="0"/>
        <v>7,1,0,3,0,0,0</v>
      </c>
      <c r="B27">
        <v>7</v>
      </c>
      <c r="C27">
        <v>1</v>
      </c>
      <c r="E27">
        <v>3</v>
      </c>
      <c r="J27" t="s">
        <v>781</v>
      </c>
      <c r="P27" s="13">
        <f>'Formato 7 a)'!B37</f>
        <v>0</v>
      </c>
      <c r="Q27" s="13">
        <f>'Formato 7 a)'!C37</f>
        <v>0</v>
      </c>
      <c r="R27" s="13">
        <f>'Formato 7 a)'!D37</f>
        <v>0</v>
      </c>
      <c r="S27" s="13">
        <f>'Formato 7 a)'!E37</f>
        <v>0</v>
      </c>
      <c r="T27" s="13">
        <f>'Formato 7 a)'!F37</f>
        <v>0</v>
      </c>
      <c r="U27" s="13">
        <f>'Formato 7 a)'!G37</f>
        <v>0</v>
      </c>
    </row>
    <row r="28" spans="1:21" x14ac:dyDescent="0.3">
      <c r="P28" s="13"/>
      <c r="Q28" s="13"/>
      <c r="R28" s="13"/>
      <c r="S28" s="13"/>
      <c r="T28" s="13"/>
      <c r="U28" s="13"/>
    </row>
    <row r="29" spans="1:21" x14ac:dyDescent="0.3">
      <c r="P29" s="13"/>
      <c r="Q29" s="13"/>
      <c r="R29" s="13"/>
      <c r="S29" s="13"/>
      <c r="T29" s="13"/>
      <c r="U29" s="13"/>
    </row>
    <row r="30" spans="1:21" x14ac:dyDescent="0.3">
      <c r="P30" s="13"/>
      <c r="Q30" s="13"/>
      <c r="R30" s="13"/>
      <c r="S30" s="13"/>
      <c r="T30" s="13"/>
      <c r="U30" s="13"/>
    </row>
    <row r="31" spans="1:21" x14ac:dyDescent="0.3">
      <c r="P31" s="13"/>
      <c r="Q31" s="13"/>
      <c r="R31" s="13"/>
      <c r="S31" s="13"/>
      <c r="T31" s="13"/>
      <c r="U31" s="13"/>
    </row>
    <row r="32" spans="1:21" x14ac:dyDescent="0.3">
      <c r="P32" s="13"/>
      <c r="Q32" s="13"/>
      <c r="R32" s="13"/>
      <c r="S32" s="13"/>
      <c r="T32" s="13"/>
      <c r="U32" s="13"/>
    </row>
    <row r="33" spans="16:21" x14ac:dyDescent="0.3">
      <c r="P33" s="13"/>
      <c r="Q33" s="13"/>
      <c r="R33" s="13"/>
      <c r="S33" s="13"/>
      <c r="T33" s="13"/>
      <c r="U33" s="13"/>
    </row>
    <row r="34" spans="16:21" x14ac:dyDescent="0.3">
      <c r="P34" s="13"/>
      <c r="Q34" s="13"/>
      <c r="R34" s="13"/>
      <c r="S34" s="13"/>
      <c r="T34" s="13"/>
      <c r="U34" s="13"/>
    </row>
    <row r="35" spans="16:21" x14ac:dyDescent="0.3">
      <c r="P35" s="13"/>
      <c r="Q35" s="13"/>
      <c r="R35" s="13"/>
      <c r="S35" s="13"/>
      <c r="T35" s="13"/>
      <c r="U35" s="13"/>
    </row>
    <row r="36" spans="16:21" x14ac:dyDescent="0.3">
      <c r="P36" s="13"/>
      <c r="Q36" s="13"/>
      <c r="R36" s="13"/>
      <c r="S36" s="13"/>
      <c r="T36" s="13"/>
      <c r="U36" s="13"/>
    </row>
    <row r="37" spans="16:21" x14ac:dyDescent="0.3">
      <c r="P37" s="13"/>
      <c r="Q37" s="13"/>
      <c r="R37" s="13"/>
      <c r="S37" s="13"/>
      <c r="T37" s="13"/>
      <c r="U37" s="13"/>
    </row>
    <row r="38" spans="16:21" x14ac:dyDescent="0.3">
      <c r="P38" s="13"/>
      <c r="Q38" s="13"/>
      <c r="R38" s="13"/>
      <c r="S38" s="13"/>
      <c r="T38" s="13"/>
      <c r="U38" s="13"/>
    </row>
    <row r="39" spans="16:21" x14ac:dyDescent="0.3">
      <c r="P39" s="13"/>
      <c r="Q39" s="13"/>
      <c r="R39" s="13"/>
      <c r="S39" s="13"/>
      <c r="T39" s="13"/>
      <c r="U39" s="13"/>
    </row>
  </sheetData>
  <sheetProtection algorithmName="SHA-512" hashValue="fIQk+uggYiFfVrp/Zai0Ky2mVsLBGKd8NaHHd6K1U79wXFsusII2kgu4rTVGiXASlXXvKx1jE4gPsjvqoMqA+g==" saltValue="jbnXIAcAU9pBAMuQNuoiwg==" spinCount="100000" sheet="1" objects="1" scenarios="1"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1"/>
  <dimension ref="A1:G31"/>
  <sheetViews>
    <sheetView showGridLines="0" zoomScale="90" zoomScaleNormal="90" workbookViewId="0">
      <selection activeCell="E25" sqref="E25"/>
    </sheetView>
  </sheetViews>
  <sheetFormatPr baseColWidth="10" defaultColWidth="0" defaultRowHeight="14.4" zeroHeight="1" x14ac:dyDescent="0.3"/>
  <cols>
    <col min="1" max="1" width="68.6640625" customWidth="1"/>
    <col min="2" max="7" width="20.6640625" customWidth="1"/>
    <col min="8" max="16384" width="10.88671875" hidden="1"/>
  </cols>
  <sheetData>
    <row r="1" spans="1:7" ht="37.5" customHeight="1" x14ac:dyDescent="0.3">
      <c r="A1" s="141" t="s">
        <v>443</v>
      </c>
      <c r="B1" s="141"/>
      <c r="C1" s="141"/>
      <c r="D1" s="141"/>
      <c r="E1" s="141"/>
      <c r="F1" s="141"/>
      <c r="G1" s="141"/>
    </row>
    <row r="2" spans="1:7" x14ac:dyDescent="0.3">
      <c r="A2" s="126" t="str">
        <f>ENTIDAD</f>
        <v>Municipio de Irapuato, Gobierno del Estado de Guanajuato</v>
      </c>
      <c r="B2" s="127"/>
      <c r="C2" s="127"/>
      <c r="D2" s="127"/>
      <c r="E2" s="127"/>
      <c r="F2" s="127"/>
      <c r="G2" s="128"/>
    </row>
    <row r="3" spans="1:7" x14ac:dyDescent="0.3">
      <c r="A3" s="129" t="s">
        <v>444</v>
      </c>
      <c r="B3" s="130"/>
      <c r="C3" s="130"/>
      <c r="D3" s="130"/>
      <c r="E3" s="130"/>
      <c r="F3" s="130"/>
      <c r="G3" s="131"/>
    </row>
    <row r="4" spans="1:7" x14ac:dyDescent="0.3">
      <c r="A4" s="129" t="s">
        <v>118</v>
      </c>
      <c r="B4" s="130"/>
      <c r="C4" s="130"/>
      <c r="D4" s="130"/>
      <c r="E4" s="130"/>
      <c r="F4" s="130"/>
      <c r="G4" s="131"/>
    </row>
    <row r="5" spans="1:7" x14ac:dyDescent="0.3">
      <c r="A5" s="129" t="s">
        <v>415</v>
      </c>
      <c r="B5" s="130"/>
      <c r="C5" s="130"/>
      <c r="D5" s="130"/>
      <c r="E5" s="130"/>
      <c r="F5" s="130"/>
      <c r="G5" s="131"/>
    </row>
    <row r="6" spans="1:7" x14ac:dyDescent="0.3">
      <c r="A6" s="151" t="s">
        <v>3134</v>
      </c>
      <c r="B6" s="43">
        <f>ANIO1P</f>
        <v>2023</v>
      </c>
      <c r="C6" s="149" t="str">
        <f>ANIO2P</f>
        <v>2024 (d)</v>
      </c>
      <c r="D6" s="149" t="str">
        <f>ANIO3P</f>
        <v>2025 (d)</v>
      </c>
      <c r="E6" s="149" t="str">
        <f>ANIO4P</f>
        <v>2026 (d)</v>
      </c>
      <c r="F6" s="149" t="str">
        <f>ANIO5P</f>
        <v>2027 (d)</v>
      </c>
      <c r="G6" s="149" t="str">
        <f>ANIO6P</f>
        <v>2028 (d)</v>
      </c>
    </row>
    <row r="7" spans="1:7" ht="48" customHeight="1" x14ac:dyDescent="0.3">
      <c r="A7" s="152"/>
      <c r="B7" s="73" t="s">
        <v>3283</v>
      </c>
      <c r="C7" s="150"/>
      <c r="D7" s="150"/>
      <c r="E7" s="150"/>
      <c r="F7" s="150"/>
      <c r="G7" s="150"/>
    </row>
    <row r="8" spans="1:7" x14ac:dyDescent="0.3">
      <c r="A8" s="44" t="s">
        <v>445</v>
      </c>
      <c r="B8" s="28">
        <f>SUM(B9:B17)</f>
        <v>567427950.13999999</v>
      </c>
      <c r="C8" s="28">
        <f t="shared" ref="C8:G8" si="0">SUM(C9:C17)</f>
        <v>599328550.55279994</v>
      </c>
      <c r="D8" s="28">
        <f t="shared" si="0"/>
        <v>629294978.11491203</v>
      </c>
      <c r="E8" s="28">
        <f t="shared" si="0"/>
        <v>0</v>
      </c>
      <c r="F8" s="28">
        <f t="shared" si="0"/>
        <v>0</v>
      </c>
      <c r="G8" s="28">
        <f t="shared" si="0"/>
        <v>0</v>
      </c>
    </row>
    <row r="9" spans="1:7" x14ac:dyDescent="0.3">
      <c r="A9" s="45" t="s">
        <v>446</v>
      </c>
      <c r="B9" s="50">
        <v>133683761.81</v>
      </c>
      <c r="C9" s="50">
        <f>B9*1.04</f>
        <v>139031112.28240001</v>
      </c>
      <c r="D9" s="50">
        <f>C9*1.04</f>
        <v>144592356.77369601</v>
      </c>
      <c r="E9" s="50"/>
      <c r="F9" s="50"/>
      <c r="G9" s="50"/>
    </row>
    <row r="10" spans="1:7" x14ac:dyDescent="0.3">
      <c r="A10" s="45" t="s">
        <v>447</v>
      </c>
      <c r="B10" s="50">
        <v>49260821.340000004</v>
      </c>
      <c r="C10" s="50">
        <f t="shared" ref="C10:D13" si="1">B10*1.04</f>
        <v>51231254.193600006</v>
      </c>
      <c r="D10" s="50">
        <f t="shared" si="1"/>
        <v>53280504.36134401</v>
      </c>
      <c r="E10" s="50"/>
      <c r="F10" s="50"/>
      <c r="G10" s="50"/>
    </row>
    <row r="11" spans="1:7" x14ac:dyDescent="0.3">
      <c r="A11" s="45" t="s">
        <v>448</v>
      </c>
      <c r="B11" s="50">
        <v>149627170.34999999</v>
      </c>
      <c r="C11" s="50">
        <f t="shared" si="1"/>
        <v>155612257.164</v>
      </c>
      <c r="D11" s="50">
        <f t="shared" si="1"/>
        <v>161836747.45056</v>
      </c>
      <c r="E11" s="50"/>
      <c r="F11" s="50"/>
      <c r="G11" s="50"/>
    </row>
    <row r="12" spans="1:7" x14ac:dyDescent="0.3">
      <c r="A12" s="45" t="s">
        <v>449</v>
      </c>
      <c r="B12" s="50">
        <v>1072000</v>
      </c>
      <c r="C12" s="50">
        <f t="shared" si="1"/>
        <v>1114880</v>
      </c>
      <c r="D12" s="50">
        <f t="shared" si="1"/>
        <v>1159475.2</v>
      </c>
      <c r="E12" s="50"/>
      <c r="F12" s="50"/>
      <c r="G12" s="50"/>
    </row>
    <row r="13" spans="1:7" x14ac:dyDescent="0.3">
      <c r="A13" s="45" t="s">
        <v>450</v>
      </c>
      <c r="B13" s="50">
        <v>26867108.57</v>
      </c>
      <c r="C13" s="50">
        <f t="shared" si="1"/>
        <v>27941792.912800003</v>
      </c>
      <c r="D13" s="50">
        <f t="shared" si="1"/>
        <v>29059464.629312005</v>
      </c>
      <c r="E13" s="50"/>
      <c r="F13" s="50"/>
      <c r="G13" s="50"/>
    </row>
    <row r="14" spans="1:7" x14ac:dyDescent="0.3">
      <c r="A14" s="45" t="s">
        <v>451</v>
      </c>
      <c r="B14" s="50">
        <v>206917088.06999999</v>
      </c>
      <c r="C14" s="50">
        <v>224397254</v>
      </c>
      <c r="D14" s="50">
        <v>239366429.69999999</v>
      </c>
      <c r="E14" s="50"/>
      <c r="F14" s="50"/>
      <c r="G14" s="50"/>
    </row>
    <row r="15" spans="1:7" x14ac:dyDescent="0.3">
      <c r="A15" s="45" t="s">
        <v>452</v>
      </c>
      <c r="B15" s="50"/>
      <c r="C15" s="50"/>
      <c r="D15" s="50"/>
      <c r="E15" s="50"/>
      <c r="F15" s="50"/>
      <c r="G15" s="50"/>
    </row>
    <row r="16" spans="1:7" x14ac:dyDescent="0.3">
      <c r="A16" s="45" t="s">
        <v>453</v>
      </c>
      <c r="B16" s="50"/>
      <c r="C16" s="50"/>
      <c r="D16" s="50"/>
      <c r="E16" s="50"/>
      <c r="F16" s="50"/>
      <c r="G16" s="50"/>
    </row>
    <row r="17" spans="1:7" x14ac:dyDescent="0.3">
      <c r="A17" s="45" t="s">
        <v>454</v>
      </c>
      <c r="B17" s="50"/>
      <c r="C17" s="50"/>
      <c r="D17" s="50"/>
      <c r="E17" s="50"/>
      <c r="F17" s="50"/>
      <c r="G17" s="50"/>
    </row>
    <row r="18" spans="1:7" x14ac:dyDescent="0.3">
      <c r="A18" s="4"/>
      <c r="B18" s="46"/>
      <c r="C18" s="46"/>
      <c r="D18" s="46"/>
      <c r="E18" s="46"/>
      <c r="F18" s="46"/>
      <c r="G18" s="46"/>
    </row>
    <row r="19" spans="1:7" x14ac:dyDescent="0.3">
      <c r="A19" s="47" t="s">
        <v>455</v>
      </c>
      <c r="B19" s="51">
        <f>SUM(B20:B28)</f>
        <v>0</v>
      </c>
      <c r="C19" s="51">
        <f t="shared" ref="C19:G19" si="2">SUM(C20:C28)</f>
        <v>0</v>
      </c>
      <c r="D19" s="51">
        <f t="shared" si="2"/>
        <v>0</v>
      </c>
      <c r="E19" s="51">
        <f t="shared" si="2"/>
        <v>0</v>
      </c>
      <c r="F19" s="51">
        <f t="shared" si="2"/>
        <v>0</v>
      </c>
      <c r="G19" s="51">
        <f t="shared" si="2"/>
        <v>0</v>
      </c>
    </row>
    <row r="20" spans="1:7" x14ac:dyDescent="0.3">
      <c r="A20" s="45" t="s">
        <v>446</v>
      </c>
      <c r="B20" s="50"/>
      <c r="C20" s="50"/>
      <c r="D20" s="50"/>
      <c r="E20" s="50"/>
      <c r="F20" s="50"/>
      <c r="G20" s="50"/>
    </row>
    <row r="21" spans="1:7" x14ac:dyDescent="0.3">
      <c r="A21" s="45" t="s">
        <v>447</v>
      </c>
      <c r="B21" s="50"/>
      <c r="C21" s="50"/>
      <c r="D21" s="50"/>
      <c r="E21" s="50"/>
      <c r="F21" s="50"/>
      <c r="G21" s="50"/>
    </row>
    <row r="22" spans="1:7" x14ac:dyDescent="0.3">
      <c r="A22" s="45" t="s">
        <v>448</v>
      </c>
      <c r="B22" s="50"/>
      <c r="C22" s="50"/>
      <c r="D22" s="50"/>
      <c r="E22" s="50"/>
      <c r="F22" s="50"/>
      <c r="G22" s="50"/>
    </row>
    <row r="23" spans="1:7" x14ac:dyDescent="0.3">
      <c r="A23" s="45" t="s">
        <v>449</v>
      </c>
      <c r="B23" s="50"/>
      <c r="C23" s="50"/>
      <c r="D23" s="50"/>
      <c r="E23" s="50"/>
      <c r="F23" s="50"/>
      <c r="G23" s="50"/>
    </row>
    <row r="24" spans="1:7" x14ac:dyDescent="0.3">
      <c r="A24" s="45" t="s">
        <v>450</v>
      </c>
      <c r="B24" s="50"/>
      <c r="C24" s="50"/>
      <c r="D24" s="50"/>
      <c r="E24" s="50"/>
      <c r="F24" s="50"/>
      <c r="G24" s="50"/>
    </row>
    <row r="25" spans="1:7" x14ac:dyDescent="0.3">
      <c r="A25" s="45" t="s">
        <v>451</v>
      </c>
      <c r="B25" s="50"/>
      <c r="C25" s="50"/>
      <c r="D25" s="50"/>
      <c r="E25" s="50"/>
      <c r="F25" s="50"/>
      <c r="G25" s="50"/>
    </row>
    <row r="26" spans="1:7" x14ac:dyDescent="0.3">
      <c r="A26" s="45" t="s">
        <v>452</v>
      </c>
      <c r="B26" s="50"/>
      <c r="C26" s="50"/>
      <c r="D26" s="50"/>
      <c r="E26" s="50"/>
      <c r="F26" s="50"/>
      <c r="G26" s="50"/>
    </row>
    <row r="27" spans="1:7" x14ac:dyDescent="0.3">
      <c r="A27" s="45" t="s">
        <v>456</v>
      </c>
      <c r="B27" s="50"/>
      <c r="C27" s="50"/>
      <c r="D27" s="50"/>
      <c r="E27" s="50"/>
      <c r="F27" s="50"/>
      <c r="G27" s="50"/>
    </row>
    <row r="28" spans="1:7" x14ac:dyDescent="0.3">
      <c r="A28" s="45" t="s">
        <v>454</v>
      </c>
      <c r="B28" s="50"/>
      <c r="C28" s="50"/>
      <c r="D28" s="50"/>
      <c r="E28" s="50"/>
      <c r="F28" s="50"/>
      <c r="G28" s="50"/>
    </row>
    <row r="29" spans="1:7" x14ac:dyDescent="0.3">
      <c r="A29" s="46"/>
      <c r="B29" s="46"/>
      <c r="C29" s="46"/>
      <c r="D29" s="46"/>
      <c r="E29" s="46"/>
      <c r="F29" s="46"/>
      <c r="G29" s="46"/>
    </row>
    <row r="30" spans="1:7" x14ac:dyDescent="0.3">
      <c r="A30" s="47" t="s">
        <v>457</v>
      </c>
      <c r="B30" s="51">
        <f>B8+B19</f>
        <v>567427950.13999999</v>
      </c>
      <c r="C30" s="51">
        <f t="shared" ref="C30:G30" si="3">C8+C19</f>
        <v>599328550.55279994</v>
      </c>
      <c r="D30" s="51">
        <f t="shared" si="3"/>
        <v>629294978.11491203</v>
      </c>
      <c r="E30" s="51">
        <f t="shared" si="3"/>
        <v>0</v>
      </c>
      <c r="F30" s="51">
        <f t="shared" si="3"/>
        <v>0</v>
      </c>
      <c r="G30" s="51">
        <f t="shared" si="3"/>
        <v>0</v>
      </c>
    </row>
    <row r="31" spans="1:7" x14ac:dyDescent="0.3">
      <c r="A31" s="49"/>
      <c r="B31" s="49"/>
      <c r="C31" s="49"/>
      <c r="D31" s="49"/>
      <c r="E31" s="49"/>
      <c r="F31" s="49"/>
      <c r="G31" s="49"/>
    </row>
  </sheetData>
  <sheetProtection password="9FCF" sheet="1" objects="1" scenarios="1"/>
  <mergeCells count="11">
    <mergeCell ref="A1:G1"/>
    <mergeCell ref="A2:G2"/>
    <mergeCell ref="A3:G3"/>
    <mergeCell ref="A4:G4"/>
    <mergeCell ref="A5:G5"/>
    <mergeCell ref="G6:G7"/>
    <mergeCell ref="A6:A7"/>
    <mergeCell ref="C6:C7"/>
    <mergeCell ref="D6:D7"/>
    <mergeCell ref="E6:E7"/>
    <mergeCell ref="F6:F7"/>
  </mergeCells>
  <dataValidations count="6">
    <dataValidation allowBlank="1" showInputMessage="1" showErrorMessage="1" prompt="Año 1 (d)" sqref="C6:C7"/>
    <dataValidation allowBlank="1" showInputMessage="1" showErrorMessage="1" prompt="Año 2 (d)" sqref="D6:D7"/>
    <dataValidation allowBlank="1" showInputMessage="1" showErrorMessage="1" prompt="Año 3 (d)" sqref="E6:E7"/>
    <dataValidation allowBlank="1" showInputMessage="1" showErrorMessage="1" prompt="Año 4 (d)" sqref="F6:F7"/>
    <dataValidation allowBlank="1" showInputMessage="1" showErrorMessage="1" prompt="Año 5 (d)" sqref="G6:G7"/>
    <dataValidation type="decimal" allowBlank="1" showInputMessage="1" showErrorMessage="1" sqref="B8:G30">
      <formula1>-1.79769313486231E+100</formula1>
      <formula2>1.79769313486231E+100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prompt="Año en Cuestión (de proyecto de presupuesto) (c)">
          <x14:formula1>
            <xm:f>'Info General'!D6</xm:f>
          </x14:formula1>
          <x14:formula2>
            <xm:f>'Info General'!E6</xm:f>
          </x14:formula2>
          <xm:sqref>B6</xm:sqref>
        </x14:dataValidation>
      </x14:dataValidations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2"/>
  <dimension ref="A1:U22"/>
  <sheetViews>
    <sheetView workbookViewId="0">
      <selection activeCell="P1" sqref="P1:U1"/>
    </sheetView>
  </sheetViews>
  <sheetFormatPr baseColWidth="10" defaultRowHeight="14.4" x14ac:dyDescent="0.3"/>
  <cols>
    <col min="1" max="1" width="10.44140625" bestFit="1" customWidth="1"/>
    <col min="2" max="14" width="3" customWidth="1"/>
    <col min="15" max="15" width="58.44140625" customWidth="1"/>
    <col min="17" max="17" width="12.6640625" customWidth="1"/>
    <col min="18" max="18" width="11.33203125" bestFit="1" customWidth="1"/>
    <col min="20" max="20" width="11" bestFit="1" customWidth="1"/>
    <col min="21" max="21" width="10" bestFit="1" customWidth="1"/>
    <col min="22" max="22" width="20.6640625" bestFit="1" customWidth="1"/>
    <col min="23" max="23" width="15" bestFit="1" customWidth="1"/>
    <col min="24" max="24" width="27.33203125" bestFit="1" customWidth="1"/>
    <col min="25" max="25" width="16" bestFit="1" customWidth="1"/>
  </cols>
  <sheetData>
    <row r="1" spans="1:21" x14ac:dyDescent="0.3">
      <c r="A1" t="s">
        <v>538</v>
      </c>
      <c r="B1" t="s">
        <v>539</v>
      </c>
      <c r="C1" t="s">
        <v>540</v>
      </c>
      <c r="D1" t="s">
        <v>541</v>
      </c>
      <c r="E1" t="s">
        <v>542</v>
      </c>
      <c r="F1" t="s">
        <v>543</v>
      </c>
      <c r="G1" t="s">
        <v>544</v>
      </c>
      <c r="H1" t="s">
        <v>545</v>
      </c>
      <c r="I1" t="s">
        <v>546</v>
      </c>
      <c r="P1" t="s">
        <v>3261</v>
      </c>
      <c r="Q1" t="s">
        <v>3262</v>
      </c>
      <c r="R1" t="s">
        <v>3263</v>
      </c>
      <c r="S1" t="s">
        <v>3264</v>
      </c>
      <c r="T1" t="s">
        <v>3265</v>
      </c>
      <c r="U1" t="s">
        <v>3266</v>
      </c>
    </row>
    <row r="2" spans="1:21" x14ac:dyDescent="0.3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7,2,1,0,0,0,0</v>
      </c>
      <c r="B2">
        <v>7</v>
      </c>
      <c r="C2">
        <v>2</v>
      </c>
      <c r="D2">
        <v>1</v>
      </c>
      <c r="I2" t="s">
        <v>703</v>
      </c>
      <c r="P2" s="13">
        <f>'Formato 7 b)'!B8</f>
        <v>567427950.13999999</v>
      </c>
      <c r="Q2" s="13">
        <f>'Formato 7 b)'!C8</f>
        <v>599328550.55279994</v>
      </c>
      <c r="R2" s="13">
        <f>'Formato 7 b)'!D8</f>
        <v>629294978.11491203</v>
      </c>
      <c r="S2" s="13">
        <f>'Formato 7 b)'!E8</f>
        <v>0</v>
      </c>
      <c r="T2" s="13">
        <f>'Formato 7 b)'!F8</f>
        <v>0</v>
      </c>
      <c r="U2" s="13">
        <f>'Formato 7 b)'!G8</f>
        <v>0</v>
      </c>
    </row>
    <row r="3" spans="1:21" x14ac:dyDescent="0.3">
      <c r="A3" t="str">
        <f t="shared" ref="A3:A22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7,2,1,1,0,0,0</v>
      </c>
      <c r="B3">
        <v>7</v>
      </c>
      <c r="C3">
        <v>2</v>
      </c>
      <c r="D3">
        <v>1</v>
      </c>
      <c r="E3">
        <v>1</v>
      </c>
      <c r="J3" t="s">
        <v>3143</v>
      </c>
      <c r="P3" s="13">
        <f>'Formato 7 b)'!B9</f>
        <v>133683761.81</v>
      </c>
      <c r="Q3" s="13">
        <f>'Formato 7 b)'!C9</f>
        <v>139031112.28240001</v>
      </c>
      <c r="R3" s="13">
        <f>'Formato 7 b)'!D9</f>
        <v>144592356.77369601</v>
      </c>
      <c r="S3" s="13">
        <f>'Formato 7 b)'!E9</f>
        <v>0</v>
      </c>
      <c r="T3" s="13">
        <f>'Formato 7 b)'!F9</f>
        <v>0</v>
      </c>
      <c r="U3" s="13">
        <f>'Formato 7 b)'!G9</f>
        <v>0</v>
      </c>
    </row>
    <row r="4" spans="1:21" x14ac:dyDescent="0.3">
      <c r="A4" t="str">
        <f t="shared" si="0"/>
        <v>7,2,1,2,0,0,0</v>
      </c>
      <c r="B4">
        <v>7</v>
      </c>
      <c r="C4">
        <v>2</v>
      </c>
      <c r="D4">
        <v>1</v>
      </c>
      <c r="E4">
        <v>2</v>
      </c>
      <c r="J4" t="s">
        <v>3151</v>
      </c>
      <c r="P4" s="13">
        <f>'Formato 7 b)'!B10</f>
        <v>49260821.340000004</v>
      </c>
      <c r="Q4" s="13">
        <f>'Formato 7 b)'!C10</f>
        <v>51231254.193600006</v>
      </c>
      <c r="R4" s="13">
        <f>'Formato 7 b)'!D10</f>
        <v>53280504.36134401</v>
      </c>
      <c r="S4" s="13">
        <f>'Formato 7 b)'!E10</f>
        <v>0</v>
      </c>
      <c r="T4" s="13">
        <f>'Formato 7 b)'!F10</f>
        <v>0</v>
      </c>
      <c r="U4" s="13">
        <f>'Formato 7 b)'!G10</f>
        <v>0</v>
      </c>
    </row>
    <row r="5" spans="1:21" x14ac:dyDescent="0.3">
      <c r="A5" t="str">
        <f t="shared" si="0"/>
        <v>7,2,1,3,0,0,0</v>
      </c>
      <c r="B5">
        <v>7</v>
      </c>
      <c r="C5">
        <v>2</v>
      </c>
      <c r="D5">
        <v>1</v>
      </c>
      <c r="E5">
        <v>3</v>
      </c>
      <c r="J5" t="s">
        <v>3170</v>
      </c>
      <c r="P5" s="13">
        <f>'Formato 7 b)'!B11</f>
        <v>149627170.34999999</v>
      </c>
      <c r="Q5" s="13">
        <f>'Formato 7 b)'!C11</f>
        <v>155612257.164</v>
      </c>
      <c r="R5" s="13">
        <f>'Formato 7 b)'!D11</f>
        <v>161836747.45056</v>
      </c>
      <c r="S5" s="13">
        <f>'Formato 7 b)'!E11</f>
        <v>0</v>
      </c>
      <c r="T5" s="13">
        <f>'Formato 7 b)'!F11</f>
        <v>0</v>
      </c>
      <c r="U5" s="13">
        <f>'Formato 7 b)'!G11</f>
        <v>0</v>
      </c>
    </row>
    <row r="6" spans="1:21" x14ac:dyDescent="0.3">
      <c r="A6" t="str">
        <f t="shared" si="0"/>
        <v>7,2,1,4,0,0,0</v>
      </c>
      <c r="B6">
        <v>7</v>
      </c>
      <c r="C6">
        <v>2</v>
      </c>
      <c r="D6">
        <v>1</v>
      </c>
      <c r="E6">
        <v>4</v>
      </c>
      <c r="J6" t="s">
        <v>3171</v>
      </c>
      <c r="P6" s="13">
        <f>'Formato 7 b)'!B12</f>
        <v>1072000</v>
      </c>
      <c r="Q6" s="13">
        <f>'Formato 7 b)'!C12</f>
        <v>1114880</v>
      </c>
      <c r="R6" s="13">
        <f>'Formato 7 b)'!D12</f>
        <v>1159475.2</v>
      </c>
      <c r="S6" s="13">
        <f>'Formato 7 b)'!E12</f>
        <v>0</v>
      </c>
      <c r="T6" s="13">
        <f>'Formato 7 b)'!F12</f>
        <v>0</v>
      </c>
      <c r="U6" s="13">
        <f>'Formato 7 b)'!G12</f>
        <v>0</v>
      </c>
    </row>
    <row r="7" spans="1:21" x14ac:dyDescent="0.3">
      <c r="A7" t="str">
        <f t="shared" si="0"/>
        <v>7,2,1,5,0,0,0</v>
      </c>
      <c r="B7">
        <v>7</v>
      </c>
      <c r="C7">
        <v>2</v>
      </c>
      <c r="D7">
        <v>1</v>
      </c>
      <c r="E7">
        <v>5</v>
      </c>
      <c r="J7" t="s">
        <v>3190</v>
      </c>
      <c r="P7" s="13">
        <f>'Formato 7 b)'!B13</f>
        <v>26867108.57</v>
      </c>
      <c r="Q7" s="13">
        <f>'Formato 7 b)'!C13</f>
        <v>27941792.912800003</v>
      </c>
      <c r="R7" s="13">
        <f>'Formato 7 b)'!D13</f>
        <v>29059464.629312005</v>
      </c>
      <c r="S7" s="13">
        <f>'Formato 7 b)'!E13</f>
        <v>0</v>
      </c>
      <c r="T7" s="13">
        <f>'Formato 7 b)'!F13</f>
        <v>0</v>
      </c>
      <c r="U7" s="13">
        <f>'Formato 7 b)'!G13</f>
        <v>0</v>
      </c>
    </row>
    <row r="8" spans="1:21" x14ac:dyDescent="0.3">
      <c r="A8" t="str">
        <f t="shared" si="0"/>
        <v>7,2,1,6,0,0,0</v>
      </c>
      <c r="B8">
        <v>7</v>
      </c>
      <c r="C8">
        <v>2</v>
      </c>
      <c r="D8">
        <v>1</v>
      </c>
      <c r="E8">
        <v>6</v>
      </c>
      <c r="J8" t="s">
        <v>3191</v>
      </c>
      <c r="P8" s="13">
        <f>'Formato 7 b)'!B14</f>
        <v>206917088.06999999</v>
      </c>
      <c r="Q8" s="13">
        <f>'Formato 7 b)'!C14</f>
        <v>224397254</v>
      </c>
      <c r="R8" s="13">
        <f>'Formato 7 b)'!D14</f>
        <v>239366429.69999999</v>
      </c>
      <c r="S8" s="13">
        <f>'Formato 7 b)'!E14</f>
        <v>0</v>
      </c>
      <c r="T8" s="13">
        <f>'Formato 7 b)'!F14</f>
        <v>0</v>
      </c>
      <c r="U8" s="13">
        <f>'Formato 7 b)'!G14</f>
        <v>0</v>
      </c>
    </row>
    <row r="9" spans="1:21" x14ac:dyDescent="0.3">
      <c r="A9" t="str">
        <f t="shared" si="0"/>
        <v>7,2,1,7,0,0,0</v>
      </c>
      <c r="B9">
        <v>7</v>
      </c>
      <c r="C9">
        <v>2</v>
      </c>
      <c r="D9">
        <v>1</v>
      </c>
      <c r="E9">
        <v>7</v>
      </c>
      <c r="J9" t="s">
        <v>3195</v>
      </c>
      <c r="P9" s="13">
        <f>'Formato 7 b)'!B15</f>
        <v>0</v>
      </c>
      <c r="Q9" s="13">
        <f>'Formato 7 b)'!C15</f>
        <v>0</v>
      </c>
      <c r="R9" s="13">
        <f>'Formato 7 b)'!D15</f>
        <v>0</v>
      </c>
      <c r="S9" s="13">
        <f>'Formato 7 b)'!E15</f>
        <v>0</v>
      </c>
      <c r="T9" s="13">
        <f>'Formato 7 b)'!F15</f>
        <v>0</v>
      </c>
      <c r="U9" s="13">
        <f>'Formato 7 b)'!G15</f>
        <v>0</v>
      </c>
    </row>
    <row r="10" spans="1:21" x14ac:dyDescent="0.3">
      <c r="A10" t="str">
        <f t="shared" si="0"/>
        <v>7,2,1,8,0,0,0</v>
      </c>
      <c r="B10">
        <v>7</v>
      </c>
      <c r="C10">
        <v>2</v>
      </c>
      <c r="D10">
        <v>1</v>
      </c>
      <c r="E10">
        <v>8</v>
      </c>
      <c r="J10" t="s">
        <v>3259</v>
      </c>
      <c r="P10" s="13">
        <f>'Formato 7 b)'!B16</f>
        <v>0</v>
      </c>
      <c r="Q10" s="13">
        <f>'Formato 7 b)'!C16</f>
        <v>0</v>
      </c>
      <c r="R10" s="13">
        <f>'Formato 7 b)'!D16</f>
        <v>0</v>
      </c>
      <c r="S10" s="13">
        <f>'Formato 7 b)'!E16</f>
        <v>0</v>
      </c>
      <c r="T10" s="13">
        <f>'Formato 7 b)'!F16</f>
        <v>0</v>
      </c>
      <c r="U10" s="13">
        <f>'Formato 7 b)'!G16</f>
        <v>0</v>
      </c>
    </row>
    <row r="11" spans="1:21" x14ac:dyDescent="0.3">
      <c r="A11" t="str">
        <f t="shared" si="0"/>
        <v>7,2,1,9,0,0,0</v>
      </c>
      <c r="B11">
        <v>7</v>
      </c>
      <c r="C11">
        <v>2</v>
      </c>
      <c r="D11">
        <v>1</v>
      </c>
      <c r="E11">
        <v>9</v>
      </c>
      <c r="J11" t="s">
        <v>661</v>
      </c>
      <c r="P11" s="13">
        <f>'Formato 7 b)'!B17</f>
        <v>0</v>
      </c>
      <c r="Q11" s="13">
        <f>'Formato 7 b)'!C17</f>
        <v>0</v>
      </c>
      <c r="R11" s="13">
        <f>'Formato 7 b)'!D17</f>
        <v>0</v>
      </c>
      <c r="S11" s="13">
        <f>'Formato 7 b)'!E17</f>
        <v>0</v>
      </c>
      <c r="T11" s="13">
        <f>'Formato 7 b)'!F17</f>
        <v>0</v>
      </c>
      <c r="U11" s="13">
        <f>'Formato 7 b)'!G17</f>
        <v>0</v>
      </c>
    </row>
    <row r="12" spans="1:21" x14ac:dyDescent="0.3">
      <c r="A12" t="str">
        <f t="shared" si="0"/>
        <v>7,2,2,0,0,0,0</v>
      </c>
      <c r="B12">
        <v>7</v>
      </c>
      <c r="C12">
        <v>2</v>
      </c>
      <c r="D12">
        <v>2</v>
      </c>
      <c r="I12" t="s">
        <v>704</v>
      </c>
      <c r="P12" s="13">
        <f>'Formato 7 b)'!B19</f>
        <v>0</v>
      </c>
      <c r="Q12" s="13">
        <f>'Formato 7 b)'!C19</f>
        <v>0</v>
      </c>
      <c r="R12" s="13">
        <f>'Formato 7 b)'!D19</f>
        <v>0</v>
      </c>
      <c r="S12" s="13">
        <f>'Formato 7 b)'!E19</f>
        <v>0</v>
      </c>
      <c r="T12" s="13">
        <f>'Formato 7 b)'!F19</f>
        <v>0</v>
      </c>
      <c r="U12" s="13">
        <f>'Formato 7 b)'!G19</f>
        <v>0</v>
      </c>
    </row>
    <row r="13" spans="1:21" x14ac:dyDescent="0.3">
      <c r="A13" t="str">
        <f t="shared" si="0"/>
        <v>7,2,2,1,0,0,0</v>
      </c>
      <c r="B13">
        <v>7</v>
      </c>
      <c r="C13">
        <v>2</v>
      </c>
      <c r="D13">
        <v>2</v>
      </c>
      <c r="E13">
        <v>1</v>
      </c>
      <c r="J13" t="s">
        <v>3143</v>
      </c>
      <c r="P13" s="13">
        <f>'Formato 7 b)'!B20</f>
        <v>0</v>
      </c>
      <c r="Q13" s="13">
        <f>'Formato 7 b)'!C20</f>
        <v>0</v>
      </c>
      <c r="R13" s="13">
        <f>'Formato 7 b)'!D20</f>
        <v>0</v>
      </c>
      <c r="S13" s="13">
        <f>'Formato 7 b)'!E20</f>
        <v>0</v>
      </c>
      <c r="T13" s="13">
        <f>'Formato 7 b)'!F20</f>
        <v>0</v>
      </c>
      <c r="U13" s="13">
        <f>'Formato 7 b)'!G20</f>
        <v>0</v>
      </c>
    </row>
    <row r="14" spans="1:21" x14ac:dyDescent="0.3">
      <c r="A14" t="str">
        <f t="shared" si="0"/>
        <v>7,2,2,2,0,0,0</v>
      </c>
      <c r="B14">
        <v>7</v>
      </c>
      <c r="C14">
        <v>2</v>
      </c>
      <c r="D14">
        <v>2</v>
      </c>
      <c r="E14">
        <v>2</v>
      </c>
      <c r="J14" t="s">
        <v>3151</v>
      </c>
      <c r="P14" s="13">
        <f>'Formato 7 b)'!B21</f>
        <v>0</v>
      </c>
      <c r="Q14" s="13">
        <f>'Formato 7 b)'!C21</f>
        <v>0</v>
      </c>
      <c r="R14" s="13">
        <f>'Formato 7 b)'!D21</f>
        <v>0</v>
      </c>
      <c r="S14" s="13">
        <f>'Formato 7 b)'!E21</f>
        <v>0</v>
      </c>
      <c r="T14" s="13">
        <f>'Formato 7 b)'!F21</f>
        <v>0</v>
      </c>
      <c r="U14" s="13">
        <f>'Formato 7 b)'!G21</f>
        <v>0</v>
      </c>
    </row>
    <row r="15" spans="1:21" x14ac:dyDescent="0.3">
      <c r="A15" t="str">
        <f t="shared" si="0"/>
        <v>7,2,2,3,0,0,0</v>
      </c>
      <c r="B15">
        <v>7</v>
      </c>
      <c r="C15">
        <v>2</v>
      </c>
      <c r="D15">
        <v>2</v>
      </c>
      <c r="E15">
        <v>3</v>
      </c>
      <c r="J15" t="s">
        <v>3170</v>
      </c>
      <c r="P15" s="13">
        <f>'Formato 7 b)'!B22</f>
        <v>0</v>
      </c>
      <c r="Q15" s="13">
        <f>'Formato 7 b)'!C22</f>
        <v>0</v>
      </c>
      <c r="R15" s="13">
        <f>'Formato 7 b)'!D22</f>
        <v>0</v>
      </c>
      <c r="S15" s="13">
        <f>'Formato 7 b)'!E22</f>
        <v>0</v>
      </c>
      <c r="T15" s="13">
        <f>'Formato 7 b)'!F22</f>
        <v>0</v>
      </c>
      <c r="U15" s="13">
        <f>'Formato 7 b)'!G22</f>
        <v>0</v>
      </c>
    </row>
    <row r="16" spans="1:21" x14ac:dyDescent="0.3">
      <c r="A16" t="str">
        <f t="shared" si="0"/>
        <v>7,2,2,4,0,0,0</v>
      </c>
      <c r="B16">
        <v>7</v>
      </c>
      <c r="C16">
        <v>2</v>
      </c>
      <c r="D16">
        <v>2</v>
      </c>
      <c r="E16">
        <v>4</v>
      </c>
      <c r="J16" t="s">
        <v>3171</v>
      </c>
      <c r="P16" s="13">
        <f>'Formato 7 b)'!B23</f>
        <v>0</v>
      </c>
      <c r="Q16" s="13">
        <f>'Formato 7 b)'!C23</f>
        <v>0</v>
      </c>
      <c r="R16" s="13">
        <f>'Formato 7 b)'!D23</f>
        <v>0</v>
      </c>
      <c r="S16" s="13">
        <f>'Formato 7 b)'!E23</f>
        <v>0</v>
      </c>
      <c r="T16" s="13">
        <f>'Formato 7 b)'!F23</f>
        <v>0</v>
      </c>
      <c r="U16" s="13">
        <f>'Formato 7 b)'!G23</f>
        <v>0</v>
      </c>
    </row>
    <row r="17" spans="1:21" x14ac:dyDescent="0.3">
      <c r="A17" t="str">
        <f t="shared" si="0"/>
        <v>7,2,2,5,0,0,0</v>
      </c>
      <c r="B17">
        <v>7</v>
      </c>
      <c r="C17">
        <v>2</v>
      </c>
      <c r="D17">
        <v>2</v>
      </c>
      <c r="E17">
        <v>5</v>
      </c>
      <c r="J17" t="s">
        <v>3190</v>
      </c>
      <c r="P17" s="13">
        <f>'Formato 7 b)'!B24</f>
        <v>0</v>
      </c>
      <c r="Q17" s="13">
        <f>'Formato 7 b)'!C24</f>
        <v>0</v>
      </c>
      <c r="R17" s="13">
        <f>'Formato 7 b)'!D24</f>
        <v>0</v>
      </c>
      <c r="S17" s="13">
        <f>'Formato 7 b)'!E24</f>
        <v>0</v>
      </c>
      <c r="T17" s="13">
        <f>'Formato 7 b)'!F24</f>
        <v>0</v>
      </c>
      <c r="U17" s="13">
        <f>'Formato 7 b)'!G24</f>
        <v>0</v>
      </c>
    </row>
    <row r="18" spans="1:21" x14ac:dyDescent="0.3">
      <c r="A18" t="str">
        <f t="shared" si="0"/>
        <v>7,2,2,6,0,0,0</v>
      </c>
      <c r="B18">
        <v>7</v>
      </c>
      <c r="C18">
        <v>2</v>
      </c>
      <c r="D18">
        <v>2</v>
      </c>
      <c r="E18">
        <v>6</v>
      </c>
      <c r="J18" t="s">
        <v>3191</v>
      </c>
      <c r="P18" s="13">
        <f>'Formato 7 b)'!B25</f>
        <v>0</v>
      </c>
      <c r="Q18" s="13">
        <f>'Formato 7 b)'!C25</f>
        <v>0</v>
      </c>
      <c r="R18" s="13">
        <f>'Formato 7 b)'!D25</f>
        <v>0</v>
      </c>
      <c r="S18" s="13">
        <f>'Formato 7 b)'!E25</f>
        <v>0</v>
      </c>
      <c r="T18" s="13">
        <f>'Formato 7 b)'!F25</f>
        <v>0</v>
      </c>
      <c r="U18" s="13">
        <f>'Formato 7 b)'!G25</f>
        <v>0</v>
      </c>
    </row>
    <row r="19" spans="1:21" x14ac:dyDescent="0.3">
      <c r="A19" t="str">
        <f t="shared" si="0"/>
        <v>7,2,2,7,0,0,0</v>
      </c>
      <c r="B19">
        <v>7</v>
      </c>
      <c r="C19">
        <v>2</v>
      </c>
      <c r="D19">
        <v>2</v>
      </c>
      <c r="E19">
        <v>7</v>
      </c>
      <c r="J19" t="s">
        <v>3195</v>
      </c>
      <c r="P19" s="13">
        <f>'Formato 7 b)'!B26</f>
        <v>0</v>
      </c>
      <c r="Q19" s="13">
        <f>'Formato 7 b)'!C26</f>
        <v>0</v>
      </c>
      <c r="R19" s="13">
        <f>'Formato 7 b)'!D26</f>
        <v>0</v>
      </c>
      <c r="S19" s="13">
        <f>'Formato 7 b)'!E26</f>
        <v>0</v>
      </c>
      <c r="T19" s="13">
        <f>'Formato 7 b)'!F26</f>
        <v>0</v>
      </c>
      <c r="U19" s="13">
        <f>'Formato 7 b)'!G26</f>
        <v>0</v>
      </c>
    </row>
    <row r="20" spans="1:21" x14ac:dyDescent="0.3">
      <c r="A20" t="str">
        <f t="shared" si="0"/>
        <v>7,2,2,8,0,0,0</v>
      </c>
      <c r="B20">
        <v>7</v>
      </c>
      <c r="C20">
        <v>2</v>
      </c>
      <c r="D20">
        <v>2</v>
      </c>
      <c r="E20">
        <v>8</v>
      </c>
      <c r="J20" t="s">
        <v>3203</v>
      </c>
      <c r="P20" s="13">
        <f>'Formato 7 b)'!B27</f>
        <v>0</v>
      </c>
      <c r="Q20" s="13">
        <f>'Formato 7 b)'!C27</f>
        <v>0</v>
      </c>
      <c r="R20" s="13">
        <f>'Formato 7 b)'!D27</f>
        <v>0</v>
      </c>
      <c r="S20" s="13">
        <f>'Formato 7 b)'!E27</f>
        <v>0</v>
      </c>
      <c r="T20" s="13">
        <f>'Formato 7 b)'!F27</f>
        <v>0</v>
      </c>
      <c r="U20" s="13">
        <f>'Formato 7 b)'!G27</f>
        <v>0</v>
      </c>
    </row>
    <row r="21" spans="1:21" x14ac:dyDescent="0.3">
      <c r="A21" t="str">
        <f t="shared" si="0"/>
        <v>7,2,2,9,0,0,0</v>
      </c>
      <c r="B21">
        <v>7</v>
      </c>
      <c r="C21">
        <v>2</v>
      </c>
      <c r="D21">
        <v>2</v>
      </c>
      <c r="E21">
        <v>9</v>
      </c>
      <c r="J21" t="s">
        <v>661</v>
      </c>
      <c r="P21" s="13">
        <f>'Formato 7 b)'!B28</f>
        <v>0</v>
      </c>
      <c r="Q21" s="13">
        <f>'Formato 7 b)'!C28</f>
        <v>0</v>
      </c>
      <c r="R21" s="13">
        <f>'Formato 7 b)'!D28</f>
        <v>0</v>
      </c>
      <c r="S21" s="13">
        <f>'Formato 7 b)'!E28</f>
        <v>0</v>
      </c>
      <c r="T21" s="13">
        <f>'Formato 7 b)'!F28</f>
        <v>0</v>
      </c>
      <c r="U21" s="13">
        <f>'Formato 7 b)'!G28</f>
        <v>0</v>
      </c>
    </row>
    <row r="22" spans="1:21" x14ac:dyDescent="0.3">
      <c r="A22" t="str">
        <f t="shared" si="0"/>
        <v>7,2,3,0,0,0,0</v>
      </c>
      <c r="B22">
        <v>7</v>
      </c>
      <c r="C22">
        <v>2</v>
      </c>
      <c r="D22">
        <v>3</v>
      </c>
      <c r="I22" t="s">
        <v>3260</v>
      </c>
      <c r="P22" s="13">
        <f>'Formato 7 b)'!B30</f>
        <v>567427950.13999999</v>
      </c>
      <c r="Q22" s="13">
        <f>'Formato 7 b)'!C30</f>
        <v>599328550.55279994</v>
      </c>
      <c r="R22" s="13">
        <f>'Formato 7 b)'!D30</f>
        <v>629294978.11491203</v>
      </c>
      <c r="S22" s="13">
        <f>'Formato 7 b)'!E30</f>
        <v>0</v>
      </c>
      <c r="T22" s="13">
        <f>'Formato 7 b)'!F30</f>
        <v>0</v>
      </c>
      <c r="U22" s="13">
        <f>'Formato 7 b)'!G30</f>
        <v>0</v>
      </c>
    </row>
  </sheetData>
  <sheetProtection algorithmName="SHA-512" hashValue="TMXg/huBkz9/ONd1PjKuZFE0q3xdgwmYyO02rcVBuxvwYOHRxyPa/CdtblcQ+vSRGwPSHsnIBSIll2CqVH+gmQ==" saltValue="tNZZX0yf8dq7XC0YJhoMSg==" spinCount="100000" sheet="1" objects="1" scenarios="1"/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G47"/>
  <sheetViews>
    <sheetView showGridLines="0" zoomScale="90" zoomScaleNormal="90" workbookViewId="0">
      <selection sqref="A1:G1"/>
    </sheetView>
  </sheetViews>
  <sheetFormatPr baseColWidth="10" defaultColWidth="0" defaultRowHeight="14.4" zeroHeight="1" x14ac:dyDescent="0.3"/>
  <cols>
    <col min="1" max="1" width="88.109375" customWidth="1"/>
    <col min="2" max="7" width="20.6640625" customWidth="1"/>
    <col min="8" max="16384" width="10.88671875" hidden="1"/>
  </cols>
  <sheetData>
    <row r="1" spans="1:7" s="75" customFormat="1" ht="37.5" customHeight="1" x14ac:dyDescent="0.3">
      <c r="A1" s="141" t="s">
        <v>458</v>
      </c>
      <c r="B1" s="141"/>
      <c r="C1" s="141"/>
      <c r="D1" s="141"/>
      <c r="E1" s="141"/>
      <c r="F1" s="141"/>
      <c r="G1" s="141"/>
    </row>
    <row r="2" spans="1:7" x14ac:dyDescent="0.3">
      <c r="A2" s="126" t="str">
        <f>ENTIDAD</f>
        <v>Municipio de Irapuato, Gobierno del Estado de Guanajuato</v>
      </c>
      <c r="B2" s="127"/>
      <c r="C2" s="127"/>
      <c r="D2" s="127"/>
      <c r="E2" s="127"/>
      <c r="F2" s="127"/>
      <c r="G2" s="128"/>
    </row>
    <row r="3" spans="1:7" x14ac:dyDescent="0.3">
      <c r="A3" s="129" t="s">
        <v>459</v>
      </c>
      <c r="B3" s="130"/>
      <c r="C3" s="130"/>
      <c r="D3" s="130"/>
      <c r="E3" s="130"/>
      <c r="F3" s="130"/>
      <c r="G3" s="131"/>
    </row>
    <row r="4" spans="1:7" x14ac:dyDescent="0.3">
      <c r="A4" s="132" t="s">
        <v>118</v>
      </c>
      <c r="B4" s="133"/>
      <c r="C4" s="133"/>
      <c r="D4" s="133"/>
      <c r="E4" s="133"/>
      <c r="F4" s="133"/>
      <c r="G4" s="134"/>
    </row>
    <row r="5" spans="1:7" x14ac:dyDescent="0.3">
      <c r="A5" s="156" t="s">
        <v>3280</v>
      </c>
      <c r="B5" s="154" t="str">
        <f>ANIO5R</f>
        <v>2017 ¹ (c)</v>
      </c>
      <c r="C5" s="154" t="str">
        <f>ANIO4R</f>
        <v>2018 ¹ (c)</v>
      </c>
      <c r="D5" s="154" t="str">
        <f>ANIO3R</f>
        <v>2019 ¹ (c)</v>
      </c>
      <c r="E5" s="154" t="str">
        <f>ANIO2R</f>
        <v>2020 ¹ (c)</v>
      </c>
      <c r="F5" s="154" t="str">
        <f>ANIO1R</f>
        <v>2021 ¹ (c)</v>
      </c>
      <c r="G5" s="43">
        <f>ANIO_INFORME</f>
        <v>2022</v>
      </c>
    </row>
    <row r="6" spans="1:7" ht="32.1" customHeight="1" x14ac:dyDescent="0.3">
      <c r="A6" s="144"/>
      <c r="B6" s="155"/>
      <c r="C6" s="155"/>
      <c r="D6" s="155"/>
      <c r="E6" s="155"/>
      <c r="F6" s="155"/>
      <c r="G6" s="73" t="s">
        <v>3286</v>
      </c>
    </row>
    <row r="7" spans="1:7" x14ac:dyDescent="0.3">
      <c r="A7" s="44" t="s">
        <v>460</v>
      </c>
      <c r="B7" s="28">
        <f>SUM(B8:B19)</f>
        <v>410576238.33999997</v>
      </c>
      <c r="C7" s="28">
        <f t="shared" ref="C7:G7" si="0">SUM(C8:C19)</f>
        <v>437042126.98281258</v>
      </c>
      <c r="D7" s="28">
        <f t="shared" si="0"/>
        <v>473131306.56</v>
      </c>
      <c r="E7" s="28">
        <f t="shared" si="0"/>
        <v>483235640.58999997</v>
      </c>
      <c r="F7" s="28">
        <f t="shared" si="0"/>
        <v>1004455844.09</v>
      </c>
      <c r="G7" s="28">
        <f t="shared" si="0"/>
        <v>543608662.64999998</v>
      </c>
    </row>
    <row r="8" spans="1:7" x14ac:dyDescent="0.3">
      <c r="A8" s="45" t="s">
        <v>461</v>
      </c>
      <c r="B8" s="50">
        <v>0</v>
      </c>
      <c r="C8" s="50">
        <v>0</v>
      </c>
      <c r="D8" s="50">
        <v>0</v>
      </c>
      <c r="E8" s="50">
        <v>0</v>
      </c>
      <c r="F8" s="50">
        <v>0</v>
      </c>
      <c r="G8" s="50">
        <v>0</v>
      </c>
    </row>
    <row r="9" spans="1:7" x14ac:dyDescent="0.3">
      <c r="A9" s="45" t="s">
        <v>462</v>
      </c>
      <c r="B9" s="50">
        <v>0</v>
      </c>
      <c r="C9" s="50">
        <v>0</v>
      </c>
      <c r="D9" s="50">
        <v>0</v>
      </c>
      <c r="E9" s="50">
        <v>0</v>
      </c>
      <c r="F9" s="50">
        <v>0</v>
      </c>
      <c r="G9" s="50">
        <v>0</v>
      </c>
    </row>
    <row r="10" spans="1:7" x14ac:dyDescent="0.3">
      <c r="A10" s="45" t="s">
        <v>463</v>
      </c>
      <c r="B10" s="50">
        <v>1907916.07</v>
      </c>
      <c r="C10" s="50">
        <v>0</v>
      </c>
      <c r="D10" s="50">
        <v>10193326.83</v>
      </c>
      <c r="E10" s="50">
        <v>0</v>
      </c>
      <c r="F10" s="50">
        <v>0</v>
      </c>
      <c r="G10" s="50">
        <v>0</v>
      </c>
    </row>
    <row r="11" spans="1:7" x14ac:dyDescent="0.3">
      <c r="A11" s="45" t="s">
        <v>464</v>
      </c>
      <c r="B11" s="50">
        <v>0</v>
      </c>
      <c r="C11" s="50">
        <v>0</v>
      </c>
      <c r="D11" s="50">
        <v>0</v>
      </c>
      <c r="E11" s="50">
        <v>0</v>
      </c>
      <c r="F11" s="50">
        <v>0</v>
      </c>
      <c r="G11" s="50">
        <v>0</v>
      </c>
    </row>
    <row r="12" spans="1:7" x14ac:dyDescent="0.3">
      <c r="A12" s="45" t="s">
        <v>465</v>
      </c>
      <c r="B12" s="50">
        <v>1338896.3400000001</v>
      </c>
      <c r="C12" s="50">
        <v>0</v>
      </c>
      <c r="D12" s="50">
        <v>32872879.5</v>
      </c>
      <c r="E12" s="50">
        <v>28571359.949999999</v>
      </c>
      <c r="F12" s="50">
        <v>20109673.680000003</v>
      </c>
      <c r="G12" s="50">
        <v>18427838.120000001</v>
      </c>
    </row>
    <row r="13" spans="1:7" x14ac:dyDescent="0.3">
      <c r="A13" s="45" t="s">
        <v>466</v>
      </c>
      <c r="B13" s="50">
        <v>48411016.899999999</v>
      </c>
      <c r="C13" s="50">
        <v>24243910</v>
      </c>
      <c r="D13" s="50">
        <v>0</v>
      </c>
      <c r="E13" s="50">
        <v>20675967.199999999</v>
      </c>
      <c r="F13" s="50">
        <v>2492335.7599999998</v>
      </c>
      <c r="G13" s="50">
        <v>2815112.55</v>
      </c>
    </row>
    <row r="14" spans="1:7" x14ac:dyDescent="0.3">
      <c r="A14" s="45" t="s">
        <v>467</v>
      </c>
      <c r="B14" s="50">
        <v>358918409.02999997</v>
      </c>
      <c r="C14" s="50">
        <v>412798216.98281258</v>
      </c>
      <c r="D14" s="50">
        <v>430065100.23000002</v>
      </c>
      <c r="E14" s="50">
        <v>433988313.44</v>
      </c>
      <c r="F14" s="50">
        <v>981853834.64999998</v>
      </c>
      <c r="G14" s="50">
        <v>522365711.98000002</v>
      </c>
    </row>
    <row r="15" spans="1:7" x14ac:dyDescent="0.3">
      <c r="A15" s="45" t="s">
        <v>468</v>
      </c>
      <c r="B15" s="50">
        <v>0</v>
      </c>
      <c r="C15" s="50">
        <v>0</v>
      </c>
      <c r="D15" s="50">
        <v>0</v>
      </c>
      <c r="E15" s="50">
        <v>0</v>
      </c>
      <c r="F15" s="50">
        <v>0</v>
      </c>
      <c r="G15" s="50">
        <v>0</v>
      </c>
    </row>
    <row r="16" spans="1:7" x14ac:dyDescent="0.3">
      <c r="A16" s="45" t="s">
        <v>469</v>
      </c>
      <c r="B16" s="50">
        <v>0</v>
      </c>
      <c r="C16" s="50">
        <v>0</v>
      </c>
      <c r="D16" s="50">
        <v>0</v>
      </c>
      <c r="E16" s="50">
        <v>0</v>
      </c>
      <c r="F16" s="50">
        <v>0</v>
      </c>
      <c r="G16" s="50">
        <v>0</v>
      </c>
    </row>
    <row r="17" spans="1:7" x14ac:dyDescent="0.3">
      <c r="A17" s="45" t="s">
        <v>3290</v>
      </c>
      <c r="B17" s="50">
        <v>0</v>
      </c>
      <c r="C17" s="50">
        <v>0</v>
      </c>
      <c r="D17" s="50">
        <v>0</v>
      </c>
      <c r="E17" s="50">
        <v>0</v>
      </c>
      <c r="F17" s="50">
        <v>0</v>
      </c>
      <c r="G17" s="50">
        <v>0</v>
      </c>
    </row>
    <row r="18" spans="1:7" x14ac:dyDescent="0.3">
      <c r="A18" s="45" t="s">
        <v>470</v>
      </c>
      <c r="B18" s="50">
        <v>0</v>
      </c>
      <c r="C18" s="50">
        <v>0</v>
      </c>
      <c r="D18" s="50">
        <v>0</v>
      </c>
      <c r="E18" s="50">
        <v>0</v>
      </c>
      <c r="F18" s="50">
        <v>0</v>
      </c>
      <c r="G18" s="50">
        <v>0</v>
      </c>
    </row>
    <row r="19" spans="1:7" x14ac:dyDescent="0.3">
      <c r="A19" s="45" t="s">
        <v>471</v>
      </c>
      <c r="B19" s="50">
        <v>0</v>
      </c>
      <c r="C19" s="50">
        <v>0</v>
      </c>
      <c r="D19" s="50">
        <v>0</v>
      </c>
      <c r="E19" s="50">
        <v>0</v>
      </c>
      <c r="F19" s="50">
        <v>0</v>
      </c>
      <c r="G19" s="50">
        <v>0</v>
      </c>
    </row>
    <row r="20" spans="1:7" x14ac:dyDescent="0.3">
      <c r="A20" s="46"/>
      <c r="B20" s="46"/>
      <c r="C20" s="46"/>
      <c r="D20" s="46"/>
      <c r="E20" s="46"/>
      <c r="F20" s="46"/>
      <c r="G20" s="46"/>
    </row>
    <row r="21" spans="1:7" x14ac:dyDescent="0.3">
      <c r="A21" s="47" t="s">
        <v>477</v>
      </c>
      <c r="B21" s="51">
        <f>SUM(B22:B26)</f>
        <v>85688641.209999993</v>
      </c>
      <c r="C21" s="51">
        <f t="shared" ref="C21:G21" si="1">SUM(C22:C26)</f>
        <v>106851039</v>
      </c>
      <c r="D21" s="51">
        <f t="shared" si="1"/>
        <v>99599862.489999995</v>
      </c>
      <c r="E21" s="51">
        <f t="shared" si="1"/>
        <v>103366535.59</v>
      </c>
      <c r="F21" s="51">
        <f t="shared" si="1"/>
        <v>117899622.03000002</v>
      </c>
      <c r="G21" s="51">
        <f t="shared" si="1"/>
        <v>0</v>
      </c>
    </row>
    <row r="22" spans="1:7" x14ac:dyDescent="0.3">
      <c r="A22" s="45" t="s">
        <v>472</v>
      </c>
      <c r="B22" s="50">
        <v>0</v>
      </c>
      <c r="C22" s="50">
        <v>0</v>
      </c>
      <c r="D22" s="50">
        <v>0</v>
      </c>
      <c r="E22" s="50">
        <v>103366535.59</v>
      </c>
      <c r="F22" s="50">
        <v>69824928.170000017</v>
      </c>
      <c r="G22" s="50">
        <v>0</v>
      </c>
    </row>
    <row r="23" spans="1:7" x14ac:dyDescent="0.3">
      <c r="A23" s="45" t="s">
        <v>473</v>
      </c>
      <c r="B23" s="50">
        <v>0</v>
      </c>
      <c r="C23" s="50">
        <v>0</v>
      </c>
      <c r="D23" s="50">
        <v>0</v>
      </c>
      <c r="E23" s="50">
        <v>0</v>
      </c>
      <c r="F23" s="50">
        <v>48074693.859999999</v>
      </c>
      <c r="G23" s="50">
        <v>0</v>
      </c>
    </row>
    <row r="24" spans="1:7" x14ac:dyDescent="0.3">
      <c r="A24" s="45" t="s">
        <v>474</v>
      </c>
      <c r="B24" s="50">
        <v>0</v>
      </c>
      <c r="C24" s="50">
        <v>0</v>
      </c>
      <c r="D24" s="50">
        <v>0</v>
      </c>
      <c r="E24" s="50">
        <v>0</v>
      </c>
      <c r="F24" s="50">
        <v>0</v>
      </c>
      <c r="G24" s="50">
        <v>0</v>
      </c>
    </row>
    <row r="25" spans="1:7" x14ac:dyDescent="0.3">
      <c r="A25" s="45" t="s">
        <v>475</v>
      </c>
      <c r="B25" s="50">
        <v>0</v>
      </c>
      <c r="C25" s="50">
        <v>0</v>
      </c>
      <c r="D25" s="50">
        <v>99599862.489999995</v>
      </c>
      <c r="E25" s="50">
        <v>0</v>
      </c>
      <c r="F25" s="50">
        <v>0</v>
      </c>
      <c r="G25" s="50">
        <v>0</v>
      </c>
    </row>
    <row r="26" spans="1:7" x14ac:dyDescent="0.3">
      <c r="A26" s="45" t="s">
        <v>476</v>
      </c>
      <c r="B26" s="50">
        <v>85688641.209999993</v>
      </c>
      <c r="C26" s="50">
        <v>106851039</v>
      </c>
      <c r="D26" s="50">
        <v>0</v>
      </c>
      <c r="E26" s="50">
        <v>0</v>
      </c>
      <c r="F26" s="50">
        <v>0</v>
      </c>
      <c r="G26" s="50">
        <v>0</v>
      </c>
    </row>
    <row r="27" spans="1:7" x14ac:dyDescent="0.3">
      <c r="A27" s="46"/>
      <c r="B27" s="46"/>
      <c r="C27" s="46"/>
      <c r="D27" s="46"/>
      <c r="E27" s="46"/>
      <c r="F27" s="46"/>
      <c r="G27" s="46"/>
    </row>
    <row r="28" spans="1:7" x14ac:dyDescent="0.3">
      <c r="A28" s="47" t="s">
        <v>478</v>
      </c>
      <c r="B28" s="51">
        <f>B29</f>
        <v>0</v>
      </c>
      <c r="C28" s="51">
        <f t="shared" ref="C28:G28" si="2">C29</f>
        <v>0</v>
      </c>
      <c r="D28" s="51">
        <f t="shared" si="2"/>
        <v>0</v>
      </c>
      <c r="E28" s="51">
        <f t="shared" si="2"/>
        <v>0</v>
      </c>
      <c r="F28" s="51">
        <f t="shared" si="2"/>
        <v>0</v>
      </c>
      <c r="G28" s="51">
        <f t="shared" si="2"/>
        <v>0</v>
      </c>
    </row>
    <row r="29" spans="1:7" x14ac:dyDescent="0.3">
      <c r="A29" s="45" t="s">
        <v>269</v>
      </c>
      <c r="B29" s="50">
        <v>0</v>
      </c>
      <c r="C29" s="50">
        <v>0</v>
      </c>
      <c r="D29" s="50">
        <v>0</v>
      </c>
      <c r="E29" s="50">
        <v>0</v>
      </c>
      <c r="F29" s="50">
        <v>0</v>
      </c>
      <c r="G29" s="50">
        <v>0</v>
      </c>
    </row>
    <row r="30" spans="1:7" x14ac:dyDescent="0.3">
      <c r="A30" s="46"/>
      <c r="B30" s="46"/>
      <c r="C30" s="46"/>
      <c r="D30" s="46"/>
      <c r="E30" s="46"/>
      <c r="F30" s="46"/>
      <c r="G30" s="46"/>
    </row>
    <row r="31" spans="1:7" x14ac:dyDescent="0.3">
      <c r="A31" s="47" t="s">
        <v>479</v>
      </c>
      <c r="B31" s="51">
        <f>B7+B21+B28</f>
        <v>496264879.54999995</v>
      </c>
      <c r="C31" s="51">
        <f t="shared" ref="C31:G31" si="3">C7+C21+C28</f>
        <v>543893165.98281264</v>
      </c>
      <c r="D31" s="51">
        <f t="shared" si="3"/>
        <v>572731169.04999995</v>
      </c>
      <c r="E31" s="51">
        <f t="shared" si="3"/>
        <v>586602176.17999995</v>
      </c>
      <c r="F31" s="51">
        <f t="shared" si="3"/>
        <v>1122355466.1200001</v>
      </c>
      <c r="G31" s="51">
        <f t="shared" si="3"/>
        <v>543608662.64999998</v>
      </c>
    </row>
    <row r="32" spans="1:7" x14ac:dyDescent="0.3">
      <c r="A32" s="46"/>
      <c r="B32" s="46"/>
      <c r="C32" s="46"/>
      <c r="D32" s="46"/>
      <c r="E32" s="46"/>
      <c r="F32" s="46"/>
      <c r="G32" s="46"/>
    </row>
    <row r="33" spans="1:7" x14ac:dyDescent="0.3">
      <c r="A33" s="47" t="s">
        <v>271</v>
      </c>
      <c r="B33" s="46"/>
      <c r="C33" s="46"/>
      <c r="D33" s="46"/>
      <c r="E33" s="46"/>
      <c r="F33" s="46"/>
      <c r="G33" s="46"/>
    </row>
    <row r="34" spans="1:7" x14ac:dyDescent="0.3">
      <c r="A34" s="48" t="s">
        <v>428</v>
      </c>
      <c r="B34" s="50">
        <v>0</v>
      </c>
      <c r="C34" s="50">
        <v>0</v>
      </c>
      <c r="D34" s="50">
        <v>0</v>
      </c>
      <c r="E34" s="50">
        <v>0</v>
      </c>
      <c r="F34" s="50">
        <v>0</v>
      </c>
      <c r="G34" s="50">
        <v>0</v>
      </c>
    </row>
    <row r="35" spans="1:7" ht="28.8" x14ac:dyDescent="0.3">
      <c r="A35" s="48" t="s">
        <v>480</v>
      </c>
      <c r="B35" s="50">
        <v>0</v>
      </c>
      <c r="C35" s="50">
        <v>0</v>
      </c>
      <c r="D35" s="50">
        <v>0</v>
      </c>
      <c r="E35" s="50">
        <v>0</v>
      </c>
      <c r="F35" s="50">
        <v>0</v>
      </c>
      <c r="G35" s="50">
        <v>0</v>
      </c>
    </row>
    <row r="36" spans="1:7" x14ac:dyDescent="0.3">
      <c r="A36" s="47" t="s">
        <v>481</v>
      </c>
      <c r="B36" s="51">
        <f>B34+B35</f>
        <v>0</v>
      </c>
      <c r="C36" s="51">
        <f t="shared" ref="C36:G36" si="4">C34+C35</f>
        <v>0</v>
      </c>
      <c r="D36" s="51">
        <f t="shared" si="4"/>
        <v>0</v>
      </c>
      <c r="E36" s="51">
        <f t="shared" si="4"/>
        <v>0</v>
      </c>
      <c r="F36" s="51">
        <f t="shared" si="4"/>
        <v>0</v>
      </c>
      <c r="G36" s="51">
        <f t="shared" si="4"/>
        <v>0</v>
      </c>
    </row>
    <row r="37" spans="1:7" x14ac:dyDescent="0.3">
      <c r="A37" s="49"/>
      <c r="B37" s="49"/>
      <c r="C37" s="49"/>
      <c r="D37" s="49"/>
      <c r="E37" s="49"/>
      <c r="F37" s="49"/>
      <c r="G37" s="49"/>
    </row>
    <row r="38" spans="1:7" x14ac:dyDescent="0.3">
      <c r="A38" s="74"/>
    </row>
    <row r="39" spans="1:7" ht="15" customHeight="1" x14ac:dyDescent="0.3">
      <c r="A39" s="153" t="s">
        <v>3284</v>
      </c>
      <c r="B39" s="153"/>
      <c r="C39" s="153"/>
      <c r="D39" s="153"/>
      <c r="E39" s="153"/>
      <c r="F39" s="153"/>
      <c r="G39" s="153"/>
    </row>
    <row r="40" spans="1:7" ht="15" customHeight="1" x14ac:dyDescent="0.3">
      <c r="A40" s="153" t="s">
        <v>3285</v>
      </c>
      <c r="B40" s="153"/>
      <c r="C40" s="153"/>
      <c r="D40" s="153"/>
      <c r="E40" s="153"/>
      <c r="F40" s="153"/>
      <c r="G40" s="153"/>
    </row>
    <row r="42" spans="1:7" ht="15" hidden="1" customHeight="1" x14ac:dyDescent="0.3"/>
    <row r="43" spans="1:7" ht="15" hidden="1" customHeight="1" x14ac:dyDescent="0.3"/>
    <row r="44" spans="1:7" ht="15" hidden="1" customHeight="1" x14ac:dyDescent="0.3"/>
    <row r="45" spans="1:7" ht="15" hidden="1" customHeight="1" x14ac:dyDescent="0.3"/>
    <row r="46" spans="1:7" ht="15" hidden="1" customHeight="1" x14ac:dyDescent="0.3"/>
    <row r="47" spans="1:7" ht="15.75" hidden="1" customHeight="1" x14ac:dyDescent="0.3"/>
  </sheetData>
  <sheetProtection password="9DCF" sheet="1" objects="1" scenarios="1"/>
  <mergeCells count="12">
    <mergeCell ref="A40:G40"/>
    <mergeCell ref="A1:G1"/>
    <mergeCell ref="A2:G2"/>
    <mergeCell ref="A3:G3"/>
    <mergeCell ref="A4:G4"/>
    <mergeCell ref="A39:G39"/>
    <mergeCell ref="F5:F6"/>
    <mergeCell ref="E5:E6"/>
    <mergeCell ref="D5:D6"/>
    <mergeCell ref="C5:C6"/>
    <mergeCell ref="B5:B6"/>
    <mergeCell ref="A5:A6"/>
  </mergeCells>
  <dataValidations count="6">
    <dataValidation allowBlank="1" showInputMessage="1" showErrorMessage="1" prompt="Año 1 (c)" sqref="F5:F6"/>
    <dataValidation allowBlank="1" showInputMessage="1" showErrorMessage="1" prompt="Año 2 (c)" sqref="E5:E6"/>
    <dataValidation allowBlank="1" showInputMessage="1" showErrorMessage="1" prompt="Año 3 (c)" sqref="D5:D6"/>
    <dataValidation allowBlank="1" showInputMessage="1" showErrorMessage="1" prompt="Año 4 (c)" sqref="C5:C6"/>
    <dataValidation allowBlank="1" showInputMessage="1" showErrorMessage="1" prompt="Año 5 (c)" sqref="B5:B6"/>
    <dataValidation type="decimal" allowBlank="1" showInputMessage="1" showErrorMessage="1" sqref="B7:G36">
      <formula1>-1.79769313486231E+100</formula1>
      <formula2>1.79769313486231E+100</formula2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prompt="Año del Ejercicio Vigente (d)">
          <x14:formula1>
            <xm:f>'Info General'!I1</xm:f>
          </x14:formula1>
          <x14:formula2>
            <xm:f>'Info General'!J1</xm:f>
          </x14:formula2>
          <xm:sqref>G5</xm:sqref>
        </x14:dataValidation>
      </x14:dataValidations>
    </ext>
  </extLst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3"/>
  <dimension ref="A1:U27"/>
  <sheetViews>
    <sheetView workbookViewId="0">
      <selection activeCell="A24" sqref="A24:XFD24"/>
    </sheetView>
  </sheetViews>
  <sheetFormatPr baseColWidth="10" defaultRowHeight="14.4" x14ac:dyDescent="0.3"/>
  <cols>
    <col min="1" max="1" width="10.44140625" bestFit="1" customWidth="1"/>
    <col min="2" max="14" width="3" customWidth="1"/>
    <col min="15" max="15" width="58.44140625" customWidth="1"/>
    <col min="17" max="17" width="12.6640625" customWidth="1"/>
    <col min="18" max="18" width="11.33203125" bestFit="1" customWidth="1"/>
    <col min="20" max="20" width="11" bestFit="1" customWidth="1"/>
    <col min="21" max="21" width="10" bestFit="1" customWidth="1"/>
    <col min="22" max="22" width="20.6640625" bestFit="1" customWidth="1"/>
    <col min="23" max="23" width="15" bestFit="1" customWidth="1"/>
    <col min="24" max="24" width="27.33203125" bestFit="1" customWidth="1"/>
    <col min="25" max="25" width="16" bestFit="1" customWidth="1"/>
  </cols>
  <sheetData>
    <row r="1" spans="1:21" x14ac:dyDescent="0.3">
      <c r="A1" t="s">
        <v>538</v>
      </c>
      <c r="B1" t="s">
        <v>539</v>
      </c>
      <c r="C1" t="s">
        <v>540</v>
      </c>
      <c r="D1" t="s">
        <v>541</v>
      </c>
      <c r="E1" t="s">
        <v>542</v>
      </c>
      <c r="F1" t="s">
        <v>543</v>
      </c>
      <c r="G1" t="s">
        <v>544</v>
      </c>
      <c r="H1" t="s">
        <v>545</v>
      </c>
      <c r="I1" t="s">
        <v>546</v>
      </c>
      <c r="P1" t="s">
        <v>3265</v>
      </c>
      <c r="Q1" t="s">
        <v>3264</v>
      </c>
      <c r="R1" t="s">
        <v>3263</v>
      </c>
      <c r="S1" t="s">
        <v>3262</v>
      </c>
      <c r="T1" t="s">
        <v>3261</v>
      </c>
      <c r="U1" t="s">
        <v>3258</v>
      </c>
    </row>
    <row r="2" spans="1:21" x14ac:dyDescent="0.3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7,3,1,0,0,0,0</v>
      </c>
      <c r="B2">
        <v>7</v>
      </c>
      <c r="C2">
        <v>3</v>
      </c>
      <c r="D2">
        <v>1</v>
      </c>
      <c r="I2" t="s">
        <v>215</v>
      </c>
      <c r="P2" s="13">
        <f>'Formato 7 c)'!B7</f>
        <v>410576238.33999997</v>
      </c>
      <c r="Q2" s="13">
        <f>'Formato 7 c)'!C7</f>
        <v>437042126.98281258</v>
      </c>
      <c r="R2" s="13">
        <f>'Formato 7 c)'!D7</f>
        <v>473131306.56</v>
      </c>
      <c r="S2" s="13">
        <f>'Formato 7 c)'!E7</f>
        <v>483235640.58999997</v>
      </c>
      <c r="T2" s="13">
        <f>'Formato 7 c)'!F7</f>
        <v>1004455844.09</v>
      </c>
      <c r="U2" s="13">
        <f>'Formato 7 c)'!G7</f>
        <v>543608662.64999998</v>
      </c>
    </row>
    <row r="3" spans="1:21" x14ac:dyDescent="0.3">
      <c r="A3" t="str">
        <f t="shared" ref="A3:A27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7,3,1,0,0,0,0</v>
      </c>
      <c r="B3">
        <v>7</v>
      </c>
      <c r="C3">
        <v>3</v>
      </c>
      <c r="D3">
        <v>1</v>
      </c>
      <c r="J3" t="s">
        <v>732</v>
      </c>
      <c r="P3" s="13">
        <f>'Formato 7 c)'!B8</f>
        <v>0</v>
      </c>
      <c r="Q3" s="13">
        <f>'Formato 7 c)'!C8</f>
        <v>0</v>
      </c>
      <c r="R3" s="13">
        <f>'Formato 7 c)'!D8</f>
        <v>0</v>
      </c>
      <c r="S3" s="13">
        <f>'Formato 7 c)'!E8</f>
        <v>0</v>
      </c>
      <c r="T3" s="13">
        <f>'Formato 7 c)'!F8</f>
        <v>0</v>
      </c>
      <c r="U3" s="13">
        <f>'Formato 7 c)'!G8</f>
        <v>0</v>
      </c>
    </row>
    <row r="4" spans="1:21" x14ac:dyDescent="0.3">
      <c r="A4" t="str">
        <f t="shared" si="0"/>
        <v>7,3,1,0,0,0,0</v>
      </c>
      <c r="B4">
        <v>7</v>
      </c>
      <c r="C4">
        <v>3</v>
      </c>
      <c r="D4">
        <v>1</v>
      </c>
      <c r="J4" t="s">
        <v>733</v>
      </c>
      <c r="P4" s="13">
        <f>'Formato 7 c)'!B9</f>
        <v>0</v>
      </c>
      <c r="Q4" s="13">
        <f>'Formato 7 c)'!C9</f>
        <v>0</v>
      </c>
      <c r="R4" s="13">
        <f>'Formato 7 c)'!D9</f>
        <v>0</v>
      </c>
      <c r="S4" s="13">
        <f>'Formato 7 c)'!E9</f>
        <v>0</v>
      </c>
      <c r="T4" s="13">
        <f>'Formato 7 c)'!F9</f>
        <v>0</v>
      </c>
      <c r="U4" s="13">
        <f>'Formato 7 c)'!G9</f>
        <v>0</v>
      </c>
    </row>
    <row r="5" spans="1:21" x14ac:dyDescent="0.3">
      <c r="A5" t="str">
        <f t="shared" si="0"/>
        <v>7,3,1,0,0,0,0</v>
      </c>
      <c r="B5">
        <v>7</v>
      </c>
      <c r="C5">
        <v>3</v>
      </c>
      <c r="D5">
        <v>1</v>
      </c>
      <c r="J5" t="s">
        <v>734</v>
      </c>
      <c r="P5" s="13">
        <f>'Formato 7 c)'!B10</f>
        <v>1907916.07</v>
      </c>
      <c r="Q5" s="13">
        <f>'Formato 7 c)'!C10</f>
        <v>0</v>
      </c>
      <c r="R5" s="13">
        <f>'Formato 7 c)'!D10</f>
        <v>10193326.83</v>
      </c>
      <c r="S5" s="13">
        <f>'Formato 7 c)'!E10</f>
        <v>0</v>
      </c>
      <c r="T5" s="13">
        <f>'Formato 7 c)'!F10</f>
        <v>0</v>
      </c>
      <c r="U5" s="13">
        <f>'Formato 7 c)'!G10</f>
        <v>0</v>
      </c>
    </row>
    <row r="6" spans="1:21" x14ac:dyDescent="0.3">
      <c r="A6" t="str">
        <f t="shared" si="0"/>
        <v>7,3,1,0,0,0,0</v>
      </c>
      <c r="B6">
        <v>7</v>
      </c>
      <c r="C6">
        <v>3</v>
      </c>
      <c r="D6">
        <v>1</v>
      </c>
      <c r="J6" t="s">
        <v>735</v>
      </c>
      <c r="P6" s="13">
        <f>'Formato 7 c)'!B11</f>
        <v>0</v>
      </c>
      <c r="Q6" s="13">
        <f>'Formato 7 c)'!C11</f>
        <v>0</v>
      </c>
      <c r="R6" s="13">
        <f>'Formato 7 c)'!D11</f>
        <v>0</v>
      </c>
      <c r="S6" s="13">
        <f>'Formato 7 c)'!E11</f>
        <v>0</v>
      </c>
      <c r="T6" s="13">
        <f>'Formato 7 c)'!F11</f>
        <v>0</v>
      </c>
      <c r="U6" s="13">
        <f>'Formato 7 c)'!G11</f>
        <v>0</v>
      </c>
    </row>
    <row r="7" spans="1:21" x14ac:dyDescent="0.3">
      <c r="A7" t="str">
        <f t="shared" si="0"/>
        <v>7,3,1,0,0,0,0</v>
      </c>
      <c r="B7">
        <v>7</v>
      </c>
      <c r="C7">
        <v>3</v>
      </c>
      <c r="D7">
        <v>1</v>
      </c>
      <c r="J7" t="s">
        <v>736</v>
      </c>
      <c r="P7" s="13">
        <f>'Formato 7 c)'!B12</f>
        <v>1338896.3400000001</v>
      </c>
      <c r="Q7" s="13">
        <f>'Formato 7 c)'!C12</f>
        <v>0</v>
      </c>
      <c r="R7" s="13">
        <f>'Formato 7 c)'!D12</f>
        <v>32872879.5</v>
      </c>
      <c r="S7" s="13">
        <f>'Formato 7 c)'!E12</f>
        <v>28571359.949999999</v>
      </c>
      <c r="T7" s="13">
        <f>'Formato 7 c)'!F12</f>
        <v>20109673.680000003</v>
      </c>
      <c r="U7" s="13">
        <f>'Formato 7 c)'!G12</f>
        <v>18427838.120000001</v>
      </c>
    </row>
    <row r="8" spans="1:21" x14ac:dyDescent="0.3">
      <c r="A8" t="str">
        <f t="shared" si="0"/>
        <v>7,3,1,0,0,0,0</v>
      </c>
      <c r="B8">
        <v>7</v>
      </c>
      <c r="C8">
        <v>3</v>
      </c>
      <c r="D8">
        <v>1</v>
      </c>
      <c r="J8" t="s">
        <v>737</v>
      </c>
      <c r="P8" s="13">
        <f>'Formato 7 c)'!B13</f>
        <v>48411016.899999999</v>
      </c>
      <c r="Q8" s="13">
        <f>'Formato 7 c)'!C13</f>
        <v>24243910</v>
      </c>
      <c r="R8" s="13">
        <f>'Formato 7 c)'!D13</f>
        <v>0</v>
      </c>
      <c r="S8" s="13">
        <f>'Formato 7 c)'!E13</f>
        <v>20675967.199999999</v>
      </c>
      <c r="T8" s="13">
        <f>'Formato 7 c)'!F13</f>
        <v>2492335.7599999998</v>
      </c>
      <c r="U8" s="13">
        <f>'Formato 7 c)'!G13</f>
        <v>2815112.55</v>
      </c>
    </row>
    <row r="9" spans="1:21" x14ac:dyDescent="0.3">
      <c r="A9" t="str">
        <f t="shared" si="0"/>
        <v>7,3,1,0,0,0,0</v>
      </c>
      <c r="B9">
        <v>7</v>
      </c>
      <c r="C9">
        <v>3</v>
      </c>
      <c r="D9">
        <v>1</v>
      </c>
      <c r="J9" t="s">
        <v>738</v>
      </c>
      <c r="P9" s="13">
        <f>'Formato 7 c)'!B14</f>
        <v>358918409.02999997</v>
      </c>
      <c r="Q9" s="13">
        <f>'Formato 7 c)'!C14</f>
        <v>412798216.98281258</v>
      </c>
      <c r="R9" s="13">
        <f>'Formato 7 c)'!D14</f>
        <v>430065100.23000002</v>
      </c>
      <c r="S9" s="13">
        <f>'Formato 7 c)'!E14</f>
        <v>433988313.44</v>
      </c>
      <c r="T9" s="13">
        <f>'Formato 7 c)'!F14</f>
        <v>981853834.64999998</v>
      </c>
      <c r="U9" s="13">
        <f>'Formato 7 c)'!G14</f>
        <v>522365711.98000002</v>
      </c>
    </row>
    <row r="10" spans="1:21" x14ac:dyDescent="0.3">
      <c r="A10" t="str">
        <f t="shared" si="0"/>
        <v>7,3,1,0,0,0,0</v>
      </c>
      <c r="B10">
        <v>7</v>
      </c>
      <c r="C10">
        <v>3</v>
      </c>
      <c r="D10">
        <v>1</v>
      </c>
      <c r="J10" t="s">
        <v>751</v>
      </c>
      <c r="P10" s="13">
        <f>'Formato 7 c)'!B15</f>
        <v>0</v>
      </c>
      <c r="Q10" s="13">
        <f>'Formato 7 c)'!C15</f>
        <v>0</v>
      </c>
      <c r="R10" s="13">
        <f>'Formato 7 c)'!D15</f>
        <v>0</v>
      </c>
      <c r="S10" s="13">
        <f>'Formato 7 c)'!E15</f>
        <v>0</v>
      </c>
      <c r="T10" s="13">
        <f>'Formato 7 c)'!F15</f>
        <v>0</v>
      </c>
      <c r="U10" s="13">
        <f>'Formato 7 c)'!G15</f>
        <v>0</v>
      </c>
    </row>
    <row r="11" spans="1:21" x14ac:dyDescent="0.3">
      <c r="A11" t="str">
        <f t="shared" si="0"/>
        <v>7,3,1,0,0,0,0</v>
      </c>
      <c r="B11">
        <v>7</v>
      </c>
      <c r="C11">
        <v>3</v>
      </c>
      <c r="D11">
        <v>1</v>
      </c>
      <c r="J11" t="s">
        <v>750</v>
      </c>
      <c r="P11" s="13">
        <f>'Formato 7 c)'!B16</f>
        <v>0</v>
      </c>
      <c r="Q11" s="13">
        <f>'Formato 7 c)'!C16</f>
        <v>0</v>
      </c>
      <c r="R11" s="13">
        <f>'Formato 7 c)'!D16</f>
        <v>0</v>
      </c>
      <c r="S11" s="13">
        <f>'Formato 7 c)'!E16</f>
        <v>0</v>
      </c>
      <c r="T11" s="13">
        <f>'Formato 7 c)'!F16</f>
        <v>0</v>
      </c>
      <c r="U11" s="13">
        <f>'Formato 7 c)'!G16</f>
        <v>0</v>
      </c>
    </row>
    <row r="12" spans="1:21" x14ac:dyDescent="0.3">
      <c r="A12" t="str">
        <f t="shared" si="0"/>
        <v>7,3,1,0,0,0,0</v>
      </c>
      <c r="B12">
        <v>7</v>
      </c>
      <c r="C12">
        <v>3</v>
      </c>
      <c r="D12">
        <v>1</v>
      </c>
      <c r="J12" t="s">
        <v>3267</v>
      </c>
      <c r="P12" s="13">
        <f>'Formato 7 c)'!B17</f>
        <v>0</v>
      </c>
      <c r="Q12" s="13">
        <f>'Formato 7 c)'!C17</f>
        <v>0</v>
      </c>
      <c r="R12" s="13">
        <f>'Formato 7 c)'!D17</f>
        <v>0</v>
      </c>
      <c r="S12" s="13">
        <f>'Formato 7 c)'!E17</f>
        <v>0</v>
      </c>
      <c r="T12" s="13">
        <f>'Formato 7 c)'!F17</f>
        <v>0</v>
      </c>
      <c r="U12" s="13">
        <f>'Formato 7 c)'!G17</f>
        <v>0</v>
      </c>
    </row>
    <row r="13" spans="1:21" x14ac:dyDescent="0.3">
      <c r="A13" t="str">
        <f t="shared" si="0"/>
        <v>7,3,1,0,0,0,0</v>
      </c>
      <c r="B13">
        <v>7</v>
      </c>
      <c r="C13">
        <v>3</v>
      </c>
      <c r="D13">
        <v>1</v>
      </c>
      <c r="J13" t="s">
        <v>758</v>
      </c>
      <c r="P13" s="13">
        <f>'Formato 7 c)'!B18</f>
        <v>0</v>
      </c>
      <c r="Q13" s="13">
        <f>'Formato 7 c)'!C18</f>
        <v>0</v>
      </c>
      <c r="R13" s="13">
        <f>'Formato 7 c)'!D18</f>
        <v>0</v>
      </c>
      <c r="S13" s="13">
        <f>'Formato 7 c)'!E18</f>
        <v>0</v>
      </c>
      <c r="T13" s="13">
        <f>'Formato 7 c)'!F18</f>
        <v>0</v>
      </c>
      <c r="U13" s="13">
        <f>'Formato 7 c)'!G18</f>
        <v>0</v>
      </c>
    </row>
    <row r="14" spans="1:21" x14ac:dyDescent="0.3">
      <c r="A14" t="str">
        <f t="shared" si="0"/>
        <v>7,3,1,0,0,0,0</v>
      </c>
      <c r="B14">
        <v>7</v>
      </c>
      <c r="C14">
        <v>3</v>
      </c>
      <c r="D14">
        <v>1</v>
      </c>
      <c r="J14" t="s">
        <v>762</v>
      </c>
      <c r="P14" s="13">
        <f>'Formato 7 c)'!B19</f>
        <v>0</v>
      </c>
      <c r="Q14" s="13">
        <f>'Formato 7 c)'!C19</f>
        <v>0</v>
      </c>
      <c r="R14" s="13">
        <f>'Formato 7 c)'!D19</f>
        <v>0</v>
      </c>
      <c r="S14" s="13">
        <f>'Formato 7 c)'!E19</f>
        <v>0</v>
      </c>
      <c r="T14" s="13">
        <f>'Formato 7 c)'!F19</f>
        <v>0</v>
      </c>
      <c r="U14" s="13">
        <f>'Formato 7 c)'!G19</f>
        <v>0</v>
      </c>
    </row>
    <row r="15" spans="1:21" x14ac:dyDescent="0.3">
      <c r="A15" t="str">
        <f t="shared" si="0"/>
        <v>7,3,2,0,0,0,0</v>
      </c>
      <c r="B15">
        <v>7</v>
      </c>
      <c r="C15">
        <v>3</v>
      </c>
      <c r="D15">
        <v>2</v>
      </c>
      <c r="I15" t="s">
        <v>700</v>
      </c>
      <c r="P15" s="13">
        <f>'Formato 7 c)'!B21</f>
        <v>85688641.209999993</v>
      </c>
      <c r="Q15" s="13">
        <f>'Formato 7 c)'!C21</f>
        <v>106851039</v>
      </c>
      <c r="R15" s="13">
        <f>'Formato 7 c)'!D21</f>
        <v>99599862.489999995</v>
      </c>
      <c r="S15" s="13">
        <f>'Formato 7 c)'!E21</f>
        <v>103366535.59</v>
      </c>
      <c r="T15" s="13">
        <f>'Formato 7 c)'!F21</f>
        <v>117899622.03000002</v>
      </c>
      <c r="U15" s="13">
        <f>'Formato 7 c)'!G21</f>
        <v>0</v>
      </c>
    </row>
    <row r="16" spans="1:21" x14ac:dyDescent="0.3">
      <c r="A16" t="str">
        <f t="shared" si="0"/>
        <v>7,3,2,0,0,0,0</v>
      </c>
      <c r="B16">
        <v>7</v>
      </c>
      <c r="C16">
        <v>3</v>
      </c>
      <c r="D16">
        <v>2</v>
      </c>
      <c r="J16" t="s">
        <v>646</v>
      </c>
      <c r="P16" s="13">
        <f>'Formato 7 c)'!B22</f>
        <v>0</v>
      </c>
      <c r="Q16" s="13">
        <f>'Formato 7 c)'!C22</f>
        <v>0</v>
      </c>
      <c r="R16" s="13">
        <f>'Formato 7 c)'!D22</f>
        <v>0</v>
      </c>
      <c r="S16" s="13">
        <f>'Formato 7 c)'!E22</f>
        <v>103366535.59</v>
      </c>
      <c r="T16" s="13">
        <f>'Formato 7 c)'!F22</f>
        <v>69824928.170000017</v>
      </c>
      <c r="U16" s="13">
        <f>'Formato 7 c)'!G22</f>
        <v>0</v>
      </c>
    </row>
    <row r="17" spans="1:21" x14ac:dyDescent="0.3">
      <c r="A17" t="str">
        <f t="shared" si="0"/>
        <v>7,3,2,0,0,0,0</v>
      </c>
      <c r="B17">
        <v>7</v>
      </c>
      <c r="C17">
        <v>3</v>
      </c>
      <c r="D17">
        <v>2</v>
      </c>
      <c r="J17" t="s">
        <v>758</v>
      </c>
      <c r="P17" s="13">
        <f>'Formato 7 c)'!B23</f>
        <v>0</v>
      </c>
      <c r="Q17" s="13">
        <f>'Formato 7 c)'!C23</f>
        <v>0</v>
      </c>
      <c r="R17" s="13">
        <f>'Formato 7 c)'!D23</f>
        <v>0</v>
      </c>
      <c r="S17" s="13">
        <f>'Formato 7 c)'!E23</f>
        <v>0</v>
      </c>
      <c r="T17" s="13">
        <f>'Formato 7 c)'!F23</f>
        <v>48074693.859999999</v>
      </c>
      <c r="U17" s="13">
        <f>'Formato 7 c)'!G23</f>
        <v>0</v>
      </c>
    </row>
    <row r="18" spans="1:21" x14ac:dyDescent="0.3">
      <c r="A18" t="str">
        <f t="shared" si="0"/>
        <v>7,3,2,0,0,0,0</v>
      </c>
      <c r="B18">
        <v>7</v>
      </c>
      <c r="C18">
        <v>3</v>
      </c>
      <c r="D18">
        <v>2</v>
      </c>
      <c r="J18" t="s">
        <v>775</v>
      </c>
      <c r="P18" s="13">
        <f>'Formato 7 c)'!B24</f>
        <v>0</v>
      </c>
      <c r="Q18" s="13">
        <f>'Formato 7 c)'!C24</f>
        <v>0</v>
      </c>
      <c r="R18" s="13">
        <f>'Formato 7 c)'!D24</f>
        <v>0</v>
      </c>
      <c r="S18" s="13">
        <f>'Formato 7 c)'!E24</f>
        <v>0</v>
      </c>
      <c r="T18" s="13">
        <f>'Formato 7 c)'!F24</f>
        <v>0</v>
      </c>
      <c r="U18" s="13">
        <f>'Formato 7 c)'!G24</f>
        <v>0</v>
      </c>
    </row>
    <row r="19" spans="1:21" x14ac:dyDescent="0.3">
      <c r="A19" t="str">
        <f t="shared" si="0"/>
        <v>7,3,2,0,0,0,0</v>
      </c>
      <c r="B19">
        <v>7</v>
      </c>
      <c r="C19">
        <v>3</v>
      </c>
      <c r="D19">
        <v>2</v>
      </c>
      <c r="J19" t="s">
        <v>778</v>
      </c>
      <c r="P19" s="13">
        <f>'Formato 7 c)'!B25</f>
        <v>0</v>
      </c>
      <c r="Q19" s="13">
        <f>'Formato 7 c)'!C25</f>
        <v>0</v>
      </c>
      <c r="R19" s="13">
        <f>'Formato 7 c)'!D25</f>
        <v>99599862.489999995</v>
      </c>
      <c r="S19" s="13">
        <f>'Formato 7 c)'!E25</f>
        <v>0</v>
      </c>
      <c r="T19" s="13">
        <f>'Formato 7 c)'!F25</f>
        <v>0</v>
      </c>
      <c r="U19" s="13">
        <f>'Formato 7 c)'!G25</f>
        <v>0</v>
      </c>
    </row>
    <row r="20" spans="1:21" x14ac:dyDescent="0.3">
      <c r="A20" t="str">
        <f t="shared" si="0"/>
        <v>7,3,2,0,0,0,0</v>
      </c>
      <c r="B20">
        <v>7</v>
      </c>
      <c r="C20">
        <v>3</v>
      </c>
      <c r="D20">
        <v>2</v>
      </c>
      <c r="J20" t="s">
        <v>779</v>
      </c>
      <c r="P20" s="13">
        <f>'Formato 7 c)'!B26</f>
        <v>85688641.209999993</v>
      </c>
      <c r="Q20" s="13">
        <f>'Formato 7 c)'!C26</f>
        <v>106851039</v>
      </c>
      <c r="R20" s="13">
        <f>'Formato 7 c)'!D26</f>
        <v>0</v>
      </c>
      <c r="S20" s="13">
        <f>'Formato 7 c)'!E26</f>
        <v>0</v>
      </c>
      <c r="T20" s="13">
        <f>'Formato 7 c)'!F26</f>
        <v>0</v>
      </c>
      <c r="U20" s="13">
        <f>'Formato 7 c)'!G26</f>
        <v>0</v>
      </c>
    </row>
    <row r="21" spans="1:21" x14ac:dyDescent="0.3">
      <c r="A21" t="str">
        <f t="shared" si="0"/>
        <v>7,3,3,0,0,0,0</v>
      </c>
      <c r="B21">
        <v>7</v>
      </c>
      <c r="C21">
        <v>3</v>
      </c>
      <c r="D21">
        <v>3</v>
      </c>
      <c r="I21" t="s">
        <v>781</v>
      </c>
      <c r="P21" s="13">
        <f>'Formato 7 c)'!B28</f>
        <v>0</v>
      </c>
      <c r="Q21" s="13">
        <f>'Formato 7 c)'!C28</f>
        <v>0</v>
      </c>
      <c r="R21" s="13">
        <f>'Formato 7 c)'!D28</f>
        <v>0</v>
      </c>
      <c r="S21" s="13">
        <f>'Formato 7 c)'!E28</f>
        <v>0</v>
      </c>
      <c r="T21" s="13">
        <f>'Formato 7 c)'!F28</f>
        <v>0</v>
      </c>
      <c r="U21" s="13">
        <f>'Formato 7 c)'!G28</f>
        <v>0</v>
      </c>
    </row>
    <row r="22" spans="1:21" x14ac:dyDescent="0.3">
      <c r="A22" t="str">
        <f t="shared" si="0"/>
        <v>7,3,3,0,0,0,0</v>
      </c>
      <c r="B22">
        <v>7</v>
      </c>
      <c r="C22">
        <v>3</v>
      </c>
      <c r="D22">
        <v>3</v>
      </c>
      <c r="J22" t="s">
        <v>781</v>
      </c>
      <c r="P22" s="13">
        <f>'Formato 7 c)'!B29</f>
        <v>0</v>
      </c>
      <c r="Q22" s="13">
        <f>'Formato 7 c)'!C29</f>
        <v>0</v>
      </c>
      <c r="R22" s="13">
        <f>'Formato 7 c)'!D29</f>
        <v>0</v>
      </c>
      <c r="S22" s="13">
        <f>'Formato 7 c)'!E29</f>
        <v>0</v>
      </c>
      <c r="T22" s="13">
        <f>'Formato 7 c)'!F29</f>
        <v>0</v>
      </c>
      <c r="U22" s="13">
        <f>'Formato 7 c)'!G29</f>
        <v>0</v>
      </c>
    </row>
    <row r="23" spans="1:21" x14ac:dyDescent="0.3">
      <c r="A23" t="str">
        <f t="shared" si="0"/>
        <v>7,3,4,0,0,0,0</v>
      </c>
      <c r="B23">
        <v>7</v>
      </c>
      <c r="C23">
        <v>3</v>
      </c>
      <c r="D23">
        <v>4</v>
      </c>
      <c r="I23" t="s">
        <v>3268</v>
      </c>
      <c r="P23" s="13">
        <f>'Formato 7 c)'!B31</f>
        <v>496264879.54999995</v>
      </c>
      <c r="Q23" s="13">
        <f>'Formato 7 c)'!C31</f>
        <v>543893165.98281264</v>
      </c>
      <c r="R23" s="13">
        <f>'Formato 7 c)'!D31</f>
        <v>572731169.04999995</v>
      </c>
      <c r="S23" s="13">
        <f>'Formato 7 c)'!E31</f>
        <v>586602176.17999995</v>
      </c>
      <c r="T23" s="13">
        <f>'Formato 7 c)'!F31</f>
        <v>1122355466.1200001</v>
      </c>
      <c r="U23" s="13">
        <f>'Formato 7 c)'!G31</f>
        <v>543608662.64999998</v>
      </c>
    </row>
    <row r="24" spans="1:21" x14ac:dyDescent="0.3">
      <c r="A24" t="str">
        <f t="shared" si="0"/>
        <v>7,3,5,0,0,0,0</v>
      </c>
      <c r="B24">
        <v>7</v>
      </c>
      <c r="C24">
        <v>3</v>
      </c>
      <c r="D24">
        <v>5</v>
      </c>
      <c r="I24" t="s">
        <v>271</v>
      </c>
      <c r="P24" s="13">
        <f>'Formato 7 c)'!B33</f>
        <v>0</v>
      </c>
      <c r="Q24" s="13">
        <f>'Formato 7 c)'!C33</f>
        <v>0</v>
      </c>
      <c r="R24" s="13">
        <f>'Formato 7 c)'!D33</f>
        <v>0</v>
      </c>
      <c r="S24" s="13">
        <f>'Formato 7 c)'!E33</f>
        <v>0</v>
      </c>
      <c r="T24" s="13">
        <f>'Formato 7 c)'!F33</f>
        <v>0</v>
      </c>
      <c r="U24" s="13">
        <f>'Formato 7 c)'!G33</f>
        <v>0</v>
      </c>
    </row>
    <row r="25" spans="1:21" x14ac:dyDescent="0.3">
      <c r="A25" t="str">
        <f t="shared" si="0"/>
        <v>7,3,5,0,0,0,0</v>
      </c>
      <c r="B25">
        <v>7</v>
      </c>
      <c r="C25">
        <v>3</v>
      </c>
      <c r="D25">
        <v>5</v>
      </c>
      <c r="J25" t="s">
        <v>3256</v>
      </c>
      <c r="P25" s="13">
        <f>'Formato 7 c)'!B34</f>
        <v>0</v>
      </c>
      <c r="Q25" s="13">
        <f>'Formato 7 c)'!C34</f>
        <v>0</v>
      </c>
      <c r="R25" s="13">
        <f>'Formato 7 c)'!D34</f>
        <v>0</v>
      </c>
      <c r="S25" s="13">
        <f>'Formato 7 c)'!E34</f>
        <v>0</v>
      </c>
      <c r="T25" s="13">
        <f>'Formato 7 c)'!F34</f>
        <v>0</v>
      </c>
      <c r="U25" s="13">
        <f>'Formato 7 c)'!G34</f>
        <v>0</v>
      </c>
    </row>
    <row r="26" spans="1:21" x14ac:dyDescent="0.3">
      <c r="A26" t="str">
        <f t="shared" si="0"/>
        <v>7,3,5,0,0,0,0</v>
      </c>
      <c r="B26">
        <v>7</v>
      </c>
      <c r="C26">
        <v>3</v>
      </c>
      <c r="D26">
        <v>5</v>
      </c>
      <c r="J26" t="s">
        <v>3269</v>
      </c>
      <c r="P26" s="13">
        <f>'Formato 7 c)'!B35</f>
        <v>0</v>
      </c>
      <c r="Q26" s="13">
        <f>'Formato 7 c)'!C35</f>
        <v>0</v>
      </c>
      <c r="R26" s="13">
        <f>'Formato 7 c)'!D35</f>
        <v>0</v>
      </c>
      <c r="S26" s="13">
        <f>'Formato 7 c)'!E35</f>
        <v>0</v>
      </c>
      <c r="T26" s="13">
        <f>'Formato 7 c)'!F35</f>
        <v>0</v>
      </c>
      <c r="U26" s="13">
        <f>'Formato 7 c)'!G35</f>
        <v>0</v>
      </c>
    </row>
    <row r="27" spans="1:21" x14ac:dyDescent="0.3">
      <c r="A27" t="str">
        <f t="shared" si="0"/>
        <v>7,3,5,0,0,0,0</v>
      </c>
      <c r="B27">
        <v>7</v>
      </c>
      <c r="C27">
        <v>3</v>
      </c>
      <c r="D27">
        <v>5</v>
      </c>
      <c r="J27" t="s">
        <v>3270</v>
      </c>
      <c r="P27" s="13">
        <f>'Formato 7 c)'!B36</f>
        <v>0</v>
      </c>
      <c r="Q27" s="13">
        <f>'Formato 7 c)'!C36</f>
        <v>0</v>
      </c>
      <c r="R27" s="13">
        <f>'Formato 7 c)'!D36</f>
        <v>0</v>
      </c>
      <c r="S27" s="13">
        <f>'Formato 7 c)'!E36</f>
        <v>0</v>
      </c>
      <c r="T27" s="13">
        <f>'Formato 7 c)'!F36</f>
        <v>0</v>
      </c>
      <c r="U27" s="13">
        <f>'Formato 7 c)'!G36</f>
        <v>0</v>
      </c>
    </row>
  </sheetData>
  <sheetProtection algorithmName="SHA-512" hashValue="5s80qCxxKeG3CLHZTr32sE1Lwu+sPHKGIesiqNJNaNW1H6YopaG75Y4r0Li+tdq7MgRevWiPdhPQoQ+zgQ5lRg==" saltValue="WSmwNq5kXYKyV30pZQ4swg==" spinCount="100000" sheet="1" objects="1" scenarios="1"/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G33"/>
  <sheetViews>
    <sheetView showGridLines="0" topLeftCell="A8" zoomScale="90" zoomScaleNormal="90" workbookViewId="0">
      <selection activeCell="G29" sqref="G29"/>
    </sheetView>
  </sheetViews>
  <sheetFormatPr baseColWidth="10" defaultColWidth="0" defaultRowHeight="14.4" zeroHeight="1" x14ac:dyDescent="0.3"/>
  <cols>
    <col min="1" max="1" width="69.44140625" customWidth="1"/>
    <col min="2" max="7" width="20.6640625" customWidth="1"/>
    <col min="8" max="16384" width="10.88671875" hidden="1"/>
  </cols>
  <sheetData>
    <row r="1" spans="1:7" s="75" customFormat="1" ht="37.5" customHeight="1" x14ac:dyDescent="0.3">
      <c r="A1" s="141" t="s">
        <v>482</v>
      </c>
      <c r="B1" s="141"/>
      <c r="C1" s="141"/>
      <c r="D1" s="141"/>
      <c r="E1" s="141"/>
      <c r="F1" s="141"/>
      <c r="G1" s="141"/>
    </row>
    <row r="2" spans="1:7" x14ac:dyDescent="0.3">
      <c r="A2" s="126" t="str">
        <f>ENTIDAD</f>
        <v>Municipio de Irapuato, Gobierno del Estado de Guanajuato</v>
      </c>
      <c r="B2" s="127"/>
      <c r="C2" s="127"/>
      <c r="D2" s="127"/>
      <c r="E2" s="127"/>
      <c r="F2" s="127"/>
      <c r="G2" s="128"/>
    </row>
    <row r="3" spans="1:7" x14ac:dyDescent="0.3">
      <c r="A3" s="129" t="s">
        <v>483</v>
      </c>
      <c r="B3" s="130"/>
      <c r="C3" s="130"/>
      <c r="D3" s="130"/>
      <c r="E3" s="130"/>
      <c r="F3" s="130"/>
      <c r="G3" s="131"/>
    </row>
    <row r="4" spans="1:7" x14ac:dyDescent="0.3">
      <c r="A4" s="132" t="s">
        <v>118</v>
      </c>
      <c r="B4" s="133"/>
      <c r="C4" s="133"/>
      <c r="D4" s="133"/>
      <c r="E4" s="133"/>
      <c r="F4" s="133"/>
      <c r="G4" s="134"/>
    </row>
    <row r="5" spans="1:7" x14ac:dyDescent="0.3">
      <c r="A5" s="157" t="s">
        <v>3134</v>
      </c>
      <c r="B5" s="154" t="str">
        <f>ANIO5R</f>
        <v>2017 ¹ (c)</v>
      </c>
      <c r="C5" s="154" t="str">
        <f>ANIO4R</f>
        <v>2018 ¹ (c)</v>
      </c>
      <c r="D5" s="154" t="str">
        <f>ANIO3R</f>
        <v>2019 ¹ (c)</v>
      </c>
      <c r="E5" s="154" t="str">
        <f>ANIO2R</f>
        <v>2020 ¹ (c)</v>
      </c>
      <c r="F5" s="154" t="str">
        <f>ANIO1R</f>
        <v>2021 ¹ (c)</v>
      </c>
      <c r="G5" s="43">
        <f>ANIO_INFORME</f>
        <v>2022</v>
      </c>
    </row>
    <row r="6" spans="1:7" ht="32.1" customHeight="1" x14ac:dyDescent="0.3">
      <c r="A6" s="158"/>
      <c r="B6" s="155"/>
      <c r="C6" s="155"/>
      <c r="D6" s="155"/>
      <c r="E6" s="155"/>
      <c r="F6" s="155"/>
      <c r="G6" s="73" t="s">
        <v>3287</v>
      </c>
    </row>
    <row r="7" spans="1:7" x14ac:dyDescent="0.3">
      <c r="A7" s="44" t="s">
        <v>484</v>
      </c>
      <c r="B7" s="28">
        <f>SUM(B8:B16)</f>
        <v>281480929.83240008</v>
      </c>
      <c r="C7" s="28">
        <f t="shared" ref="C7:G7" si="0">SUM(C8:C16)</f>
        <v>326159206.76999998</v>
      </c>
      <c r="D7" s="28">
        <f t="shared" si="0"/>
        <v>461254022.41000003</v>
      </c>
      <c r="E7" s="28">
        <f t="shared" si="0"/>
        <v>565404283.31000006</v>
      </c>
      <c r="F7" s="28">
        <f t="shared" si="0"/>
        <v>521667664.04000002</v>
      </c>
      <c r="G7" s="28">
        <f t="shared" si="0"/>
        <v>1022482255.8927302</v>
      </c>
    </row>
    <row r="8" spans="1:7" x14ac:dyDescent="0.3">
      <c r="A8" s="45" t="s">
        <v>446</v>
      </c>
      <c r="B8" s="50">
        <v>105209381.61000007</v>
      </c>
      <c r="C8" s="50">
        <v>109213604.3</v>
      </c>
      <c r="D8" s="50">
        <v>111808624.7</v>
      </c>
      <c r="E8" s="50">
        <v>111229441.90000001</v>
      </c>
      <c r="F8" s="50">
        <v>116303374.3</v>
      </c>
      <c r="G8" s="50">
        <v>125501090.69949999</v>
      </c>
    </row>
    <row r="9" spans="1:7" x14ac:dyDescent="0.3">
      <c r="A9" s="45" t="s">
        <v>447</v>
      </c>
      <c r="B9" s="50">
        <v>40457820.490000002</v>
      </c>
      <c r="C9" s="50">
        <v>52230376.329999998</v>
      </c>
      <c r="D9" s="50">
        <v>43535262.189999998</v>
      </c>
      <c r="E9" s="50">
        <v>55510489.829999998</v>
      </c>
      <c r="F9" s="50">
        <v>57007264.170000002</v>
      </c>
      <c r="G9" s="50">
        <v>56589249.021299995</v>
      </c>
    </row>
    <row r="10" spans="1:7" x14ac:dyDescent="0.3">
      <c r="A10" s="45" t="s">
        <v>448</v>
      </c>
      <c r="B10" s="50">
        <v>119622372.21240003</v>
      </c>
      <c r="C10" s="50">
        <v>138567278.09999999</v>
      </c>
      <c r="D10" s="50">
        <v>140658440.19999999</v>
      </c>
      <c r="E10" s="50">
        <v>135702512.19999999</v>
      </c>
      <c r="F10" s="50">
        <v>145244748.90000001</v>
      </c>
      <c r="G10" s="50">
        <v>201353871.6419301</v>
      </c>
    </row>
    <row r="11" spans="1:7" x14ac:dyDescent="0.3">
      <c r="A11" s="45" t="s">
        <v>449</v>
      </c>
      <c r="B11" s="50">
        <v>789898.60999999987</v>
      </c>
      <c r="C11" s="50">
        <v>1082210.2</v>
      </c>
      <c r="D11" s="50">
        <v>736288.91</v>
      </c>
      <c r="E11" s="50">
        <v>1899670</v>
      </c>
      <c r="F11" s="50">
        <v>58465012.109999999</v>
      </c>
      <c r="G11" s="50">
        <v>125023.70999999999</v>
      </c>
    </row>
    <row r="12" spans="1:7" x14ac:dyDescent="0.3">
      <c r="A12" s="45" t="s">
        <v>450</v>
      </c>
      <c r="B12" s="50">
        <v>15384935.019999998</v>
      </c>
      <c r="C12" s="50">
        <v>23203027.809999999</v>
      </c>
      <c r="D12" s="50">
        <v>10990609.57</v>
      </c>
      <c r="E12" s="50">
        <v>24610942.260000002</v>
      </c>
      <c r="F12" s="50">
        <v>26254738.68</v>
      </c>
      <c r="G12" s="50">
        <v>150364249.83999997</v>
      </c>
    </row>
    <row r="13" spans="1:7" x14ac:dyDescent="0.3">
      <c r="A13" s="45" t="s">
        <v>451</v>
      </c>
      <c r="B13" s="50"/>
      <c r="C13" s="50"/>
      <c r="D13" s="50">
        <v>79998201.540000007</v>
      </c>
      <c r="E13" s="50">
        <v>176525835.40000001</v>
      </c>
      <c r="F13" s="50">
        <v>118387962</v>
      </c>
      <c r="G13" s="50">
        <v>261365885.85999995</v>
      </c>
    </row>
    <row r="14" spans="1:7" x14ac:dyDescent="0.3">
      <c r="A14" s="45" t="s">
        <v>452</v>
      </c>
      <c r="B14" s="50"/>
      <c r="C14" s="50"/>
      <c r="D14" s="50">
        <v>43556000</v>
      </c>
      <c r="E14" s="50">
        <v>59693431.259999998</v>
      </c>
      <c r="F14" s="50">
        <v>0</v>
      </c>
      <c r="G14" s="50">
        <v>227160109.08000022</v>
      </c>
    </row>
    <row r="15" spans="1:7" x14ac:dyDescent="0.3">
      <c r="A15" s="45" t="s">
        <v>453</v>
      </c>
      <c r="B15" s="50">
        <v>16521.89</v>
      </c>
      <c r="C15" s="50">
        <v>1862710.03</v>
      </c>
      <c r="D15" s="50">
        <v>29970595.300000001</v>
      </c>
      <c r="E15" s="50">
        <v>231960.46</v>
      </c>
      <c r="F15" s="50">
        <v>4563.88</v>
      </c>
      <c r="G15" s="50">
        <v>22776.04</v>
      </c>
    </row>
    <row r="16" spans="1:7" x14ac:dyDescent="0.3">
      <c r="A16" s="45" t="s">
        <v>454</v>
      </c>
      <c r="B16" s="50"/>
      <c r="C16" s="50">
        <v>0</v>
      </c>
      <c r="D16" s="50">
        <v>0</v>
      </c>
      <c r="E16" s="50">
        <v>0</v>
      </c>
      <c r="F16" s="50">
        <v>0</v>
      </c>
      <c r="G16" s="50"/>
    </row>
    <row r="17" spans="1:7" x14ac:dyDescent="0.3">
      <c r="A17" s="46"/>
      <c r="B17" s="46"/>
      <c r="C17" s="46"/>
      <c r="D17" s="46"/>
      <c r="E17" s="46"/>
      <c r="F17" s="46"/>
      <c r="G17" s="46"/>
    </row>
    <row r="18" spans="1:7" x14ac:dyDescent="0.3">
      <c r="A18" s="47" t="s">
        <v>485</v>
      </c>
      <c r="B18" s="51">
        <f>SUM(B19:B27)</f>
        <v>75155721.780000001</v>
      </c>
      <c r="C18" s="51">
        <f t="shared" ref="C18:G18" si="1">SUM(C19:C27)</f>
        <v>138826523</v>
      </c>
      <c r="D18" s="51">
        <f t="shared" si="1"/>
        <v>115518199.3</v>
      </c>
      <c r="E18" s="51">
        <f t="shared" si="1"/>
        <v>97379616.5</v>
      </c>
      <c r="F18" s="51">
        <f t="shared" si="1"/>
        <v>88855851.180000007</v>
      </c>
      <c r="G18" s="51">
        <f t="shared" si="1"/>
        <v>99434871.629999995</v>
      </c>
    </row>
    <row r="19" spans="1:7" x14ac:dyDescent="0.3">
      <c r="A19" s="45" t="s">
        <v>446</v>
      </c>
      <c r="B19" s="50">
        <v>0</v>
      </c>
      <c r="C19" s="50">
        <v>0</v>
      </c>
      <c r="D19" s="50">
        <v>0</v>
      </c>
      <c r="E19" s="50">
        <v>0</v>
      </c>
      <c r="F19" s="50">
        <v>0</v>
      </c>
      <c r="G19" s="50"/>
    </row>
    <row r="20" spans="1:7" x14ac:dyDescent="0.3">
      <c r="A20" s="45" t="s">
        <v>447</v>
      </c>
      <c r="B20" s="50">
        <v>0</v>
      </c>
      <c r="C20" s="50">
        <v>0</v>
      </c>
      <c r="D20" s="50">
        <v>0</v>
      </c>
      <c r="E20" s="50">
        <v>4032373.59</v>
      </c>
      <c r="F20" s="50">
        <v>35674.75</v>
      </c>
      <c r="G20" s="50">
        <v>10702.59</v>
      </c>
    </row>
    <row r="21" spans="1:7" x14ac:dyDescent="0.3">
      <c r="A21" s="45" t="s">
        <v>448</v>
      </c>
      <c r="B21" s="50">
        <v>0</v>
      </c>
      <c r="C21" s="50">
        <v>0</v>
      </c>
      <c r="D21" s="50">
        <v>0</v>
      </c>
      <c r="E21" s="50">
        <v>0</v>
      </c>
      <c r="F21" s="50">
        <v>0</v>
      </c>
      <c r="G21" s="50">
        <v>11818974.01</v>
      </c>
    </row>
    <row r="22" spans="1:7" x14ac:dyDescent="0.3">
      <c r="A22" s="45" t="s">
        <v>449</v>
      </c>
      <c r="B22" s="50">
        <v>0</v>
      </c>
      <c r="C22" s="50">
        <v>0</v>
      </c>
      <c r="D22" s="50">
        <v>0</v>
      </c>
      <c r="E22" s="50">
        <v>0</v>
      </c>
      <c r="F22" s="50">
        <v>0</v>
      </c>
      <c r="G22" s="50"/>
    </row>
    <row r="23" spans="1:7" x14ac:dyDescent="0.3">
      <c r="A23" s="45" t="s">
        <v>450</v>
      </c>
      <c r="B23" s="50">
        <v>0</v>
      </c>
      <c r="C23" s="50">
        <v>0</v>
      </c>
      <c r="D23" s="50">
        <v>0</v>
      </c>
      <c r="E23" s="50">
        <v>3636685.18</v>
      </c>
      <c r="F23" s="50">
        <v>0</v>
      </c>
      <c r="G23" s="50"/>
    </row>
    <row r="24" spans="1:7" x14ac:dyDescent="0.3">
      <c r="A24" s="45" t="s">
        <v>451</v>
      </c>
      <c r="B24" s="50">
        <v>75155721.780000001</v>
      </c>
      <c r="C24" s="50">
        <v>138826523</v>
      </c>
      <c r="D24" s="50">
        <v>115518199.3</v>
      </c>
      <c r="E24" s="50">
        <v>89710557.730000004</v>
      </c>
      <c r="F24" s="50">
        <v>88820176.430000007</v>
      </c>
      <c r="G24" s="50">
        <v>87605195.030000001</v>
      </c>
    </row>
    <row r="25" spans="1:7" x14ac:dyDescent="0.3">
      <c r="A25" s="45" t="s">
        <v>452</v>
      </c>
      <c r="B25" s="50">
        <v>0</v>
      </c>
      <c r="C25" s="50">
        <v>0</v>
      </c>
      <c r="D25" s="50">
        <v>0</v>
      </c>
      <c r="E25" s="50">
        <v>0</v>
      </c>
      <c r="F25" s="50"/>
      <c r="G25" s="50"/>
    </row>
    <row r="26" spans="1:7" x14ac:dyDescent="0.3">
      <c r="A26" s="45" t="s">
        <v>456</v>
      </c>
      <c r="B26" s="50">
        <v>0</v>
      </c>
      <c r="C26" s="50">
        <v>0</v>
      </c>
      <c r="D26" s="50">
        <v>0</v>
      </c>
      <c r="E26" s="50">
        <v>0</v>
      </c>
      <c r="F26" s="50">
        <v>0</v>
      </c>
      <c r="G26" s="50"/>
    </row>
    <row r="27" spans="1:7" x14ac:dyDescent="0.3">
      <c r="A27" s="45" t="s">
        <v>454</v>
      </c>
      <c r="B27" s="50">
        <v>0</v>
      </c>
      <c r="C27" s="50">
        <v>0</v>
      </c>
      <c r="D27" s="50">
        <v>0</v>
      </c>
      <c r="E27" s="50">
        <v>0</v>
      </c>
      <c r="F27" s="50">
        <v>0</v>
      </c>
      <c r="G27" s="50"/>
    </row>
    <row r="28" spans="1:7" x14ac:dyDescent="0.3">
      <c r="A28" s="46"/>
      <c r="B28" s="46"/>
      <c r="C28" s="46"/>
      <c r="D28" s="46"/>
      <c r="E28" s="46"/>
      <c r="F28" s="46"/>
      <c r="G28" s="46"/>
    </row>
    <row r="29" spans="1:7" x14ac:dyDescent="0.3">
      <c r="A29" s="47" t="s">
        <v>486</v>
      </c>
      <c r="B29" s="50">
        <f>B7+B18</f>
        <v>356636651.61240005</v>
      </c>
      <c r="C29" s="50">
        <f t="shared" ref="C29:G29" si="2">C7+C18</f>
        <v>464985729.76999998</v>
      </c>
      <c r="D29" s="50">
        <f t="shared" si="2"/>
        <v>576772221.71000004</v>
      </c>
      <c r="E29" s="50">
        <f t="shared" si="2"/>
        <v>662783899.81000006</v>
      </c>
      <c r="F29" s="50">
        <f t="shared" si="2"/>
        <v>610523515.22000003</v>
      </c>
      <c r="G29" s="50">
        <f t="shared" si="2"/>
        <v>1121917127.5227304</v>
      </c>
    </row>
    <row r="30" spans="1:7" x14ac:dyDescent="0.3">
      <c r="A30" s="49"/>
      <c r="B30" s="49"/>
      <c r="C30" s="49"/>
      <c r="D30" s="49"/>
      <c r="E30" s="49"/>
      <c r="F30" s="49"/>
      <c r="G30" s="49"/>
    </row>
    <row r="31" spans="1:7" x14ac:dyDescent="0.3">
      <c r="A31" s="74"/>
    </row>
    <row r="32" spans="1:7" x14ac:dyDescent="0.3">
      <c r="A32" s="153" t="s">
        <v>3284</v>
      </c>
      <c r="B32" s="153"/>
      <c r="C32" s="153"/>
      <c r="D32" s="153"/>
      <c r="E32" s="153"/>
      <c r="F32" s="153"/>
      <c r="G32" s="153"/>
    </row>
    <row r="33" spans="1:7" x14ac:dyDescent="0.3">
      <c r="A33" s="153" t="s">
        <v>3285</v>
      </c>
      <c r="B33" s="153"/>
      <c r="C33" s="153"/>
      <c r="D33" s="153"/>
      <c r="E33" s="153"/>
      <c r="F33" s="153"/>
      <c r="G33" s="153"/>
    </row>
  </sheetData>
  <sheetProtection password="93CF" sheet="1" objects="1" scenarios="1"/>
  <mergeCells count="12">
    <mergeCell ref="A33:G33"/>
    <mergeCell ref="A1:G1"/>
    <mergeCell ref="A2:G2"/>
    <mergeCell ref="A3:G3"/>
    <mergeCell ref="A4:G4"/>
    <mergeCell ref="A32:G32"/>
    <mergeCell ref="A5:A6"/>
    <mergeCell ref="B5:B6"/>
    <mergeCell ref="C5:C6"/>
    <mergeCell ref="D5:D6"/>
    <mergeCell ref="E5:E6"/>
    <mergeCell ref="F5:F6"/>
  </mergeCells>
  <dataValidations count="6">
    <dataValidation allowBlank="1" showInputMessage="1" showErrorMessage="1" prompt="Año 1 (c)" sqref="F5:F6"/>
    <dataValidation allowBlank="1" showInputMessage="1" showErrorMessage="1" prompt="Año 2 (c)" sqref="E5:E6"/>
    <dataValidation allowBlank="1" showInputMessage="1" showErrorMessage="1" prompt="Año 3 (c)" sqref="D5:D6"/>
    <dataValidation allowBlank="1" showInputMessage="1" showErrorMessage="1" prompt="Año 4 (c)" sqref="C5:C6"/>
    <dataValidation allowBlank="1" showInputMessage="1" showErrorMessage="1" prompt="Año 5 (c)" sqref="B5:B6"/>
    <dataValidation type="decimal" allowBlank="1" showInputMessage="1" showErrorMessage="1" sqref="B7:G29">
      <formula1>-1.79769313486231E+100</formula1>
      <formula2>1.79769313486231E+100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prompt="Año del Ejercicio Vigente (d)">
          <x14:formula1>
            <xm:f>'Info General'!I6</xm:f>
          </x14:formula1>
          <x14:formula2>
            <xm:f>'Info General'!J6</xm:f>
          </x14:formula2>
          <xm:sqref>G5</xm:sqref>
        </x14:dataValidation>
      </x14:dataValidations>
    </ext>
  </extLst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4"/>
  <dimension ref="A1:U25"/>
  <sheetViews>
    <sheetView workbookViewId="0">
      <selection activeCell="O25" sqref="O25"/>
    </sheetView>
  </sheetViews>
  <sheetFormatPr baseColWidth="10" defaultRowHeight="14.4" x14ac:dyDescent="0.3"/>
  <cols>
    <col min="1" max="1" width="10.44140625" bestFit="1" customWidth="1"/>
    <col min="2" max="14" width="3" customWidth="1"/>
    <col min="15" max="15" width="58.44140625" customWidth="1"/>
    <col min="17" max="17" width="12.6640625" customWidth="1"/>
    <col min="18" max="18" width="11.33203125" bestFit="1" customWidth="1"/>
    <col min="20" max="20" width="11" bestFit="1" customWidth="1"/>
    <col min="21" max="21" width="10" bestFit="1" customWidth="1"/>
    <col min="22" max="22" width="20.6640625" bestFit="1" customWidth="1"/>
    <col min="23" max="23" width="15" bestFit="1" customWidth="1"/>
    <col min="24" max="24" width="27.33203125" bestFit="1" customWidth="1"/>
    <col min="25" max="25" width="16" bestFit="1" customWidth="1"/>
  </cols>
  <sheetData>
    <row r="1" spans="1:21" x14ac:dyDescent="0.3">
      <c r="A1" t="s">
        <v>538</v>
      </c>
      <c r="B1" t="s">
        <v>539</v>
      </c>
      <c r="C1" t="s">
        <v>540</v>
      </c>
      <c r="D1" t="s">
        <v>541</v>
      </c>
      <c r="E1" t="s">
        <v>542</v>
      </c>
      <c r="F1" t="s">
        <v>543</v>
      </c>
      <c r="G1" t="s">
        <v>544</v>
      </c>
      <c r="H1" t="s">
        <v>545</v>
      </c>
      <c r="I1" t="s">
        <v>546</v>
      </c>
      <c r="P1" t="s">
        <v>3265</v>
      </c>
      <c r="Q1" t="s">
        <v>3264</v>
      </c>
      <c r="R1" t="s">
        <v>3263</v>
      </c>
      <c r="S1" t="s">
        <v>3262</v>
      </c>
      <c r="T1" t="s">
        <v>3261</v>
      </c>
      <c r="U1" t="s">
        <v>3258</v>
      </c>
    </row>
    <row r="2" spans="1:21" x14ac:dyDescent="0.3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7,4,1,0,0,0,0</v>
      </c>
      <c r="B2">
        <v>7</v>
      </c>
      <c r="C2">
        <v>4</v>
      </c>
      <c r="D2">
        <v>1</v>
      </c>
      <c r="I2" t="s">
        <v>703</v>
      </c>
      <c r="P2" s="13">
        <f>'Formato 7 d)'!B7</f>
        <v>281480929.83240008</v>
      </c>
      <c r="Q2" s="13">
        <f>'Formato 7 d)'!C7</f>
        <v>326159206.76999998</v>
      </c>
      <c r="R2" s="13">
        <f>'Formato 7 d)'!D7</f>
        <v>461254022.41000003</v>
      </c>
      <c r="S2" s="13">
        <f>'Formato 7 d)'!E7</f>
        <v>565404283.31000006</v>
      </c>
      <c r="T2" s="13">
        <f>'Formato 7 d)'!F7</f>
        <v>521667664.04000002</v>
      </c>
      <c r="U2" s="13">
        <f>'Formato 7 d)'!G7</f>
        <v>1022482255.8927302</v>
      </c>
    </row>
    <row r="3" spans="1:21" x14ac:dyDescent="0.3">
      <c r="A3" t="str">
        <f t="shared" ref="A3:A11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7,4,1,1,0,0,0</v>
      </c>
      <c r="B3">
        <v>7</v>
      </c>
      <c r="C3">
        <v>4</v>
      </c>
      <c r="D3">
        <v>1</v>
      </c>
      <c r="E3">
        <v>1</v>
      </c>
      <c r="J3" t="s">
        <v>3143</v>
      </c>
      <c r="P3" s="13">
        <f>'Formato 7 d)'!B8</f>
        <v>105209381.61000007</v>
      </c>
      <c r="Q3" s="13">
        <f>'Formato 7 d)'!C8</f>
        <v>109213604.3</v>
      </c>
      <c r="R3" s="13">
        <f>'Formato 7 d)'!D8</f>
        <v>111808624.7</v>
      </c>
      <c r="S3" s="13">
        <f>'Formato 7 d)'!E8</f>
        <v>111229441.90000001</v>
      </c>
      <c r="T3" s="13">
        <f>'Formato 7 d)'!F8</f>
        <v>116303374.3</v>
      </c>
      <c r="U3" s="13">
        <f>'Formato 7 d)'!G8</f>
        <v>125501090.69949999</v>
      </c>
    </row>
    <row r="4" spans="1:21" x14ac:dyDescent="0.3">
      <c r="A4" t="str">
        <f t="shared" si="0"/>
        <v>7,4,1,2,0,0,0</v>
      </c>
      <c r="B4">
        <v>7</v>
      </c>
      <c r="C4">
        <v>4</v>
      </c>
      <c r="D4">
        <v>1</v>
      </c>
      <c r="E4">
        <v>2</v>
      </c>
      <c r="J4" t="s">
        <v>3151</v>
      </c>
      <c r="P4" s="13">
        <f>'Formato 7 d)'!B9</f>
        <v>40457820.490000002</v>
      </c>
      <c r="Q4" s="13">
        <f>'Formato 7 d)'!C9</f>
        <v>52230376.329999998</v>
      </c>
      <c r="R4" s="13">
        <f>'Formato 7 d)'!D9</f>
        <v>43535262.189999998</v>
      </c>
      <c r="S4" s="13">
        <f>'Formato 7 d)'!E9</f>
        <v>55510489.829999998</v>
      </c>
      <c r="T4" s="13">
        <f>'Formato 7 d)'!F9</f>
        <v>57007264.170000002</v>
      </c>
      <c r="U4" s="13">
        <f>'Formato 7 d)'!G9</f>
        <v>56589249.021299995</v>
      </c>
    </row>
    <row r="5" spans="1:21" x14ac:dyDescent="0.3">
      <c r="A5" t="str">
        <f t="shared" si="0"/>
        <v>7,4,1,3,0,0,0</v>
      </c>
      <c r="B5">
        <v>7</v>
      </c>
      <c r="C5">
        <v>4</v>
      </c>
      <c r="D5">
        <v>1</v>
      </c>
      <c r="E5">
        <v>3</v>
      </c>
      <c r="J5" t="s">
        <v>3170</v>
      </c>
      <c r="P5" s="13">
        <f>'Formato 7 d)'!B10</f>
        <v>119622372.21240003</v>
      </c>
      <c r="Q5" s="13">
        <f>'Formato 7 d)'!C10</f>
        <v>138567278.09999999</v>
      </c>
      <c r="R5" s="13">
        <f>'Formato 7 d)'!D10</f>
        <v>140658440.19999999</v>
      </c>
      <c r="S5" s="13">
        <f>'Formato 7 d)'!E10</f>
        <v>135702512.19999999</v>
      </c>
      <c r="T5" s="13">
        <f>'Formato 7 d)'!F10</f>
        <v>145244748.90000001</v>
      </c>
      <c r="U5" s="13">
        <f>'Formato 7 d)'!G10</f>
        <v>201353871.6419301</v>
      </c>
    </row>
    <row r="6" spans="1:21" x14ac:dyDescent="0.3">
      <c r="A6" t="str">
        <f t="shared" si="0"/>
        <v>7,4,1,4,0,0,0</v>
      </c>
      <c r="B6">
        <v>7</v>
      </c>
      <c r="C6">
        <v>4</v>
      </c>
      <c r="D6">
        <v>1</v>
      </c>
      <c r="E6">
        <v>4</v>
      </c>
      <c r="J6" t="s">
        <v>3171</v>
      </c>
      <c r="P6" s="13">
        <f>'Formato 7 d)'!B11</f>
        <v>789898.60999999987</v>
      </c>
      <c r="Q6" s="13">
        <f>'Formato 7 d)'!C11</f>
        <v>1082210.2</v>
      </c>
      <c r="R6" s="13">
        <f>'Formato 7 d)'!D11</f>
        <v>736288.91</v>
      </c>
      <c r="S6" s="13">
        <f>'Formato 7 d)'!E11</f>
        <v>1899670</v>
      </c>
      <c r="T6" s="13">
        <f>'Formato 7 d)'!F11</f>
        <v>58465012.109999999</v>
      </c>
      <c r="U6" s="13">
        <f>'Formato 7 d)'!G11</f>
        <v>125023.70999999999</v>
      </c>
    </row>
    <row r="7" spans="1:21" x14ac:dyDescent="0.3">
      <c r="A7" t="str">
        <f t="shared" si="0"/>
        <v>7,4,1,5,0,0,0</v>
      </c>
      <c r="B7">
        <v>7</v>
      </c>
      <c r="C7">
        <v>4</v>
      </c>
      <c r="D7">
        <v>1</v>
      </c>
      <c r="E7">
        <v>5</v>
      </c>
      <c r="J7" t="s">
        <v>3190</v>
      </c>
      <c r="P7" s="13">
        <f>'Formato 7 d)'!B12</f>
        <v>15384935.019999998</v>
      </c>
      <c r="Q7" s="13">
        <f>'Formato 7 d)'!C12</f>
        <v>23203027.809999999</v>
      </c>
      <c r="R7" s="13">
        <f>'Formato 7 d)'!D12</f>
        <v>10990609.57</v>
      </c>
      <c r="S7" s="13">
        <f>'Formato 7 d)'!E12</f>
        <v>24610942.260000002</v>
      </c>
      <c r="T7" s="13">
        <f>'Formato 7 d)'!F12</f>
        <v>26254738.68</v>
      </c>
      <c r="U7" s="13">
        <f>'Formato 7 d)'!G12</f>
        <v>150364249.83999997</v>
      </c>
    </row>
    <row r="8" spans="1:21" x14ac:dyDescent="0.3">
      <c r="A8" t="str">
        <f t="shared" si="0"/>
        <v>7,4,1,6,0,0,0</v>
      </c>
      <c r="B8">
        <v>7</v>
      </c>
      <c r="C8">
        <v>4</v>
      </c>
      <c r="D8">
        <v>1</v>
      </c>
      <c r="E8">
        <v>6</v>
      </c>
      <c r="J8" t="s">
        <v>3191</v>
      </c>
      <c r="P8" s="13">
        <f>'Formato 7 d)'!B13</f>
        <v>0</v>
      </c>
      <c r="Q8" s="13">
        <f>'Formato 7 d)'!C13</f>
        <v>0</v>
      </c>
      <c r="R8" s="13">
        <f>'Formato 7 d)'!D13</f>
        <v>79998201.540000007</v>
      </c>
      <c r="S8" s="13">
        <f>'Formato 7 d)'!E13</f>
        <v>176525835.40000001</v>
      </c>
      <c r="T8" s="13">
        <f>'Formato 7 d)'!F13</f>
        <v>118387962</v>
      </c>
      <c r="U8" s="13">
        <f>'Formato 7 d)'!G13</f>
        <v>261365885.85999995</v>
      </c>
    </row>
    <row r="9" spans="1:21" x14ac:dyDescent="0.3">
      <c r="A9" t="str">
        <f t="shared" si="0"/>
        <v>7,4,1,7,0,0,0</v>
      </c>
      <c r="B9">
        <v>7</v>
      </c>
      <c r="C9">
        <v>4</v>
      </c>
      <c r="D9">
        <v>1</v>
      </c>
      <c r="E9">
        <v>7</v>
      </c>
      <c r="J9" t="s">
        <v>3195</v>
      </c>
      <c r="P9" s="13">
        <f>'Formato 7 d)'!B14</f>
        <v>0</v>
      </c>
      <c r="Q9" s="13">
        <f>'Formato 7 d)'!C14</f>
        <v>0</v>
      </c>
      <c r="R9" s="13">
        <f>'Formato 7 d)'!D14</f>
        <v>43556000</v>
      </c>
      <c r="S9" s="13">
        <f>'Formato 7 d)'!E14</f>
        <v>59693431.259999998</v>
      </c>
      <c r="T9" s="13">
        <f>'Formato 7 d)'!F14</f>
        <v>0</v>
      </c>
      <c r="U9" s="13">
        <f>'Formato 7 d)'!G14</f>
        <v>227160109.08000022</v>
      </c>
    </row>
    <row r="10" spans="1:21" x14ac:dyDescent="0.3">
      <c r="A10" t="str">
        <f t="shared" si="0"/>
        <v>7,4,1,8,0,0,0</v>
      </c>
      <c r="B10">
        <v>7</v>
      </c>
      <c r="C10">
        <v>4</v>
      </c>
      <c r="D10">
        <v>1</v>
      </c>
      <c r="E10">
        <v>8</v>
      </c>
      <c r="J10" t="s">
        <v>3259</v>
      </c>
      <c r="P10" s="13">
        <f>'Formato 7 d)'!B15</f>
        <v>16521.89</v>
      </c>
      <c r="Q10" s="13">
        <f>'Formato 7 d)'!C15</f>
        <v>1862710.03</v>
      </c>
      <c r="R10" s="13">
        <f>'Formato 7 d)'!D15</f>
        <v>29970595.300000001</v>
      </c>
      <c r="S10" s="13">
        <f>'Formato 7 d)'!E15</f>
        <v>231960.46</v>
      </c>
      <c r="T10" s="13">
        <f>'Formato 7 d)'!F15</f>
        <v>4563.88</v>
      </c>
      <c r="U10" s="13">
        <f>'Formato 7 d)'!G15</f>
        <v>22776.04</v>
      </c>
    </row>
    <row r="11" spans="1:21" x14ac:dyDescent="0.3">
      <c r="A11" t="str">
        <f t="shared" si="0"/>
        <v>7,4,1,9,0,0,0</v>
      </c>
      <c r="B11">
        <v>7</v>
      </c>
      <c r="C11">
        <v>4</v>
      </c>
      <c r="D11">
        <v>1</v>
      </c>
      <c r="E11">
        <v>9</v>
      </c>
      <c r="J11" t="s">
        <v>661</v>
      </c>
      <c r="P11" s="13">
        <f>'Formato 7 d)'!B16</f>
        <v>0</v>
      </c>
      <c r="Q11" s="13">
        <f>'Formato 7 d)'!C16</f>
        <v>0</v>
      </c>
      <c r="R11" s="13">
        <f>'Formato 7 d)'!D16</f>
        <v>0</v>
      </c>
      <c r="S11" s="13">
        <f>'Formato 7 d)'!E16</f>
        <v>0</v>
      </c>
      <c r="T11" s="13">
        <f>'Formato 7 d)'!F16</f>
        <v>0</v>
      </c>
      <c r="U11" s="13">
        <f>'Formato 7 d)'!G16</f>
        <v>0</v>
      </c>
    </row>
    <row r="12" spans="1:21" x14ac:dyDescent="0.3">
      <c r="A12" t="str">
        <f t="shared" ref="A12" si="1">IF(LEN(CLEAN(B12))=0,"0",B12)&amp;","&amp;IF(LEN(CLEAN(C12))=0,"0",C12)&amp;","&amp;IF(LEN(CLEAN(D12))=0,"0",D12)&amp;","&amp;IF(LEN(CLEAN(E12))=0,"0",E12)&amp;","&amp;IF(LEN(CLEAN(F12))=0,"0",F12)&amp;","&amp;IF(LEN(CLEAN(G12))=0,"0",G12)&amp;","&amp;IF(LEN(CLEAN(H12))=0,"0",H12)</f>
        <v>7,4,2,0,0,0,0</v>
      </c>
      <c r="B12">
        <v>7</v>
      </c>
      <c r="C12">
        <v>4</v>
      </c>
      <c r="D12">
        <v>2</v>
      </c>
      <c r="I12" t="s">
        <v>704</v>
      </c>
      <c r="P12" s="13">
        <f>'Formato 7 d)'!B18</f>
        <v>75155721.780000001</v>
      </c>
      <c r="Q12" s="13">
        <f>'Formato 7 d)'!C18</f>
        <v>138826523</v>
      </c>
      <c r="R12" s="13">
        <f>'Formato 7 d)'!D18</f>
        <v>115518199.3</v>
      </c>
      <c r="S12" s="13">
        <f>'Formato 7 d)'!E18</f>
        <v>97379616.5</v>
      </c>
      <c r="T12" s="13">
        <f>'Formato 7 d)'!F18</f>
        <v>88855851.180000007</v>
      </c>
      <c r="U12" s="13">
        <f>'Formato 7 d)'!G18</f>
        <v>99434871.629999995</v>
      </c>
    </row>
    <row r="13" spans="1:21" x14ac:dyDescent="0.3">
      <c r="A13" t="str">
        <f t="shared" ref="A13:A22" si="2">IF(LEN(CLEAN(B13))=0,"0",B13)&amp;","&amp;IF(LEN(CLEAN(C13))=0,"0",C13)&amp;","&amp;IF(LEN(CLEAN(D13))=0,"0",D13)&amp;","&amp;IF(LEN(CLEAN(E13))=0,"0",E13)&amp;","&amp;IF(LEN(CLEAN(F13))=0,"0",F13)&amp;","&amp;IF(LEN(CLEAN(G13))=0,"0",G13)&amp;","&amp;IF(LEN(CLEAN(H13))=0,"0",H13)</f>
        <v>7,4,2,1,0,0,0</v>
      </c>
      <c r="B13">
        <v>7</v>
      </c>
      <c r="C13">
        <v>4</v>
      </c>
      <c r="D13">
        <v>2</v>
      </c>
      <c r="E13">
        <v>1</v>
      </c>
      <c r="J13" t="s">
        <v>3143</v>
      </c>
      <c r="P13" s="13">
        <f>'Formato 7 d)'!B19</f>
        <v>0</v>
      </c>
      <c r="Q13" s="13">
        <f>'Formato 7 d)'!C19</f>
        <v>0</v>
      </c>
      <c r="R13" s="13">
        <f>'Formato 7 d)'!D19</f>
        <v>0</v>
      </c>
      <c r="S13" s="13">
        <f>'Formato 7 d)'!E19</f>
        <v>0</v>
      </c>
      <c r="T13" s="13">
        <f>'Formato 7 d)'!F19</f>
        <v>0</v>
      </c>
      <c r="U13" s="13">
        <f>'Formato 7 d)'!G19</f>
        <v>0</v>
      </c>
    </row>
    <row r="14" spans="1:21" x14ac:dyDescent="0.3">
      <c r="A14" t="str">
        <f t="shared" si="2"/>
        <v>7,4,2,2,0,0,0</v>
      </c>
      <c r="B14">
        <v>7</v>
      </c>
      <c r="C14">
        <v>4</v>
      </c>
      <c r="D14">
        <v>2</v>
      </c>
      <c r="E14">
        <v>2</v>
      </c>
      <c r="J14" t="s">
        <v>3151</v>
      </c>
      <c r="P14" s="13">
        <f>'Formato 7 d)'!B20</f>
        <v>0</v>
      </c>
      <c r="Q14" s="13">
        <f>'Formato 7 d)'!C20</f>
        <v>0</v>
      </c>
      <c r="R14" s="13">
        <f>'Formato 7 d)'!D20</f>
        <v>0</v>
      </c>
      <c r="S14" s="13">
        <f>'Formato 7 d)'!E20</f>
        <v>4032373.59</v>
      </c>
      <c r="T14" s="13">
        <f>'Formato 7 d)'!F20</f>
        <v>35674.75</v>
      </c>
      <c r="U14" s="13">
        <f>'Formato 7 d)'!G20</f>
        <v>10702.59</v>
      </c>
    </row>
    <row r="15" spans="1:21" x14ac:dyDescent="0.3">
      <c r="A15" t="str">
        <f t="shared" si="2"/>
        <v>7,4,2,3,0,0,0</v>
      </c>
      <c r="B15">
        <v>7</v>
      </c>
      <c r="C15">
        <v>4</v>
      </c>
      <c r="D15">
        <v>2</v>
      </c>
      <c r="E15">
        <v>3</v>
      </c>
      <c r="J15" t="s">
        <v>3170</v>
      </c>
      <c r="P15" s="13">
        <f>'Formato 7 d)'!B21</f>
        <v>0</v>
      </c>
      <c r="Q15" s="13">
        <f>'Formato 7 d)'!C21</f>
        <v>0</v>
      </c>
      <c r="R15" s="13">
        <f>'Formato 7 d)'!D21</f>
        <v>0</v>
      </c>
      <c r="S15" s="13">
        <f>'Formato 7 d)'!E21</f>
        <v>0</v>
      </c>
      <c r="T15" s="13">
        <f>'Formato 7 d)'!F21</f>
        <v>0</v>
      </c>
      <c r="U15" s="13">
        <f>'Formato 7 d)'!G21</f>
        <v>11818974.01</v>
      </c>
    </row>
    <row r="16" spans="1:21" x14ac:dyDescent="0.3">
      <c r="A16" t="str">
        <f t="shared" si="2"/>
        <v>7,4,2,4,0,0,0</v>
      </c>
      <c r="B16">
        <v>7</v>
      </c>
      <c r="C16">
        <v>4</v>
      </c>
      <c r="D16">
        <v>2</v>
      </c>
      <c r="E16">
        <v>4</v>
      </c>
      <c r="J16" t="s">
        <v>3171</v>
      </c>
      <c r="P16" s="13">
        <f>'Formato 7 d)'!B22</f>
        <v>0</v>
      </c>
      <c r="Q16" s="13">
        <f>'Formato 7 d)'!C22</f>
        <v>0</v>
      </c>
      <c r="R16" s="13">
        <f>'Formato 7 d)'!D22</f>
        <v>0</v>
      </c>
      <c r="S16" s="13">
        <f>'Formato 7 d)'!E22</f>
        <v>0</v>
      </c>
      <c r="T16" s="13">
        <f>'Formato 7 d)'!F22</f>
        <v>0</v>
      </c>
      <c r="U16" s="13">
        <f>'Formato 7 d)'!G22</f>
        <v>0</v>
      </c>
    </row>
    <row r="17" spans="1:21" x14ac:dyDescent="0.3">
      <c r="A17" t="str">
        <f t="shared" si="2"/>
        <v>7,4,2,5,0,0,0</v>
      </c>
      <c r="B17">
        <v>7</v>
      </c>
      <c r="C17">
        <v>4</v>
      </c>
      <c r="D17">
        <v>2</v>
      </c>
      <c r="E17">
        <v>5</v>
      </c>
      <c r="J17" t="s">
        <v>3190</v>
      </c>
      <c r="P17" s="13">
        <f>'Formato 7 d)'!B23</f>
        <v>0</v>
      </c>
      <c r="Q17" s="13">
        <f>'Formato 7 d)'!C23</f>
        <v>0</v>
      </c>
      <c r="R17" s="13">
        <f>'Formato 7 d)'!D23</f>
        <v>0</v>
      </c>
      <c r="S17" s="13">
        <f>'Formato 7 d)'!E23</f>
        <v>3636685.18</v>
      </c>
      <c r="T17" s="13">
        <f>'Formato 7 d)'!F23</f>
        <v>0</v>
      </c>
      <c r="U17" s="13">
        <f>'Formato 7 d)'!G23</f>
        <v>0</v>
      </c>
    </row>
    <row r="18" spans="1:21" x14ac:dyDescent="0.3">
      <c r="A18" t="str">
        <f t="shared" si="2"/>
        <v>7,4,2,6,0,0,0</v>
      </c>
      <c r="B18">
        <v>7</v>
      </c>
      <c r="C18">
        <v>4</v>
      </c>
      <c r="D18">
        <v>2</v>
      </c>
      <c r="E18">
        <v>6</v>
      </c>
      <c r="J18" t="s">
        <v>3191</v>
      </c>
      <c r="P18" s="13">
        <f>'Formato 7 d)'!B24</f>
        <v>75155721.780000001</v>
      </c>
      <c r="Q18" s="13">
        <f>'Formato 7 d)'!C24</f>
        <v>138826523</v>
      </c>
      <c r="R18" s="13">
        <f>'Formato 7 d)'!D24</f>
        <v>115518199.3</v>
      </c>
      <c r="S18" s="13">
        <f>'Formato 7 d)'!E24</f>
        <v>89710557.730000004</v>
      </c>
      <c r="T18" s="13">
        <f>'Formato 7 d)'!F24</f>
        <v>88820176.430000007</v>
      </c>
      <c r="U18" s="13">
        <f>'Formato 7 d)'!G24</f>
        <v>87605195.030000001</v>
      </c>
    </row>
    <row r="19" spans="1:21" x14ac:dyDescent="0.3">
      <c r="A19" t="str">
        <f t="shared" si="2"/>
        <v>7,4,2,7,0,0,0</v>
      </c>
      <c r="B19">
        <v>7</v>
      </c>
      <c r="C19">
        <v>4</v>
      </c>
      <c r="D19">
        <v>2</v>
      </c>
      <c r="E19">
        <v>7</v>
      </c>
      <c r="J19" t="s">
        <v>3195</v>
      </c>
      <c r="P19" s="13">
        <f>'Formato 7 d)'!B25</f>
        <v>0</v>
      </c>
      <c r="Q19" s="13">
        <f>'Formato 7 d)'!C25</f>
        <v>0</v>
      </c>
      <c r="R19" s="13">
        <f>'Formato 7 d)'!D25</f>
        <v>0</v>
      </c>
      <c r="S19" s="13">
        <f>'Formato 7 d)'!E25</f>
        <v>0</v>
      </c>
      <c r="T19" s="13">
        <f>'Formato 7 d)'!F25</f>
        <v>0</v>
      </c>
      <c r="U19" s="13">
        <f>'Formato 7 d)'!G25</f>
        <v>0</v>
      </c>
    </row>
    <row r="20" spans="1:21" x14ac:dyDescent="0.3">
      <c r="A20" t="str">
        <f t="shared" si="2"/>
        <v>7,4,2,8,0,0,0</v>
      </c>
      <c r="B20">
        <v>7</v>
      </c>
      <c r="C20">
        <v>4</v>
      </c>
      <c r="D20">
        <v>2</v>
      </c>
      <c r="E20">
        <v>8</v>
      </c>
      <c r="J20" t="s">
        <v>3259</v>
      </c>
      <c r="P20" s="13">
        <f>'Formato 7 d)'!B26</f>
        <v>0</v>
      </c>
      <c r="Q20" s="13">
        <f>'Formato 7 d)'!C26</f>
        <v>0</v>
      </c>
      <c r="R20" s="13">
        <f>'Formato 7 d)'!D26</f>
        <v>0</v>
      </c>
      <c r="S20" s="13">
        <f>'Formato 7 d)'!E26</f>
        <v>0</v>
      </c>
      <c r="T20" s="13">
        <f>'Formato 7 d)'!F26</f>
        <v>0</v>
      </c>
      <c r="U20" s="13">
        <f>'Formato 7 d)'!G26</f>
        <v>0</v>
      </c>
    </row>
    <row r="21" spans="1:21" x14ac:dyDescent="0.3">
      <c r="A21" t="str">
        <f t="shared" si="2"/>
        <v>7,4,2,9,0,0,0</v>
      </c>
      <c r="B21">
        <v>7</v>
      </c>
      <c r="C21">
        <v>4</v>
      </c>
      <c r="D21">
        <v>2</v>
      </c>
      <c r="E21">
        <v>9</v>
      </c>
      <c r="J21" t="s">
        <v>661</v>
      </c>
      <c r="P21" s="13">
        <f>'Formato 7 d)'!B27</f>
        <v>0</v>
      </c>
      <c r="Q21" s="13">
        <f>'Formato 7 d)'!C27</f>
        <v>0</v>
      </c>
      <c r="R21" s="13">
        <f>'Formato 7 d)'!D27</f>
        <v>0</v>
      </c>
      <c r="S21" s="13">
        <f>'Formato 7 d)'!E27</f>
        <v>0</v>
      </c>
      <c r="T21" s="13">
        <f>'Formato 7 d)'!F27</f>
        <v>0</v>
      </c>
      <c r="U21" s="13">
        <f>'Formato 7 d)'!G27</f>
        <v>0</v>
      </c>
    </row>
    <row r="22" spans="1:21" x14ac:dyDescent="0.3">
      <c r="A22" t="str">
        <f t="shared" si="2"/>
        <v>7,4,3,0,0,0,0</v>
      </c>
      <c r="B22">
        <v>7</v>
      </c>
      <c r="C22">
        <v>4</v>
      </c>
      <c r="D22">
        <v>3</v>
      </c>
      <c r="I22" t="s">
        <v>486</v>
      </c>
      <c r="P22" s="13">
        <f>'Formato 7 d)'!B29</f>
        <v>356636651.61240005</v>
      </c>
      <c r="Q22" s="13">
        <f>'Formato 7 d)'!C29</f>
        <v>464985729.76999998</v>
      </c>
      <c r="R22" s="13">
        <f>'Formato 7 d)'!D29</f>
        <v>576772221.71000004</v>
      </c>
      <c r="S22" s="13">
        <f>'Formato 7 d)'!E29</f>
        <v>662783899.81000006</v>
      </c>
      <c r="T22" s="13">
        <f>'Formato 7 d)'!F29</f>
        <v>610523515.22000003</v>
      </c>
      <c r="U22" s="13">
        <f>'Formato 7 d)'!G29</f>
        <v>1121917127.5227304</v>
      </c>
    </row>
    <row r="23" spans="1:21" x14ac:dyDescent="0.3">
      <c r="P23" s="13"/>
      <c r="Q23" s="13"/>
      <c r="R23" s="13"/>
      <c r="S23" s="13"/>
      <c r="T23" s="13"/>
      <c r="U23" s="13"/>
    </row>
    <row r="24" spans="1:21" x14ac:dyDescent="0.3">
      <c r="P24" s="13"/>
      <c r="Q24" s="13"/>
      <c r="R24" s="13"/>
      <c r="S24" s="13"/>
      <c r="T24" s="13"/>
      <c r="U24" s="13"/>
    </row>
    <row r="25" spans="1:21" x14ac:dyDescent="0.3">
      <c r="P25" s="13"/>
      <c r="Q25" s="13"/>
      <c r="R25" s="13"/>
      <c r="S25" s="13"/>
      <c r="T25" s="13"/>
      <c r="U25" s="13"/>
    </row>
  </sheetData>
  <sheetProtection algorithmName="SHA-512" hashValue="JBqw2KSwUJudG5EJEJJWao7OeqN6yX0o0aQfUJHfUmeboxwbRaUM9QhEt9BUiji9zv0Ltqx16PpTZlhTgvWOXA==" saltValue="798ZZpD/gB31GeZ9i3XEDg==" spinCount="100000"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BO572"/>
  <sheetViews>
    <sheetView topLeftCell="A37" zoomScale="115" zoomScaleNormal="115" workbookViewId="0">
      <selection activeCell="B35" sqref="B35"/>
    </sheetView>
  </sheetViews>
  <sheetFormatPr baseColWidth="10" defaultRowHeight="14.4" x14ac:dyDescent="0.3"/>
  <cols>
    <col min="1" max="1" width="4.6640625" customWidth="1"/>
    <col min="2" max="2" width="24.88671875" bestFit="1" customWidth="1"/>
    <col min="3" max="3" width="4.5546875" customWidth="1"/>
    <col min="4" max="4" width="2.6640625" bestFit="1" customWidth="1"/>
    <col min="5" max="5" width="22" bestFit="1" customWidth="1"/>
    <col min="6" max="6" width="2.6640625" bestFit="1" customWidth="1"/>
    <col min="7" max="7" width="15.33203125" bestFit="1" customWidth="1"/>
    <col min="8" max="8" width="1.6640625" bestFit="1" customWidth="1"/>
    <col min="9" max="9" width="15.44140625" bestFit="1" customWidth="1"/>
    <col min="10" max="10" width="2.6640625" bestFit="1" customWidth="1"/>
    <col min="11" max="11" width="12" customWidth="1"/>
    <col min="12" max="12" width="1.6640625" bestFit="1" customWidth="1"/>
    <col min="13" max="13" width="17.88671875" bestFit="1" customWidth="1"/>
    <col min="14" max="14" width="2.6640625" bestFit="1" customWidth="1"/>
    <col min="15" max="15" width="13.5546875" customWidth="1"/>
    <col min="16" max="16" width="1.6640625" bestFit="1" customWidth="1"/>
    <col min="17" max="17" width="23.6640625" bestFit="1" customWidth="1"/>
    <col min="18" max="18" width="2.6640625" bestFit="1" customWidth="1"/>
    <col min="19" max="19" width="21.44140625" bestFit="1" customWidth="1"/>
    <col min="20" max="20" width="2.6640625" bestFit="1" customWidth="1"/>
    <col min="21" max="21" width="20.33203125" bestFit="1" customWidth="1"/>
    <col min="22" max="22" width="2.6640625" bestFit="1" customWidth="1"/>
    <col min="23" max="23" width="19.44140625" bestFit="1" customWidth="1"/>
    <col min="24" max="24" width="2.6640625" bestFit="1" customWidth="1"/>
    <col min="25" max="25" width="42.5546875" bestFit="1" customWidth="1"/>
    <col min="26" max="26" width="2.6640625" bestFit="1" customWidth="1"/>
    <col min="27" max="27" width="29.109375" bestFit="1" customWidth="1"/>
    <col min="28" max="28" width="2.6640625" bestFit="1" customWidth="1"/>
    <col min="29" max="29" width="31.88671875" bestFit="1" customWidth="1"/>
    <col min="30" max="30" width="2.6640625" bestFit="1" customWidth="1"/>
    <col min="31" max="31" width="25" bestFit="1" customWidth="1"/>
    <col min="32" max="32" width="2.6640625" bestFit="1" customWidth="1"/>
    <col min="33" max="33" width="23.109375" bestFit="1" customWidth="1"/>
    <col min="34" max="34" width="2.6640625" bestFit="1" customWidth="1"/>
    <col min="35" max="35" width="26" bestFit="1" customWidth="1"/>
    <col min="36" max="36" width="2.6640625" bestFit="1" customWidth="1"/>
    <col min="37" max="37" width="17.88671875" bestFit="1" customWidth="1"/>
    <col min="38" max="38" width="2.6640625" bestFit="1" customWidth="1"/>
    <col min="39" max="39" width="17.33203125" bestFit="1" customWidth="1"/>
    <col min="40" max="40" width="2.6640625" bestFit="1" customWidth="1"/>
    <col min="41" max="41" width="20.109375" bestFit="1" customWidth="1"/>
    <col min="42" max="42" width="2.6640625" bestFit="1" customWidth="1"/>
    <col min="43" max="43" width="40.6640625" customWidth="1"/>
    <col min="44" max="44" width="2.6640625" bestFit="1" customWidth="1"/>
    <col min="45" max="45" width="27.88671875" bestFit="1" customWidth="1"/>
    <col min="46" max="46" width="2.6640625" bestFit="1" customWidth="1"/>
    <col min="47" max="47" width="18" bestFit="1" customWidth="1"/>
    <col min="48" max="48" width="2.6640625" bestFit="1" customWidth="1"/>
    <col min="49" max="49" width="17.88671875" bestFit="1" customWidth="1"/>
    <col min="50" max="50" width="2.6640625" bestFit="1" customWidth="1"/>
    <col min="51" max="51" width="24.33203125" bestFit="1" customWidth="1"/>
    <col min="52" max="52" width="2.6640625" bestFit="1" customWidth="1"/>
    <col min="53" max="53" width="15.33203125" bestFit="1" customWidth="1"/>
    <col min="54" max="54" width="2.6640625" bestFit="1" customWidth="1"/>
    <col min="55" max="55" width="23.44140625" bestFit="1" customWidth="1"/>
    <col min="56" max="56" width="2.6640625" bestFit="1" customWidth="1"/>
    <col min="57" max="57" width="14.109375" bestFit="1" customWidth="1"/>
    <col min="58" max="58" width="2.6640625" bestFit="1" customWidth="1"/>
    <col min="59" max="59" width="16.33203125" bestFit="1" customWidth="1"/>
    <col min="60" max="60" width="2.6640625" bestFit="1" customWidth="1"/>
    <col min="61" max="61" width="32.109375" bestFit="1" customWidth="1"/>
    <col min="62" max="62" width="2.6640625" bestFit="1" customWidth="1"/>
    <col min="63" max="63" width="30.5546875" bestFit="1" customWidth="1"/>
    <col min="64" max="64" width="2.6640625" bestFit="1" customWidth="1"/>
    <col min="65" max="65" width="14.6640625" bestFit="1" customWidth="1"/>
    <col min="66" max="66" width="2.6640625" bestFit="1" customWidth="1"/>
    <col min="67" max="67" width="26" bestFit="1" customWidth="1"/>
  </cols>
  <sheetData>
    <row r="1" spans="1:67" x14ac:dyDescent="0.3">
      <c r="B1" t="s">
        <v>787</v>
      </c>
      <c r="E1" t="s">
        <v>789</v>
      </c>
      <c r="G1" t="s">
        <v>790</v>
      </c>
      <c r="I1" t="s">
        <v>791</v>
      </c>
      <c r="K1" t="s">
        <v>792</v>
      </c>
      <c r="M1" t="s">
        <v>793</v>
      </c>
      <c r="O1" t="s">
        <v>794</v>
      </c>
      <c r="Q1" t="s">
        <v>795</v>
      </c>
      <c r="S1" t="s">
        <v>796</v>
      </c>
      <c r="U1" t="s">
        <v>797</v>
      </c>
      <c r="W1" t="s">
        <v>798</v>
      </c>
      <c r="Y1" t="s">
        <v>799</v>
      </c>
      <c r="AA1" t="s">
        <v>800</v>
      </c>
      <c r="AC1" t="s">
        <v>801</v>
      </c>
      <c r="AE1" t="s">
        <v>802</v>
      </c>
      <c r="AG1" t="s">
        <v>803</v>
      </c>
      <c r="AI1" t="s">
        <v>804</v>
      </c>
      <c r="AK1" t="s">
        <v>805</v>
      </c>
      <c r="AM1" t="s">
        <v>806</v>
      </c>
      <c r="AO1" t="s">
        <v>807</v>
      </c>
      <c r="AQ1" t="s">
        <v>808</v>
      </c>
      <c r="AS1" t="s">
        <v>809</v>
      </c>
      <c r="AU1" t="s">
        <v>810</v>
      </c>
      <c r="AW1" t="s">
        <v>811</v>
      </c>
      <c r="AY1" t="s">
        <v>812</v>
      </c>
      <c r="BA1" t="s">
        <v>813</v>
      </c>
      <c r="BC1" t="s">
        <v>814</v>
      </c>
      <c r="BE1" t="s">
        <v>815</v>
      </c>
      <c r="BG1" t="s">
        <v>816</v>
      </c>
      <c r="BI1" t="s">
        <v>817</v>
      </c>
      <c r="BK1" t="s">
        <v>818</v>
      </c>
      <c r="BM1" t="s">
        <v>819</v>
      </c>
      <c r="BO1" t="s">
        <v>820</v>
      </c>
    </row>
    <row r="2" spans="1:67" x14ac:dyDescent="0.3">
      <c r="A2">
        <v>1</v>
      </c>
      <c r="B2" t="s">
        <v>789</v>
      </c>
      <c r="D2">
        <v>0</v>
      </c>
      <c r="E2" t="s">
        <v>3127</v>
      </c>
      <c r="F2">
        <v>0</v>
      </c>
      <c r="G2" t="s">
        <v>3127</v>
      </c>
      <c r="H2">
        <v>0</v>
      </c>
      <c r="I2" t="s">
        <v>3127</v>
      </c>
      <c r="J2">
        <v>0</v>
      </c>
      <c r="K2" t="s">
        <v>3127</v>
      </c>
      <c r="L2">
        <v>0</v>
      </c>
      <c r="M2" t="s">
        <v>3127</v>
      </c>
      <c r="N2">
        <v>0</v>
      </c>
      <c r="O2" t="s">
        <v>3127</v>
      </c>
      <c r="P2">
        <v>0</v>
      </c>
      <c r="Q2" t="s">
        <v>3127</v>
      </c>
      <c r="R2">
        <v>0</v>
      </c>
      <c r="S2" t="s">
        <v>3127</v>
      </c>
      <c r="T2">
        <v>0</v>
      </c>
      <c r="U2" t="s">
        <v>3127</v>
      </c>
      <c r="V2">
        <v>0</v>
      </c>
      <c r="W2" t="s">
        <v>3127</v>
      </c>
      <c r="X2">
        <v>0</v>
      </c>
      <c r="Y2" t="s">
        <v>3127</v>
      </c>
      <c r="Z2">
        <v>0</v>
      </c>
      <c r="AA2" t="s">
        <v>3127</v>
      </c>
      <c r="AB2">
        <v>0</v>
      </c>
      <c r="AC2" t="s">
        <v>3127</v>
      </c>
      <c r="AD2">
        <v>0</v>
      </c>
      <c r="AE2" t="s">
        <v>3127</v>
      </c>
      <c r="AF2">
        <v>0</v>
      </c>
      <c r="AG2" t="s">
        <v>3127</v>
      </c>
      <c r="AH2">
        <v>0</v>
      </c>
      <c r="AI2" t="s">
        <v>3127</v>
      </c>
      <c r="AJ2">
        <v>0</v>
      </c>
      <c r="AK2" t="s">
        <v>3127</v>
      </c>
      <c r="AL2">
        <v>0</v>
      </c>
      <c r="AM2" t="s">
        <v>3127</v>
      </c>
      <c r="AN2">
        <v>0</v>
      </c>
      <c r="AO2" t="s">
        <v>3127</v>
      </c>
      <c r="AP2">
        <v>0</v>
      </c>
      <c r="AQ2" t="s">
        <v>3127</v>
      </c>
      <c r="AR2">
        <v>0</v>
      </c>
      <c r="AS2" t="s">
        <v>3127</v>
      </c>
      <c r="AT2">
        <v>0</v>
      </c>
      <c r="AU2" t="s">
        <v>3127</v>
      </c>
      <c r="AV2">
        <v>0</v>
      </c>
      <c r="AW2" t="s">
        <v>3127</v>
      </c>
      <c r="AX2">
        <v>0</v>
      </c>
      <c r="AY2" t="s">
        <v>3127</v>
      </c>
      <c r="AZ2">
        <v>0</v>
      </c>
      <c r="BA2" t="s">
        <v>3127</v>
      </c>
      <c r="BB2">
        <v>0</v>
      </c>
      <c r="BC2" t="s">
        <v>3127</v>
      </c>
      <c r="BD2">
        <v>0</v>
      </c>
      <c r="BE2" t="s">
        <v>3127</v>
      </c>
      <c r="BF2">
        <v>0</v>
      </c>
      <c r="BG2" t="s">
        <v>3127</v>
      </c>
      <c r="BH2">
        <v>0</v>
      </c>
      <c r="BI2" t="s">
        <v>3127</v>
      </c>
      <c r="BJ2">
        <v>0</v>
      </c>
      <c r="BK2" t="s">
        <v>3127</v>
      </c>
      <c r="BL2">
        <v>0</v>
      </c>
      <c r="BM2" t="s">
        <v>3127</v>
      </c>
      <c r="BN2">
        <v>0</v>
      </c>
      <c r="BO2" t="s">
        <v>3127</v>
      </c>
    </row>
    <row r="3" spans="1:67" x14ac:dyDescent="0.3">
      <c r="A3">
        <v>2</v>
      </c>
      <c r="B3" t="s">
        <v>790</v>
      </c>
      <c r="D3">
        <v>1</v>
      </c>
      <c r="E3" t="s">
        <v>789</v>
      </c>
      <c r="F3">
        <v>2</v>
      </c>
      <c r="G3" t="s">
        <v>832</v>
      </c>
      <c r="H3">
        <v>3</v>
      </c>
      <c r="I3" t="s">
        <v>837</v>
      </c>
      <c r="J3">
        <v>4</v>
      </c>
      <c r="K3" t="s">
        <v>842</v>
      </c>
      <c r="L3">
        <v>5</v>
      </c>
      <c r="M3" t="s">
        <v>852</v>
      </c>
      <c r="N3">
        <v>6</v>
      </c>
      <c r="O3" t="s">
        <v>887</v>
      </c>
      <c r="P3">
        <v>7</v>
      </c>
      <c r="Q3" t="s">
        <v>896</v>
      </c>
      <c r="R3">
        <v>8</v>
      </c>
      <c r="S3" t="s">
        <v>1017</v>
      </c>
      <c r="T3">
        <v>9</v>
      </c>
      <c r="U3" t="s">
        <v>1074</v>
      </c>
      <c r="V3">
        <v>10</v>
      </c>
      <c r="W3" t="s">
        <v>1088</v>
      </c>
      <c r="X3">
        <v>11</v>
      </c>
      <c r="Y3" t="s">
        <v>852</v>
      </c>
      <c r="Z3">
        <v>12</v>
      </c>
      <c r="AA3" t="s">
        <v>1166</v>
      </c>
      <c r="AB3">
        <v>13</v>
      </c>
      <c r="AC3" t="s">
        <v>1246</v>
      </c>
      <c r="AD3">
        <v>14</v>
      </c>
      <c r="AE3" t="s">
        <v>1328</v>
      </c>
      <c r="AF3">
        <v>15</v>
      </c>
      <c r="AG3" t="s">
        <v>1447</v>
      </c>
      <c r="AH3">
        <v>16</v>
      </c>
      <c r="AI3" t="s">
        <v>1566</v>
      </c>
      <c r="AJ3">
        <v>17</v>
      </c>
      <c r="AK3" t="s">
        <v>1669</v>
      </c>
      <c r="AL3">
        <v>18</v>
      </c>
      <c r="AM3" t="s">
        <v>1699</v>
      </c>
      <c r="AN3">
        <v>19</v>
      </c>
      <c r="AO3" t="s">
        <v>852</v>
      </c>
      <c r="AP3">
        <v>20</v>
      </c>
      <c r="AQ3" t="s">
        <v>1759</v>
      </c>
      <c r="AR3">
        <v>21</v>
      </c>
      <c r="AS3" t="s">
        <v>2327</v>
      </c>
      <c r="AT3">
        <v>22</v>
      </c>
      <c r="AU3" t="s">
        <v>2530</v>
      </c>
      <c r="AV3">
        <v>23</v>
      </c>
      <c r="AW3" t="s">
        <v>2545</v>
      </c>
      <c r="AX3">
        <v>24</v>
      </c>
      <c r="AY3" t="s">
        <v>2553</v>
      </c>
      <c r="AZ3">
        <v>25</v>
      </c>
      <c r="BA3" t="s">
        <v>2604</v>
      </c>
      <c r="BB3">
        <v>26</v>
      </c>
      <c r="BC3" t="s">
        <v>2621</v>
      </c>
      <c r="BD3">
        <v>27</v>
      </c>
      <c r="BE3" t="s">
        <v>2685</v>
      </c>
      <c r="BF3">
        <v>28</v>
      </c>
      <c r="BG3" t="s">
        <v>852</v>
      </c>
      <c r="BH3">
        <v>29</v>
      </c>
      <c r="BI3" t="s">
        <v>2729</v>
      </c>
      <c r="BJ3">
        <v>30</v>
      </c>
      <c r="BK3" t="s">
        <v>2327</v>
      </c>
      <c r="BL3">
        <v>31</v>
      </c>
      <c r="BM3" t="s">
        <v>2975</v>
      </c>
      <c r="BN3">
        <v>32</v>
      </c>
      <c r="BO3" t="s">
        <v>3079</v>
      </c>
    </row>
    <row r="4" spans="1:67" x14ac:dyDescent="0.3">
      <c r="A4">
        <v>3</v>
      </c>
      <c r="B4" t="s">
        <v>791</v>
      </c>
      <c r="D4">
        <v>1</v>
      </c>
      <c r="E4" t="s">
        <v>822</v>
      </c>
      <c r="F4">
        <v>2</v>
      </c>
      <c r="G4" t="s">
        <v>833</v>
      </c>
      <c r="H4">
        <v>3</v>
      </c>
      <c r="I4" t="s">
        <v>838</v>
      </c>
      <c r="J4">
        <v>4</v>
      </c>
      <c r="K4" t="s">
        <v>843</v>
      </c>
      <c r="L4">
        <v>5</v>
      </c>
      <c r="M4" t="s">
        <v>853</v>
      </c>
      <c r="N4">
        <v>6</v>
      </c>
      <c r="O4" t="s">
        <v>794</v>
      </c>
      <c r="P4">
        <v>7</v>
      </c>
      <c r="Q4" t="s">
        <v>897</v>
      </c>
      <c r="R4">
        <v>8</v>
      </c>
      <c r="S4" t="s">
        <v>899</v>
      </c>
      <c r="T4">
        <v>9</v>
      </c>
      <c r="U4" t="s">
        <v>1075</v>
      </c>
      <c r="V4">
        <v>10</v>
      </c>
      <c r="W4" t="s">
        <v>1089</v>
      </c>
      <c r="X4">
        <v>11</v>
      </c>
      <c r="Y4" t="s">
        <v>1124</v>
      </c>
      <c r="Z4">
        <v>12</v>
      </c>
      <c r="AA4" t="s">
        <v>1167</v>
      </c>
      <c r="AB4">
        <v>13</v>
      </c>
      <c r="AC4" t="s">
        <v>1247</v>
      </c>
      <c r="AD4">
        <v>14</v>
      </c>
      <c r="AE4" t="s">
        <v>1329</v>
      </c>
      <c r="AF4">
        <v>15</v>
      </c>
      <c r="AG4" t="s">
        <v>1448</v>
      </c>
      <c r="AH4">
        <v>16</v>
      </c>
      <c r="AI4" t="s">
        <v>1567</v>
      </c>
      <c r="AJ4">
        <v>17</v>
      </c>
      <c r="AK4" t="s">
        <v>1670</v>
      </c>
      <c r="AL4">
        <v>18</v>
      </c>
      <c r="AM4" t="s">
        <v>1700</v>
      </c>
      <c r="AN4">
        <v>19</v>
      </c>
      <c r="AO4" t="s">
        <v>1717</v>
      </c>
      <c r="AP4">
        <v>20</v>
      </c>
      <c r="AQ4" t="s">
        <v>1760</v>
      </c>
      <c r="AR4">
        <v>21</v>
      </c>
      <c r="AS4" t="s">
        <v>2328</v>
      </c>
      <c r="AT4">
        <v>22</v>
      </c>
      <c r="AU4" t="s">
        <v>2531</v>
      </c>
      <c r="AV4">
        <v>23</v>
      </c>
      <c r="AW4" t="s">
        <v>1076</v>
      </c>
      <c r="AX4">
        <v>24</v>
      </c>
      <c r="AY4" t="s">
        <v>2554</v>
      </c>
      <c r="AZ4">
        <v>25</v>
      </c>
      <c r="BA4" t="s">
        <v>2605</v>
      </c>
      <c r="BB4">
        <v>26</v>
      </c>
      <c r="BC4" t="s">
        <v>2622</v>
      </c>
      <c r="BD4">
        <v>27</v>
      </c>
      <c r="BE4" t="s">
        <v>2558</v>
      </c>
      <c r="BF4">
        <v>28</v>
      </c>
      <c r="BG4" t="s">
        <v>899</v>
      </c>
      <c r="BH4">
        <v>29</v>
      </c>
      <c r="BI4" t="s">
        <v>2730</v>
      </c>
      <c r="BJ4">
        <v>30</v>
      </c>
      <c r="BK4" t="s">
        <v>1246</v>
      </c>
      <c r="BL4">
        <v>31</v>
      </c>
      <c r="BM4" t="s">
        <v>2976</v>
      </c>
      <c r="BN4">
        <v>32</v>
      </c>
      <c r="BO4" t="s">
        <v>3080</v>
      </c>
    </row>
    <row r="5" spans="1:67" x14ac:dyDescent="0.3">
      <c r="A5">
        <v>4</v>
      </c>
      <c r="B5" t="s">
        <v>792</v>
      </c>
      <c r="D5">
        <v>1</v>
      </c>
      <c r="E5" t="s">
        <v>823</v>
      </c>
      <c r="F5">
        <v>2</v>
      </c>
      <c r="G5" t="s">
        <v>834</v>
      </c>
      <c r="H5">
        <v>3</v>
      </c>
      <c r="I5" t="s">
        <v>839</v>
      </c>
      <c r="J5">
        <v>4</v>
      </c>
      <c r="K5" t="s">
        <v>792</v>
      </c>
      <c r="L5">
        <v>5</v>
      </c>
      <c r="M5" t="s">
        <v>854</v>
      </c>
      <c r="N5">
        <v>6</v>
      </c>
      <c r="O5" t="s">
        <v>888</v>
      </c>
      <c r="P5">
        <v>7</v>
      </c>
      <c r="Q5" t="s">
        <v>898</v>
      </c>
      <c r="R5">
        <v>8</v>
      </c>
      <c r="S5" t="s">
        <v>854</v>
      </c>
      <c r="T5">
        <v>9</v>
      </c>
      <c r="U5" t="s">
        <v>1076</v>
      </c>
      <c r="V5">
        <v>10</v>
      </c>
      <c r="W5" t="s">
        <v>1090</v>
      </c>
      <c r="X5">
        <v>11</v>
      </c>
      <c r="Y5" t="s">
        <v>1125</v>
      </c>
      <c r="Z5">
        <v>12</v>
      </c>
      <c r="AA5" t="s">
        <v>1168</v>
      </c>
      <c r="AB5">
        <v>13</v>
      </c>
      <c r="AC5" t="s">
        <v>1248</v>
      </c>
      <c r="AD5">
        <v>14</v>
      </c>
      <c r="AE5" t="s">
        <v>1330</v>
      </c>
      <c r="AF5">
        <v>15</v>
      </c>
      <c r="AG5" t="s">
        <v>1449</v>
      </c>
      <c r="AH5">
        <v>16</v>
      </c>
      <c r="AI5" t="s">
        <v>1074</v>
      </c>
      <c r="AJ5">
        <v>17</v>
      </c>
      <c r="AK5" t="s">
        <v>1671</v>
      </c>
      <c r="AL5">
        <v>18</v>
      </c>
      <c r="AM5" t="s">
        <v>1701</v>
      </c>
      <c r="AN5">
        <v>19</v>
      </c>
      <c r="AO5" t="s">
        <v>854</v>
      </c>
      <c r="AP5">
        <v>20</v>
      </c>
      <c r="AQ5" t="s">
        <v>1761</v>
      </c>
      <c r="AR5">
        <v>21</v>
      </c>
      <c r="AS5" t="s">
        <v>1246</v>
      </c>
      <c r="AT5">
        <v>22</v>
      </c>
      <c r="AU5" t="s">
        <v>2532</v>
      </c>
      <c r="AV5">
        <v>23</v>
      </c>
      <c r="AW5" t="s">
        <v>2546</v>
      </c>
      <c r="AX5">
        <v>24</v>
      </c>
      <c r="AY5" t="s">
        <v>2555</v>
      </c>
      <c r="AZ5">
        <v>25</v>
      </c>
      <c r="BA5" t="s">
        <v>2606</v>
      </c>
      <c r="BB5">
        <v>26</v>
      </c>
      <c r="BC5" t="s">
        <v>2623</v>
      </c>
      <c r="BD5">
        <v>27</v>
      </c>
      <c r="BE5" t="s">
        <v>2686</v>
      </c>
      <c r="BF5">
        <v>28</v>
      </c>
      <c r="BG5" t="s">
        <v>2700</v>
      </c>
      <c r="BH5">
        <v>29</v>
      </c>
      <c r="BI5" t="s">
        <v>2731</v>
      </c>
      <c r="BJ5">
        <v>30</v>
      </c>
      <c r="BK5" t="s">
        <v>2783</v>
      </c>
      <c r="BL5">
        <v>31</v>
      </c>
      <c r="BM5" t="s">
        <v>2977</v>
      </c>
      <c r="BN5">
        <v>32</v>
      </c>
      <c r="BO5" t="s">
        <v>3081</v>
      </c>
    </row>
    <row r="6" spans="1:67" x14ac:dyDescent="0.3">
      <c r="A6">
        <v>5</v>
      </c>
      <c r="B6" t="s">
        <v>793</v>
      </c>
      <c r="D6">
        <v>1</v>
      </c>
      <c r="E6" t="s">
        <v>824</v>
      </c>
      <c r="F6">
        <v>2</v>
      </c>
      <c r="G6" t="s">
        <v>835</v>
      </c>
      <c r="H6">
        <v>3</v>
      </c>
      <c r="I6" t="s">
        <v>840</v>
      </c>
      <c r="J6">
        <v>4</v>
      </c>
      <c r="K6" t="s">
        <v>844</v>
      </c>
      <c r="L6">
        <v>5</v>
      </c>
      <c r="M6" t="s">
        <v>855</v>
      </c>
      <c r="N6">
        <v>6</v>
      </c>
      <c r="O6" t="s">
        <v>889</v>
      </c>
      <c r="P6">
        <v>7</v>
      </c>
      <c r="Q6" t="s">
        <v>899</v>
      </c>
      <c r="R6">
        <v>8</v>
      </c>
      <c r="S6" t="s">
        <v>1018</v>
      </c>
      <c r="T6">
        <v>9</v>
      </c>
      <c r="U6" t="s">
        <v>1077</v>
      </c>
      <c r="V6">
        <v>10</v>
      </c>
      <c r="W6" t="s">
        <v>1091</v>
      </c>
      <c r="X6">
        <v>11</v>
      </c>
      <c r="Y6" t="s">
        <v>1126</v>
      </c>
      <c r="Z6">
        <v>12</v>
      </c>
      <c r="AA6" t="s">
        <v>1169</v>
      </c>
      <c r="AB6">
        <v>13</v>
      </c>
      <c r="AC6" t="s">
        <v>1249</v>
      </c>
      <c r="AD6">
        <v>14</v>
      </c>
      <c r="AE6" t="s">
        <v>1331</v>
      </c>
      <c r="AF6">
        <v>15</v>
      </c>
      <c r="AG6" t="s">
        <v>1450</v>
      </c>
      <c r="AH6">
        <v>16</v>
      </c>
      <c r="AI6" t="s">
        <v>1568</v>
      </c>
      <c r="AJ6">
        <v>17</v>
      </c>
      <c r="AK6" t="s">
        <v>1672</v>
      </c>
      <c r="AL6">
        <v>18</v>
      </c>
      <c r="AM6" t="s">
        <v>1702</v>
      </c>
      <c r="AN6">
        <v>19</v>
      </c>
      <c r="AO6" t="s">
        <v>1718</v>
      </c>
      <c r="AP6">
        <v>20</v>
      </c>
      <c r="AQ6" t="s">
        <v>1762</v>
      </c>
      <c r="AR6">
        <v>21</v>
      </c>
      <c r="AS6" t="s">
        <v>2329</v>
      </c>
      <c r="AT6">
        <v>22</v>
      </c>
      <c r="AU6" t="s">
        <v>2533</v>
      </c>
      <c r="AV6">
        <v>23</v>
      </c>
      <c r="AW6" t="s">
        <v>2547</v>
      </c>
      <c r="AX6">
        <v>24</v>
      </c>
      <c r="AY6" t="s">
        <v>2556</v>
      </c>
      <c r="AZ6">
        <v>25</v>
      </c>
      <c r="BA6" t="s">
        <v>2607</v>
      </c>
      <c r="BB6">
        <v>26</v>
      </c>
      <c r="BC6" t="s">
        <v>2624</v>
      </c>
      <c r="BD6">
        <v>27</v>
      </c>
      <c r="BE6" t="s">
        <v>2687</v>
      </c>
      <c r="BF6">
        <v>28</v>
      </c>
      <c r="BG6" t="s">
        <v>2701</v>
      </c>
      <c r="BH6">
        <v>29</v>
      </c>
      <c r="BI6" t="s">
        <v>2732</v>
      </c>
      <c r="BJ6">
        <v>30</v>
      </c>
      <c r="BK6" t="s">
        <v>1248</v>
      </c>
      <c r="BL6">
        <v>31</v>
      </c>
      <c r="BM6" t="s">
        <v>2978</v>
      </c>
      <c r="BN6">
        <v>32</v>
      </c>
      <c r="BO6" t="s">
        <v>1076</v>
      </c>
    </row>
    <row r="7" spans="1:67" x14ac:dyDescent="0.3">
      <c r="A7">
        <v>6</v>
      </c>
      <c r="B7" t="s">
        <v>794</v>
      </c>
      <c r="D7">
        <v>1</v>
      </c>
      <c r="E7" t="s">
        <v>825</v>
      </c>
      <c r="F7">
        <v>2</v>
      </c>
      <c r="G7" t="s">
        <v>836</v>
      </c>
      <c r="H7">
        <v>3</v>
      </c>
      <c r="I7" t="s">
        <v>841</v>
      </c>
      <c r="J7">
        <v>4</v>
      </c>
      <c r="K7" t="s">
        <v>845</v>
      </c>
      <c r="L7">
        <v>5</v>
      </c>
      <c r="M7" t="s">
        <v>856</v>
      </c>
      <c r="N7">
        <v>6</v>
      </c>
      <c r="O7" t="s">
        <v>890</v>
      </c>
      <c r="P7">
        <v>7</v>
      </c>
      <c r="Q7" t="s">
        <v>900</v>
      </c>
      <c r="R7">
        <v>8</v>
      </c>
      <c r="S7" t="s">
        <v>1019</v>
      </c>
      <c r="T7">
        <v>9</v>
      </c>
      <c r="U7" t="s">
        <v>1078</v>
      </c>
      <c r="V7">
        <v>10</v>
      </c>
      <c r="W7" t="s">
        <v>798</v>
      </c>
      <c r="X7">
        <v>11</v>
      </c>
      <c r="Y7" t="s">
        <v>1127</v>
      </c>
      <c r="Z7">
        <v>12</v>
      </c>
      <c r="AA7" t="s">
        <v>1170</v>
      </c>
      <c r="AB7">
        <v>13</v>
      </c>
      <c r="AC7" t="s">
        <v>1250</v>
      </c>
      <c r="AD7">
        <v>14</v>
      </c>
      <c r="AE7" t="s">
        <v>1332</v>
      </c>
      <c r="AF7">
        <v>15</v>
      </c>
      <c r="AG7" t="s">
        <v>1451</v>
      </c>
      <c r="AH7">
        <v>16</v>
      </c>
      <c r="AI7" t="s">
        <v>1569</v>
      </c>
      <c r="AJ7">
        <v>17</v>
      </c>
      <c r="AK7" t="s">
        <v>1673</v>
      </c>
      <c r="AL7">
        <v>18</v>
      </c>
      <c r="AM7" t="s">
        <v>1703</v>
      </c>
      <c r="AN7">
        <v>19</v>
      </c>
      <c r="AO7" t="s">
        <v>1719</v>
      </c>
      <c r="AP7">
        <v>20</v>
      </c>
      <c r="AQ7" t="s">
        <v>1763</v>
      </c>
      <c r="AR7">
        <v>21</v>
      </c>
      <c r="AS7" t="s">
        <v>2330</v>
      </c>
      <c r="AT7">
        <v>22</v>
      </c>
      <c r="AU7" t="s">
        <v>2534</v>
      </c>
      <c r="AV7">
        <v>23</v>
      </c>
      <c r="AW7" t="s">
        <v>2548</v>
      </c>
      <c r="AX7">
        <v>24</v>
      </c>
      <c r="AY7" t="s">
        <v>2557</v>
      </c>
      <c r="AZ7">
        <v>25</v>
      </c>
      <c r="BA7" t="s">
        <v>2608</v>
      </c>
      <c r="BB7">
        <v>26</v>
      </c>
      <c r="BC7" t="s">
        <v>2625</v>
      </c>
      <c r="BD7">
        <v>27</v>
      </c>
      <c r="BE7" t="s">
        <v>2688</v>
      </c>
      <c r="BF7">
        <v>28</v>
      </c>
      <c r="BG7" t="s">
        <v>2702</v>
      </c>
      <c r="BH7">
        <v>29</v>
      </c>
      <c r="BI7" t="s">
        <v>2733</v>
      </c>
      <c r="BJ7">
        <v>30</v>
      </c>
      <c r="BK7" t="s">
        <v>2784</v>
      </c>
      <c r="BL7">
        <v>31</v>
      </c>
      <c r="BM7" t="s">
        <v>2979</v>
      </c>
      <c r="BN7">
        <v>32</v>
      </c>
      <c r="BO7" t="s">
        <v>3082</v>
      </c>
    </row>
    <row r="8" spans="1:67" x14ac:dyDescent="0.3">
      <c r="A8">
        <v>7</v>
      </c>
      <c r="B8" t="s">
        <v>795</v>
      </c>
      <c r="D8">
        <v>1</v>
      </c>
      <c r="E8" t="s">
        <v>826</v>
      </c>
      <c r="J8">
        <v>4</v>
      </c>
      <c r="K8" t="s">
        <v>846</v>
      </c>
      <c r="L8">
        <v>5</v>
      </c>
      <c r="M8" t="s">
        <v>857</v>
      </c>
      <c r="N8">
        <v>6</v>
      </c>
      <c r="O8" t="s">
        <v>891</v>
      </c>
      <c r="P8">
        <v>7</v>
      </c>
      <c r="Q8" t="s">
        <v>901</v>
      </c>
      <c r="R8">
        <v>8</v>
      </c>
      <c r="S8" t="s">
        <v>1020</v>
      </c>
      <c r="T8">
        <v>9</v>
      </c>
      <c r="U8" t="s">
        <v>890</v>
      </c>
      <c r="V8">
        <v>10</v>
      </c>
      <c r="W8" t="s">
        <v>1092</v>
      </c>
      <c r="X8">
        <v>11</v>
      </c>
      <c r="Y8" t="s">
        <v>1128</v>
      </c>
      <c r="Z8">
        <v>12</v>
      </c>
      <c r="AA8" t="s">
        <v>1171</v>
      </c>
      <c r="AB8">
        <v>13</v>
      </c>
      <c r="AC8" t="s">
        <v>1251</v>
      </c>
      <c r="AD8">
        <v>14</v>
      </c>
      <c r="AE8" t="s">
        <v>1333</v>
      </c>
      <c r="AF8">
        <v>15</v>
      </c>
      <c r="AG8" t="s">
        <v>1452</v>
      </c>
      <c r="AH8">
        <v>16</v>
      </c>
      <c r="AI8" t="s">
        <v>1570</v>
      </c>
      <c r="AJ8">
        <v>17</v>
      </c>
      <c r="AK8" t="s">
        <v>1354</v>
      </c>
      <c r="AL8">
        <v>18</v>
      </c>
      <c r="AM8" t="s">
        <v>1704</v>
      </c>
      <c r="AN8">
        <v>19</v>
      </c>
      <c r="AO8" t="s">
        <v>1720</v>
      </c>
      <c r="AP8">
        <v>20</v>
      </c>
      <c r="AQ8" t="s">
        <v>1764</v>
      </c>
      <c r="AR8">
        <v>21</v>
      </c>
      <c r="AS8" t="s">
        <v>1700</v>
      </c>
      <c r="AT8">
        <v>22</v>
      </c>
      <c r="AU8" t="s">
        <v>2535</v>
      </c>
      <c r="AV8">
        <v>23</v>
      </c>
      <c r="AW8" t="s">
        <v>2549</v>
      </c>
      <c r="AX8">
        <v>24</v>
      </c>
      <c r="AY8" t="s">
        <v>2558</v>
      </c>
      <c r="AZ8">
        <v>25</v>
      </c>
      <c r="BA8" t="s">
        <v>2609</v>
      </c>
      <c r="BB8">
        <v>26</v>
      </c>
      <c r="BC8" t="s">
        <v>2626</v>
      </c>
      <c r="BD8">
        <v>27</v>
      </c>
      <c r="BE8" t="s">
        <v>2689</v>
      </c>
      <c r="BF8">
        <v>28</v>
      </c>
      <c r="BG8" t="s">
        <v>1721</v>
      </c>
      <c r="BH8">
        <v>29</v>
      </c>
      <c r="BI8" t="s">
        <v>2734</v>
      </c>
      <c r="BJ8">
        <v>30</v>
      </c>
      <c r="BK8" t="s">
        <v>2785</v>
      </c>
      <c r="BL8">
        <v>31</v>
      </c>
      <c r="BM8" t="s">
        <v>2980</v>
      </c>
      <c r="BN8">
        <v>32</v>
      </c>
      <c r="BO8" t="s">
        <v>3083</v>
      </c>
    </row>
    <row r="9" spans="1:67" x14ac:dyDescent="0.3">
      <c r="A9">
        <v>8</v>
      </c>
      <c r="B9" t="s">
        <v>796</v>
      </c>
      <c r="D9">
        <v>1</v>
      </c>
      <c r="E9" t="s">
        <v>827</v>
      </c>
      <c r="J9">
        <v>4</v>
      </c>
      <c r="K9" t="s">
        <v>847</v>
      </c>
      <c r="L9">
        <v>5</v>
      </c>
      <c r="M9" t="s">
        <v>858</v>
      </c>
      <c r="N9">
        <v>6</v>
      </c>
      <c r="O9" t="s">
        <v>892</v>
      </c>
      <c r="P9">
        <v>7</v>
      </c>
      <c r="Q9" t="s">
        <v>902</v>
      </c>
      <c r="R9">
        <v>8</v>
      </c>
      <c r="S9" t="s">
        <v>1021</v>
      </c>
      <c r="T9">
        <v>9</v>
      </c>
      <c r="U9" t="s">
        <v>1079</v>
      </c>
      <c r="V9">
        <v>10</v>
      </c>
      <c r="W9" t="s">
        <v>1093</v>
      </c>
      <c r="X9">
        <v>11</v>
      </c>
      <c r="Y9" t="s">
        <v>1129</v>
      </c>
      <c r="Z9">
        <v>12</v>
      </c>
      <c r="AA9" t="s">
        <v>1172</v>
      </c>
      <c r="AB9">
        <v>13</v>
      </c>
      <c r="AC9" t="s">
        <v>1252</v>
      </c>
      <c r="AD9">
        <v>14</v>
      </c>
      <c r="AE9" t="s">
        <v>1334</v>
      </c>
      <c r="AF9">
        <v>15</v>
      </c>
      <c r="AG9" t="s">
        <v>1453</v>
      </c>
      <c r="AH9">
        <v>16</v>
      </c>
      <c r="AI9" t="s">
        <v>1571</v>
      </c>
      <c r="AJ9">
        <v>17</v>
      </c>
      <c r="AK9" t="s">
        <v>1674</v>
      </c>
      <c r="AL9">
        <v>18</v>
      </c>
      <c r="AM9" t="s">
        <v>1705</v>
      </c>
      <c r="AN9">
        <v>19</v>
      </c>
      <c r="AO9" t="s">
        <v>1721</v>
      </c>
      <c r="AP9">
        <v>20</v>
      </c>
      <c r="AQ9" t="s">
        <v>1765</v>
      </c>
      <c r="AR9">
        <v>21</v>
      </c>
      <c r="AS9" t="s">
        <v>2331</v>
      </c>
      <c r="AT9">
        <v>22</v>
      </c>
      <c r="AU9" t="s">
        <v>2536</v>
      </c>
      <c r="AV9">
        <v>23</v>
      </c>
      <c r="AW9" t="s">
        <v>1612</v>
      </c>
      <c r="AX9">
        <v>24</v>
      </c>
      <c r="AY9" t="s">
        <v>2559</v>
      </c>
      <c r="AZ9">
        <v>25</v>
      </c>
      <c r="BA9" t="s">
        <v>2610</v>
      </c>
      <c r="BB9">
        <v>26</v>
      </c>
      <c r="BC9" t="s">
        <v>2627</v>
      </c>
      <c r="BD9">
        <v>27</v>
      </c>
      <c r="BE9" t="s">
        <v>931</v>
      </c>
      <c r="BF9">
        <v>28</v>
      </c>
      <c r="BG9" t="s">
        <v>1025</v>
      </c>
      <c r="BH9">
        <v>29</v>
      </c>
      <c r="BI9" t="s">
        <v>1076</v>
      </c>
      <c r="BJ9">
        <v>30</v>
      </c>
      <c r="BK9" t="s">
        <v>2786</v>
      </c>
      <c r="BL9">
        <v>31</v>
      </c>
      <c r="BM9" t="s">
        <v>2981</v>
      </c>
      <c r="BN9">
        <v>32</v>
      </c>
      <c r="BO9" t="s">
        <v>3084</v>
      </c>
    </row>
    <row r="10" spans="1:67" x14ac:dyDescent="0.3">
      <c r="A10">
        <v>9</v>
      </c>
      <c r="B10" t="s">
        <v>797</v>
      </c>
      <c r="D10">
        <v>1</v>
      </c>
      <c r="E10" t="s">
        <v>828</v>
      </c>
      <c r="J10">
        <v>4</v>
      </c>
      <c r="K10" t="s">
        <v>848</v>
      </c>
      <c r="L10">
        <v>5</v>
      </c>
      <c r="M10" t="s">
        <v>859</v>
      </c>
      <c r="N10">
        <v>6</v>
      </c>
      <c r="O10" t="s">
        <v>893</v>
      </c>
      <c r="P10">
        <v>7</v>
      </c>
      <c r="Q10" t="s">
        <v>903</v>
      </c>
      <c r="R10">
        <v>8</v>
      </c>
      <c r="S10" t="s">
        <v>1022</v>
      </c>
      <c r="T10">
        <v>9</v>
      </c>
      <c r="U10" t="s">
        <v>1080</v>
      </c>
      <c r="V10">
        <v>10</v>
      </c>
      <c r="W10" t="s">
        <v>1094</v>
      </c>
      <c r="X10">
        <v>11</v>
      </c>
      <c r="Y10" t="s">
        <v>1130</v>
      </c>
      <c r="Z10">
        <v>12</v>
      </c>
      <c r="AA10" t="s">
        <v>1173</v>
      </c>
      <c r="AB10">
        <v>13</v>
      </c>
      <c r="AC10" t="s">
        <v>1253</v>
      </c>
      <c r="AD10">
        <v>14</v>
      </c>
      <c r="AE10" t="s">
        <v>1335</v>
      </c>
      <c r="AF10">
        <v>15</v>
      </c>
      <c r="AG10" t="s">
        <v>1454</v>
      </c>
      <c r="AH10">
        <v>16</v>
      </c>
      <c r="AI10" t="s">
        <v>1572</v>
      </c>
      <c r="AJ10">
        <v>17</v>
      </c>
      <c r="AK10" t="s">
        <v>931</v>
      </c>
      <c r="AL10">
        <v>18</v>
      </c>
      <c r="AM10" t="s">
        <v>1706</v>
      </c>
      <c r="AN10">
        <v>19</v>
      </c>
      <c r="AO10" t="s">
        <v>1722</v>
      </c>
      <c r="AP10">
        <v>20</v>
      </c>
      <c r="AQ10" t="s">
        <v>1766</v>
      </c>
      <c r="AR10">
        <v>21</v>
      </c>
      <c r="AS10" t="s">
        <v>2332</v>
      </c>
      <c r="AT10">
        <v>22</v>
      </c>
      <c r="AU10" t="s">
        <v>2537</v>
      </c>
      <c r="AV10">
        <v>23</v>
      </c>
      <c r="AW10" t="s">
        <v>2550</v>
      </c>
      <c r="AX10">
        <v>24</v>
      </c>
      <c r="AY10" t="s">
        <v>2560</v>
      </c>
      <c r="AZ10">
        <v>25</v>
      </c>
      <c r="BA10" t="s">
        <v>2611</v>
      </c>
      <c r="BB10">
        <v>26</v>
      </c>
      <c r="BC10" t="s">
        <v>2628</v>
      </c>
      <c r="BD10">
        <v>27</v>
      </c>
      <c r="BE10" t="s">
        <v>2690</v>
      </c>
      <c r="BF10">
        <v>28</v>
      </c>
      <c r="BG10" t="s">
        <v>2703</v>
      </c>
      <c r="BH10">
        <v>29</v>
      </c>
      <c r="BI10" t="s">
        <v>2735</v>
      </c>
      <c r="BJ10">
        <v>30</v>
      </c>
      <c r="BK10" t="s">
        <v>2787</v>
      </c>
      <c r="BL10">
        <v>31</v>
      </c>
      <c r="BM10" t="s">
        <v>2982</v>
      </c>
      <c r="BN10">
        <v>32</v>
      </c>
      <c r="BO10" t="s">
        <v>3085</v>
      </c>
    </row>
    <row r="11" spans="1:67" x14ac:dyDescent="0.3">
      <c r="A11">
        <v>10</v>
      </c>
      <c r="B11" t="s">
        <v>798</v>
      </c>
      <c r="D11">
        <v>1</v>
      </c>
      <c r="E11" t="s">
        <v>829</v>
      </c>
      <c r="J11">
        <v>4</v>
      </c>
      <c r="K11" t="s">
        <v>849</v>
      </c>
      <c r="L11">
        <v>5</v>
      </c>
      <c r="M11" t="s">
        <v>860</v>
      </c>
      <c r="N11">
        <v>6</v>
      </c>
      <c r="O11" t="s">
        <v>894</v>
      </c>
      <c r="P11">
        <v>7</v>
      </c>
      <c r="Q11" t="s">
        <v>904</v>
      </c>
      <c r="R11">
        <v>8</v>
      </c>
      <c r="S11" t="s">
        <v>1023</v>
      </c>
      <c r="T11">
        <v>9</v>
      </c>
      <c r="U11" t="s">
        <v>1081</v>
      </c>
      <c r="V11">
        <v>10</v>
      </c>
      <c r="W11" t="s">
        <v>1095</v>
      </c>
      <c r="X11">
        <v>11</v>
      </c>
      <c r="Y11" t="s">
        <v>1131</v>
      </c>
      <c r="Z11">
        <v>12</v>
      </c>
      <c r="AA11" t="s">
        <v>1174</v>
      </c>
      <c r="AB11">
        <v>13</v>
      </c>
      <c r="AC11" t="s">
        <v>1254</v>
      </c>
      <c r="AD11">
        <v>14</v>
      </c>
      <c r="AE11" t="s">
        <v>1336</v>
      </c>
      <c r="AF11">
        <v>15</v>
      </c>
      <c r="AG11" t="s">
        <v>1455</v>
      </c>
      <c r="AH11">
        <v>16</v>
      </c>
      <c r="AI11" t="s">
        <v>1573</v>
      </c>
      <c r="AJ11">
        <v>17</v>
      </c>
      <c r="AK11" t="s">
        <v>1675</v>
      </c>
      <c r="AL11">
        <v>18</v>
      </c>
      <c r="AM11" t="s">
        <v>1707</v>
      </c>
      <c r="AN11">
        <v>19</v>
      </c>
      <c r="AO11" t="s">
        <v>845</v>
      </c>
      <c r="AP11">
        <v>20</v>
      </c>
      <c r="AQ11" t="s">
        <v>1767</v>
      </c>
      <c r="AR11">
        <v>21</v>
      </c>
      <c r="AS11" t="s">
        <v>2333</v>
      </c>
      <c r="AT11">
        <v>22</v>
      </c>
      <c r="AU11" t="s">
        <v>2538</v>
      </c>
      <c r="AV11">
        <v>23</v>
      </c>
      <c r="AW11" t="s">
        <v>2551</v>
      </c>
      <c r="AX11">
        <v>24</v>
      </c>
      <c r="AY11" t="s">
        <v>2561</v>
      </c>
      <c r="AZ11">
        <v>25</v>
      </c>
      <c r="BA11" t="s">
        <v>2612</v>
      </c>
      <c r="BB11">
        <v>26</v>
      </c>
      <c r="BC11" t="s">
        <v>2629</v>
      </c>
      <c r="BD11">
        <v>27</v>
      </c>
      <c r="BE11" t="s">
        <v>2691</v>
      </c>
      <c r="BF11">
        <v>28</v>
      </c>
      <c r="BG11" t="s">
        <v>2704</v>
      </c>
      <c r="BH11">
        <v>29</v>
      </c>
      <c r="BI11" t="s">
        <v>2736</v>
      </c>
      <c r="BJ11">
        <v>30</v>
      </c>
      <c r="BK11" t="s">
        <v>2788</v>
      </c>
      <c r="BL11">
        <v>31</v>
      </c>
      <c r="BM11" t="s">
        <v>2983</v>
      </c>
      <c r="BN11">
        <v>32</v>
      </c>
      <c r="BO11" t="s">
        <v>890</v>
      </c>
    </row>
    <row r="12" spans="1:67" x14ac:dyDescent="0.3">
      <c r="A12">
        <v>11</v>
      </c>
      <c r="B12" t="s">
        <v>799</v>
      </c>
      <c r="D12">
        <v>1</v>
      </c>
      <c r="E12" t="s">
        <v>830</v>
      </c>
      <c r="J12">
        <v>4</v>
      </c>
      <c r="K12" t="s">
        <v>850</v>
      </c>
      <c r="L12">
        <v>5</v>
      </c>
      <c r="M12" t="s">
        <v>861</v>
      </c>
      <c r="N12">
        <v>6</v>
      </c>
      <c r="O12" t="s">
        <v>895</v>
      </c>
      <c r="P12">
        <v>7</v>
      </c>
      <c r="Q12" t="s">
        <v>905</v>
      </c>
      <c r="R12">
        <v>8</v>
      </c>
      <c r="S12" t="s">
        <v>1024</v>
      </c>
      <c r="T12">
        <v>9</v>
      </c>
      <c r="U12" t="s">
        <v>1082</v>
      </c>
      <c r="V12">
        <v>10</v>
      </c>
      <c r="W12" t="s">
        <v>1096</v>
      </c>
      <c r="X12">
        <v>11</v>
      </c>
      <c r="Y12" t="s">
        <v>1132</v>
      </c>
      <c r="Z12">
        <v>12</v>
      </c>
      <c r="AA12" t="s">
        <v>1175</v>
      </c>
      <c r="AB12">
        <v>13</v>
      </c>
      <c r="AC12" t="s">
        <v>1255</v>
      </c>
      <c r="AD12">
        <v>14</v>
      </c>
      <c r="AE12" t="s">
        <v>1337</v>
      </c>
      <c r="AF12">
        <v>15</v>
      </c>
      <c r="AG12" t="s">
        <v>1456</v>
      </c>
      <c r="AH12">
        <v>16</v>
      </c>
      <c r="AI12" t="s">
        <v>855</v>
      </c>
      <c r="AJ12">
        <v>17</v>
      </c>
      <c r="AK12" t="s">
        <v>1676</v>
      </c>
      <c r="AL12">
        <v>18</v>
      </c>
      <c r="AM12" t="s">
        <v>1708</v>
      </c>
      <c r="AN12">
        <v>19</v>
      </c>
      <c r="AO12" t="s">
        <v>1723</v>
      </c>
      <c r="AP12">
        <v>20</v>
      </c>
      <c r="AQ12" t="s">
        <v>1768</v>
      </c>
      <c r="AR12">
        <v>21</v>
      </c>
      <c r="AS12" t="s">
        <v>2334</v>
      </c>
      <c r="AT12">
        <v>22</v>
      </c>
      <c r="AU12" t="s">
        <v>2539</v>
      </c>
      <c r="AV12">
        <v>23</v>
      </c>
      <c r="AW12" t="s">
        <v>2552</v>
      </c>
      <c r="AX12">
        <v>24</v>
      </c>
      <c r="AY12" t="s">
        <v>2562</v>
      </c>
      <c r="AZ12">
        <v>25</v>
      </c>
      <c r="BA12" t="s">
        <v>2613</v>
      </c>
      <c r="BB12">
        <v>26</v>
      </c>
      <c r="BC12" t="s">
        <v>2630</v>
      </c>
      <c r="BD12">
        <v>27</v>
      </c>
      <c r="BE12" t="s">
        <v>2692</v>
      </c>
      <c r="BF12">
        <v>28</v>
      </c>
      <c r="BG12" t="s">
        <v>2705</v>
      </c>
      <c r="BH12">
        <v>29</v>
      </c>
      <c r="BI12" t="s">
        <v>2737</v>
      </c>
      <c r="BJ12">
        <v>30</v>
      </c>
      <c r="BK12" t="s">
        <v>2789</v>
      </c>
      <c r="BL12">
        <v>31</v>
      </c>
      <c r="BM12" t="s">
        <v>2984</v>
      </c>
      <c r="BN12">
        <v>32</v>
      </c>
      <c r="BO12" t="s">
        <v>3086</v>
      </c>
    </row>
    <row r="13" spans="1:67" x14ac:dyDescent="0.3">
      <c r="A13">
        <v>12</v>
      </c>
      <c r="B13" t="s">
        <v>800</v>
      </c>
      <c r="D13">
        <v>1</v>
      </c>
      <c r="E13" t="s">
        <v>831</v>
      </c>
      <c r="J13">
        <v>4</v>
      </c>
      <c r="K13" t="s">
        <v>851</v>
      </c>
      <c r="L13">
        <v>5</v>
      </c>
      <c r="M13" t="s">
        <v>862</v>
      </c>
      <c r="P13">
        <v>7</v>
      </c>
      <c r="Q13" t="s">
        <v>906</v>
      </c>
      <c r="R13">
        <v>8</v>
      </c>
      <c r="S13" t="s">
        <v>1025</v>
      </c>
      <c r="T13">
        <v>9</v>
      </c>
      <c r="U13" t="s">
        <v>1083</v>
      </c>
      <c r="V13">
        <v>10</v>
      </c>
      <c r="W13" t="s">
        <v>801</v>
      </c>
      <c r="X13">
        <v>11</v>
      </c>
      <c r="Y13" t="s">
        <v>1133</v>
      </c>
      <c r="Z13">
        <v>12</v>
      </c>
      <c r="AA13" t="s">
        <v>1176</v>
      </c>
      <c r="AB13">
        <v>13</v>
      </c>
      <c r="AC13" t="s">
        <v>1256</v>
      </c>
      <c r="AD13">
        <v>14</v>
      </c>
      <c r="AE13" t="s">
        <v>1338</v>
      </c>
      <c r="AF13">
        <v>15</v>
      </c>
      <c r="AG13" t="s">
        <v>1457</v>
      </c>
      <c r="AH13">
        <v>16</v>
      </c>
      <c r="AI13" t="s">
        <v>1574</v>
      </c>
      <c r="AJ13">
        <v>17</v>
      </c>
      <c r="AK13" t="s">
        <v>1677</v>
      </c>
      <c r="AL13">
        <v>18</v>
      </c>
      <c r="AM13" t="s">
        <v>1709</v>
      </c>
      <c r="AN13">
        <v>19</v>
      </c>
      <c r="AO13" t="s">
        <v>1724</v>
      </c>
      <c r="AP13">
        <v>20</v>
      </c>
      <c r="AQ13" t="s">
        <v>1769</v>
      </c>
      <c r="AR13">
        <v>21</v>
      </c>
      <c r="AS13" t="s">
        <v>2335</v>
      </c>
      <c r="AT13">
        <v>22</v>
      </c>
      <c r="AU13" t="s">
        <v>2540</v>
      </c>
      <c r="AX13">
        <v>24</v>
      </c>
      <c r="AY13" t="s">
        <v>2563</v>
      </c>
      <c r="AZ13">
        <v>25</v>
      </c>
      <c r="BA13" t="s">
        <v>2614</v>
      </c>
      <c r="BB13">
        <v>26</v>
      </c>
      <c r="BC13" t="s">
        <v>2631</v>
      </c>
      <c r="BD13">
        <v>27</v>
      </c>
      <c r="BE13" t="s">
        <v>2693</v>
      </c>
      <c r="BF13">
        <v>28</v>
      </c>
      <c r="BG13" t="s">
        <v>2706</v>
      </c>
      <c r="BH13">
        <v>29</v>
      </c>
      <c r="BI13" t="s">
        <v>2738</v>
      </c>
      <c r="BJ13">
        <v>30</v>
      </c>
      <c r="BK13" t="s">
        <v>2790</v>
      </c>
      <c r="BL13">
        <v>31</v>
      </c>
      <c r="BM13" t="s">
        <v>2985</v>
      </c>
      <c r="BN13">
        <v>32</v>
      </c>
      <c r="BO13" t="s">
        <v>3087</v>
      </c>
    </row>
    <row r="14" spans="1:67" x14ac:dyDescent="0.3">
      <c r="A14">
        <v>13</v>
      </c>
      <c r="B14" t="s">
        <v>801</v>
      </c>
      <c r="L14">
        <v>5</v>
      </c>
      <c r="M14" t="s">
        <v>800</v>
      </c>
      <c r="P14">
        <v>7</v>
      </c>
      <c r="Q14" t="s">
        <v>907</v>
      </c>
      <c r="R14">
        <v>8</v>
      </c>
      <c r="S14" t="s">
        <v>1026</v>
      </c>
      <c r="T14">
        <v>9</v>
      </c>
      <c r="U14" t="s">
        <v>1084</v>
      </c>
      <c r="V14">
        <v>10</v>
      </c>
      <c r="W14" t="s">
        <v>1097</v>
      </c>
      <c r="X14">
        <v>11</v>
      </c>
      <c r="Y14" t="s">
        <v>1134</v>
      </c>
      <c r="Z14">
        <v>12</v>
      </c>
      <c r="AA14" t="s">
        <v>1177</v>
      </c>
      <c r="AB14">
        <v>13</v>
      </c>
      <c r="AC14" t="s">
        <v>1257</v>
      </c>
      <c r="AD14">
        <v>14</v>
      </c>
      <c r="AE14" t="s">
        <v>1339</v>
      </c>
      <c r="AF14">
        <v>15</v>
      </c>
      <c r="AG14" t="s">
        <v>1458</v>
      </c>
      <c r="AH14">
        <v>16</v>
      </c>
      <c r="AI14" t="s">
        <v>1575</v>
      </c>
      <c r="AJ14">
        <v>17</v>
      </c>
      <c r="AK14" t="s">
        <v>1678</v>
      </c>
      <c r="AL14">
        <v>18</v>
      </c>
      <c r="AM14" t="s">
        <v>1710</v>
      </c>
      <c r="AN14">
        <v>19</v>
      </c>
      <c r="AO14" t="s">
        <v>1725</v>
      </c>
      <c r="AP14">
        <v>20</v>
      </c>
      <c r="AQ14" t="s">
        <v>1770</v>
      </c>
      <c r="AR14">
        <v>21</v>
      </c>
      <c r="AS14" t="s">
        <v>2336</v>
      </c>
      <c r="AT14">
        <v>22</v>
      </c>
      <c r="AU14" t="s">
        <v>2541</v>
      </c>
      <c r="AX14">
        <v>24</v>
      </c>
      <c r="AY14" t="s">
        <v>2564</v>
      </c>
      <c r="AZ14">
        <v>25</v>
      </c>
      <c r="BA14" t="s">
        <v>2615</v>
      </c>
      <c r="BB14">
        <v>26</v>
      </c>
      <c r="BC14" t="s">
        <v>2632</v>
      </c>
      <c r="BD14">
        <v>27</v>
      </c>
      <c r="BE14" t="s">
        <v>2694</v>
      </c>
      <c r="BF14">
        <v>28</v>
      </c>
      <c r="BG14" t="s">
        <v>1036</v>
      </c>
      <c r="BH14">
        <v>29</v>
      </c>
      <c r="BI14" t="s">
        <v>2739</v>
      </c>
      <c r="BJ14">
        <v>30</v>
      </c>
      <c r="BK14" t="s">
        <v>2791</v>
      </c>
      <c r="BL14">
        <v>31</v>
      </c>
      <c r="BM14" t="s">
        <v>2986</v>
      </c>
      <c r="BN14">
        <v>32</v>
      </c>
      <c r="BO14" t="s">
        <v>3088</v>
      </c>
    </row>
    <row r="15" spans="1:67" x14ac:dyDescent="0.3">
      <c r="A15">
        <v>14</v>
      </c>
      <c r="B15" t="s">
        <v>802</v>
      </c>
      <c r="L15">
        <v>5</v>
      </c>
      <c r="M15" t="s">
        <v>801</v>
      </c>
      <c r="P15">
        <v>7</v>
      </c>
      <c r="Q15" t="s">
        <v>908</v>
      </c>
      <c r="R15">
        <v>8</v>
      </c>
      <c r="S15" t="s">
        <v>1027</v>
      </c>
      <c r="T15">
        <v>9</v>
      </c>
      <c r="U15" t="s">
        <v>1085</v>
      </c>
      <c r="V15">
        <v>10</v>
      </c>
      <c r="W15" t="s">
        <v>1098</v>
      </c>
      <c r="X15">
        <v>11</v>
      </c>
      <c r="Y15" t="s">
        <v>799</v>
      </c>
      <c r="Z15">
        <v>12</v>
      </c>
      <c r="AA15" t="s">
        <v>1178</v>
      </c>
      <c r="AB15">
        <v>13</v>
      </c>
      <c r="AC15" t="s">
        <v>1258</v>
      </c>
      <c r="AD15">
        <v>14</v>
      </c>
      <c r="AE15" t="s">
        <v>1340</v>
      </c>
      <c r="AF15">
        <v>15</v>
      </c>
      <c r="AG15" t="s">
        <v>1459</v>
      </c>
      <c r="AH15">
        <v>16</v>
      </c>
      <c r="AI15" t="s">
        <v>1576</v>
      </c>
      <c r="AJ15">
        <v>17</v>
      </c>
      <c r="AK15" t="s">
        <v>1679</v>
      </c>
      <c r="AL15">
        <v>18</v>
      </c>
      <c r="AM15" t="s">
        <v>1711</v>
      </c>
      <c r="AN15">
        <v>19</v>
      </c>
      <c r="AO15" t="s">
        <v>1726</v>
      </c>
      <c r="AP15">
        <v>20</v>
      </c>
      <c r="AQ15" t="s">
        <v>1771</v>
      </c>
      <c r="AR15">
        <v>21</v>
      </c>
      <c r="AS15" t="s">
        <v>2337</v>
      </c>
      <c r="AT15">
        <v>22</v>
      </c>
      <c r="AU15" t="s">
        <v>2542</v>
      </c>
      <c r="AX15">
        <v>24</v>
      </c>
      <c r="AY15" t="s">
        <v>2565</v>
      </c>
      <c r="AZ15">
        <v>25</v>
      </c>
      <c r="BA15" t="s">
        <v>2616</v>
      </c>
      <c r="BB15">
        <v>26</v>
      </c>
      <c r="BC15" t="s">
        <v>2633</v>
      </c>
      <c r="BD15">
        <v>27</v>
      </c>
      <c r="BE15" t="s">
        <v>2695</v>
      </c>
      <c r="BF15">
        <v>28</v>
      </c>
      <c r="BG15" t="s">
        <v>2707</v>
      </c>
      <c r="BH15">
        <v>29</v>
      </c>
      <c r="BI15" t="s">
        <v>2740</v>
      </c>
      <c r="BJ15">
        <v>30</v>
      </c>
      <c r="BK15" t="s">
        <v>2792</v>
      </c>
      <c r="BL15">
        <v>31</v>
      </c>
      <c r="BM15" t="s">
        <v>2987</v>
      </c>
      <c r="BN15">
        <v>32</v>
      </c>
      <c r="BO15" t="s">
        <v>3089</v>
      </c>
    </row>
    <row r="16" spans="1:67" x14ac:dyDescent="0.3">
      <c r="A16">
        <v>15</v>
      </c>
      <c r="B16" t="s">
        <v>803</v>
      </c>
      <c r="L16">
        <v>5</v>
      </c>
      <c r="M16" t="s">
        <v>863</v>
      </c>
      <c r="P16">
        <v>7</v>
      </c>
      <c r="Q16" t="s">
        <v>909</v>
      </c>
      <c r="R16">
        <v>8</v>
      </c>
      <c r="S16" t="s">
        <v>796</v>
      </c>
      <c r="T16">
        <v>9</v>
      </c>
      <c r="U16" t="s">
        <v>1086</v>
      </c>
      <c r="V16">
        <v>10</v>
      </c>
      <c r="W16" t="s">
        <v>1099</v>
      </c>
      <c r="X16">
        <v>11</v>
      </c>
      <c r="Y16" t="s">
        <v>1135</v>
      </c>
      <c r="Z16">
        <v>12</v>
      </c>
      <c r="AA16" t="s">
        <v>1179</v>
      </c>
      <c r="AB16">
        <v>13</v>
      </c>
      <c r="AC16" t="s">
        <v>1259</v>
      </c>
      <c r="AD16">
        <v>14</v>
      </c>
      <c r="AE16" t="s">
        <v>1341</v>
      </c>
      <c r="AF16">
        <v>15</v>
      </c>
      <c r="AG16" t="s">
        <v>1460</v>
      </c>
      <c r="AH16">
        <v>16</v>
      </c>
      <c r="AI16" t="s">
        <v>1577</v>
      </c>
      <c r="AJ16">
        <v>17</v>
      </c>
      <c r="AK16" t="s">
        <v>1680</v>
      </c>
      <c r="AL16">
        <v>18</v>
      </c>
      <c r="AM16" t="s">
        <v>1712</v>
      </c>
      <c r="AN16">
        <v>19</v>
      </c>
      <c r="AO16" t="s">
        <v>1727</v>
      </c>
      <c r="AP16">
        <v>20</v>
      </c>
      <c r="AQ16" t="s">
        <v>1772</v>
      </c>
      <c r="AR16">
        <v>21</v>
      </c>
      <c r="AS16" t="s">
        <v>2338</v>
      </c>
      <c r="AT16">
        <v>22</v>
      </c>
      <c r="AU16" t="s">
        <v>810</v>
      </c>
      <c r="AX16">
        <v>24</v>
      </c>
      <c r="AY16" t="s">
        <v>2566</v>
      </c>
      <c r="AZ16">
        <v>25</v>
      </c>
      <c r="BA16" t="s">
        <v>2617</v>
      </c>
      <c r="BB16">
        <v>26</v>
      </c>
      <c r="BC16" t="s">
        <v>2634</v>
      </c>
      <c r="BD16">
        <v>27</v>
      </c>
      <c r="BE16" t="s">
        <v>2696</v>
      </c>
      <c r="BF16">
        <v>28</v>
      </c>
      <c r="BG16" t="s">
        <v>2708</v>
      </c>
      <c r="BH16">
        <v>29</v>
      </c>
      <c r="BI16" t="s">
        <v>931</v>
      </c>
      <c r="BJ16">
        <v>30</v>
      </c>
      <c r="BK16" t="s">
        <v>2793</v>
      </c>
      <c r="BL16">
        <v>31</v>
      </c>
      <c r="BM16" t="s">
        <v>2988</v>
      </c>
      <c r="BN16">
        <v>32</v>
      </c>
      <c r="BO16" t="s">
        <v>3090</v>
      </c>
    </row>
    <row r="17" spans="1:67" x14ac:dyDescent="0.3">
      <c r="A17">
        <v>16</v>
      </c>
      <c r="B17" t="s">
        <v>804</v>
      </c>
      <c r="L17">
        <v>5</v>
      </c>
      <c r="M17" t="s">
        <v>864</v>
      </c>
      <c r="P17">
        <v>7</v>
      </c>
      <c r="Q17" t="s">
        <v>910</v>
      </c>
      <c r="R17">
        <v>8</v>
      </c>
      <c r="S17" t="s">
        <v>1028</v>
      </c>
      <c r="T17">
        <v>9</v>
      </c>
      <c r="U17" t="s">
        <v>1011</v>
      </c>
      <c r="V17">
        <v>10</v>
      </c>
      <c r="W17" t="s">
        <v>1100</v>
      </c>
      <c r="X17">
        <v>11</v>
      </c>
      <c r="Y17" t="s">
        <v>1136</v>
      </c>
      <c r="Z17">
        <v>12</v>
      </c>
      <c r="AA17" t="s">
        <v>1076</v>
      </c>
      <c r="AB17">
        <v>13</v>
      </c>
      <c r="AC17" t="s">
        <v>1260</v>
      </c>
      <c r="AD17">
        <v>14</v>
      </c>
      <c r="AE17" t="s">
        <v>1342</v>
      </c>
      <c r="AF17">
        <v>15</v>
      </c>
      <c r="AG17" t="s">
        <v>1461</v>
      </c>
      <c r="AH17">
        <v>16</v>
      </c>
      <c r="AI17" t="s">
        <v>1578</v>
      </c>
      <c r="AJ17">
        <v>17</v>
      </c>
      <c r="AK17" t="s">
        <v>1681</v>
      </c>
      <c r="AL17">
        <v>18</v>
      </c>
      <c r="AM17" t="s">
        <v>1405</v>
      </c>
      <c r="AN17">
        <v>19</v>
      </c>
      <c r="AO17" t="s">
        <v>1728</v>
      </c>
      <c r="AP17">
        <v>20</v>
      </c>
      <c r="AQ17" t="s">
        <v>1773</v>
      </c>
      <c r="AR17">
        <v>21</v>
      </c>
      <c r="AS17" t="s">
        <v>2339</v>
      </c>
      <c r="AT17">
        <v>22</v>
      </c>
      <c r="AU17" t="s">
        <v>2543</v>
      </c>
      <c r="AX17">
        <v>24</v>
      </c>
      <c r="AY17" t="s">
        <v>2374</v>
      </c>
      <c r="AZ17">
        <v>25</v>
      </c>
      <c r="BA17" t="s">
        <v>2618</v>
      </c>
      <c r="BB17">
        <v>26</v>
      </c>
      <c r="BC17" t="s">
        <v>2635</v>
      </c>
      <c r="BD17">
        <v>27</v>
      </c>
      <c r="BE17" t="s">
        <v>2697</v>
      </c>
      <c r="BF17">
        <v>28</v>
      </c>
      <c r="BG17" t="s">
        <v>800</v>
      </c>
      <c r="BH17">
        <v>29</v>
      </c>
      <c r="BI17" t="s">
        <v>2741</v>
      </c>
      <c r="BJ17">
        <v>30</v>
      </c>
      <c r="BK17" t="s">
        <v>2794</v>
      </c>
      <c r="BL17">
        <v>31</v>
      </c>
      <c r="BM17" t="s">
        <v>2989</v>
      </c>
      <c r="BN17">
        <v>32</v>
      </c>
      <c r="BO17" t="s">
        <v>3091</v>
      </c>
    </row>
    <row r="18" spans="1:67" x14ac:dyDescent="0.3">
      <c r="A18">
        <v>17</v>
      </c>
      <c r="B18" t="s">
        <v>805</v>
      </c>
      <c r="L18">
        <v>5</v>
      </c>
      <c r="M18" t="s">
        <v>865</v>
      </c>
      <c r="P18">
        <v>7</v>
      </c>
      <c r="Q18" t="s">
        <v>911</v>
      </c>
      <c r="R18">
        <v>8</v>
      </c>
      <c r="S18" t="s">
        <v>1029</v>
      </c>
      <c r="T18">
        <v>9</v>
      </c>
      <c r="U18" t="s">
        <v>1087</v>
      </c>
      <c r="V18">
        <v>10</v>
      </c>
      <c r="W18" t="s">
        <v>1101</v>
      </c>
      <c r="X18">
        <v>11</v>
      </c>
      <c r="Y18" t="s">
        <v>1137</v>
      </c>
      <c r="Z18">
        <v>12</v>
      </c>
      <c r="AA18" t="s">
        <v>1180</v>
      </c>
      <c r="AB18">
        <v>13</v>
      </c>
      <c r="AC18" t="s">
        <v>1261</v>
      </c>
      <c r="AD18">
        <v>14</v>
      </c>
      <c r="AE18" t="s">
        <v>1343</v>
      </c>
      <c r="AF18">
        <v>15</v>
      </c>
      <c r="AG18" t="s">
        <v>1462</v>
      </c>
      <c r="AH18">
        <v>16</v>
      </c>
      <c r="AI18" t="s">
        <v>1579</v>
      </c>
      <c r="AJ18">
        <v>17</v>
      </c>
      <c r="AK18" t="s">
        <v>1682</v>
      </c>
      <c r="AL18">
        <v>18</v>
      </c>
      <c r="AM18" t="s">
        <v>1713</v>
      </c>
      <c r="AN18">
        <v>19</v>
      </c>
      <c r="AO18" t="s">
        <v>1035</v>
      </c>
      <c r="AP18">
        <v>20</v>
      </c>
      <c r="AQ18" t="s">
        <v>1774</v>
      </c>
      <c r="AR18">
        <v>21</v>
      </c>
      <c r="AS18" t="s">
        <v>2340</v>
      </c>
      <c r="AT18">
        <v>22</v>
      </c>
      <c r="AU18" t="s">
        <v>1113</v>
      </c>
      <c r="AX18">
        <v>24</v>
      </c>
      <c r="AY18" t="s">
        <v>2567</v>
      </c>
      <c r="AZ18">
        <v>25</v>
      </c>
      <c r="BA18" t="s">
        <v>1062</v>
      </c>
      <c r="BB18">
        <v>26</v>
      </c>
      <c r="BC18" t="s">
        <v>1076</v>
      </c>
      <c r="BD18">
        <v>27</v>
      </c>
      <c r="BE18" t="s">
        <v>2698</v>
      </c>
      <c r="BF18">
        <v>28</v>
      </c>
      <c r="BG18" t="s">
        <v>2709</v>
      </c>
      <c r="BH18">
        <v>29</v>
      </c>
      <c r="BI18" t="s">
        <v>2742</v>
      </c>
      <c r="BJ18">
        <v>30</v>
      </c>
      <c r="BK18" t="s">
        <v>2795</v>
      </c>
      <c r="BL18">
        <v>31</v>
      </c>
      <c r="BM18" t="s">
        <v>2990</v>
      </c>
      <c r="BN18">
        <v>32</v>
      </c>
      <c r="BO18" t="s">
        <v>3092</v>
      </c>
    </row>
    <row r="19" spans="1:67" x14ac:dyDescent="0.3">
      <c r="A19">
        <v>18</v>
      </c>
      <c r="B19" t="s">
        <v>806</v>
      </c>
      <c r="L19">
        <v>5</v>
      </c>
      <c r="M19" t="s">
        <v>866</v>
      </c>
      <c r="P19">
        <v>7</v>
      </c>
      <c r="Q19" t="s">
        <v>912</v>
      </c>
      <c r="R19">
        <v>8</v>
      </c>
      <c r="S19" t="s">
        <v>1030</v>
      </c>
      <c r="V19">
        <v>10</v>
      </c>
      <c r="W19" t="s">
        <v>1102</v>
      </c>
      <c r="X19">
        <v>11</v>
      </c>
      <c r="Y19" t="s">
        <v>1138</v>
      </c>
      <c r="Z19">
        <v>12</v>
      </c>
      <c r="AA19" t="s">
        <v>1181</v>
      </c>
      <c r="AB19">
        <v>13</v>
      </c>
      <c r="AC19" t="s">
        <v>1262</v>
      </c>
      <c r="AD19">
        <v>14</v>
      </c>
      <c r="AE19" t="s">
        <v>1344</v>
      </c>
      <c r="AF19">
        <v>15</v>
      </c>
      <c r="AG19" t="s">
        <v>1463</v>
      </c>
      <c r="AH19">
        <v>16</v>
      </c>
      <c r="AI19" t="s">
        <v>1580</v>
      </c>
      <c r="AJ19">
        <v>17</v>
      </c>
      <c r="AK19" t="s">
        <v>1683</v>
      </c>
      <c r="AL19">
        <v>18</v>
      </c>
      <c r="AM19" t="s">
        <v>1714</v>
      </c>
      <c r="AN19">
        <v>19</v>
      </c>
      <c r="AO19" t="s">
        <v>1729</v>
      </c>
      <c r="AP19">
        <v>20</v>
      </c>
      <c r="AQ19" t="s">
        <v>1775</v>
      </c>
      <c r="AR19">
        <v>21</v>
      </c>
      <c r="AS19" t="s">
        <v>2341</v>
      </c>
      <c r="AT19">
        <v>22</v>
      </c>
      <c r="AU19" t="s">
        <v>2544</v>
      </c>
      <c r="AX19">
        <v>24</v>
      </c>
      <c r="AY19" t="s">
        <v>2568</v>
      </c>
      <c r="AZ19">
        <v>25</v>
      </c>
      <c r="BA19" t="s">
        <v>2619</v>
      </c>
      <c r="BB19">
        <v>26</v>
      </c>
      <c r="BC19" t="s">
        <v>2636</v>
      </c>
      <c r="BD19">
        <v>27</v>
      </c>
      <c r="BE19" t="s">
        <v>2699</v>
      </c>
      <c r="BF19">
        <v>28</v>
      </c>
      <c r="BG19" t="s">
        <v>801</v>
      </c>
      <c r="BH19">
        <v>29</v>
      </c>
      <c r="BI19" t="s">
        <v>2743</v>
      </c>
      <c r="BJ19">
        <v>30</v>
      </c>
      <c r="BK19" t="s">
        <v>1572</v>
      </c>
      <c r="BL19">
        <v>31</v>
      </c>
      <c r="BM19" t="s">
        <v>2991</v>
      </c>
      <c r="BN19">
        <v>32</v>
      </c>
      <c r="BO19" t="s">
        <v>1039</v>
      </c>
    </row>
    <row r="20" spans="1:67" x14ac:dyDescent="0.3">
      <c r="A20">
        <v>19</v>
      </c>
      <c r="B20" t="s">
        <v>807</v>
      </c>
      <c r="L20">
        <v>5</v>
      </c>
      <c r="M20" t="s">
        <v>867</v>
      </c>
      <c r="P20">
        <v>7</v>
      </c>
      <c r="Q20" t="s">
        <v>913</v>
      </c>
      <c r="R20">
        <v>8</v>
      </c>
      <c r="S20" t="s">
        <v>890</v>
      </c>
      <c r="V20">
        <v>10</v>
      </c>
      <c r="W20" t="s">
        <v>1103</v>
      </c>
      <c r="X20">
        <v>11</v>
      </c>
      <c r="Y20" t="s">
        <v>1139</v>
      </c>
      <c r="Z20">
        <v>12</v>
      </c>
      <c r="AA20" t="s">
        <v>1182</v>
      </c>
      <c r="AB20">
        <v>13</v>
      </c>
      <c r="AC20" t="s">
        <v>1263</v>
      </c>
      <c r="AD20">
        <v>14</v>
      </c>
      <c r="AE20" t="s">
        <v>1345</v>
      </c>
      <c r="AF20">
        <v>15</v>
      </c>
      <c r="AG20" t="s">
        <v>1464</v>
      </c>
      <c r="AH20">
        <v>16</v>
      </c>
      <c r="AI20" t="s">
        <v>1581</v>
      </c>
      <c r="AJ20">
        <v>17</v>
      </c>
      <c r="AK20" t="s">
        <v>1684</v>
      </c>
      <c r="AL20">
        <v>18</v>
      </c>
      <c r="AM20" t="s">
        <v>1715</v>
      </c>
      <c r="AN20">
        <v>19</v>
      </c>
      <c r="AO20" t="s">
        <v>1730</v>
      </c>
      <c r="AP20">
        <v>20</v>
      </c>
      <c r="AQ20" t="s">
        <v>1776</v>
      </c>
      <c r="AR20">
        <v>21</v>
      </c>
      <c r="AS20" t="s">
        <v>2342</v>
      </c>
      <c r="AT20">
        <v>22</v>
      </c>
      <c r="AU20" t="s">
        <v>1422</v>
      </c>
      <c r="AX20">
        <v>24</v>
      </c>
      <c r="AY20" t="s">
        <v>2569</v>
      </c>
      <c r="AZ20">
        <v>25</v>
      </c>
      <c r="BA20" t="s">
        <v>2620</v>
      </c>
      <c r="BB20">
        <v>26</v>
      </c>
      <c r="BC20" t="s">
        <v>2637</v>
      </c>
      <c r="BF20">
        <v>28</v>
      </c>
      <c r="BG20" t="s">
        <v>2710</v>
      </c>
      <c r="BH20">
        <v>29</v>
      </c>
      <c r="BI20" t="s">
        <v>2744</v>
      </c>
      <c r="BJ20">
        <v>30</v>
      </c>
      <c r="BK20" t="s">
        <v>2796</v>
      </c>
      <c r="BL20">
        <v>31</v>
      </c>
      <c r="BM20" t="s">
        <v>2992</v>
      </c>
      <c r="BN20">
        <v>32</v>
      </c>
      <c r="BO20" t="s">
        <v>3093</v>
      </c>
    </row>
    <row r="21" spans="1:67" x14ac:dyDescent="0.3">
      <c r="A21">
        <v>20</v>
      </c>
      <c r="B21" t="s">
        <v>808</v>
      </c>
      <c r="L21">
        <v>5</v>
      </c>
      <c r="M21" t="s">
        <v>805</v>
      </c>
      <c r="P21">
        <v>7</v>
      </c>
      <c r="Q21" t="s">
        <v>914</v>
      </c>
      <c r="R21">
        <v>8</v>
      </c>
      <c r="S21" t="s">
        <v>1031</v>
      </c>
      <c r="V21">
        <v>10</v>
      </c>
      <c r="W21" t="s">
        <v>871</v>
      </c>
      <c r="X21">
        <v>11</v>
      </c>
      <c r="Y21" t="s">
        <v>1140</v>
      </c>
      <c r="Z21">
        <v>12</v>
      </c>
      <c r="AA21" t="s">
        <v>1183</v>
      </c>
      <c r="AB21">
        <v>13</v>
      </c>
      <c r="AC21" t="s">
        <v>1264</v>
      </c>
      <c r="AD21">
        <v>14</v>
      </c>
      <c r="AE21" t="s">
        <v>1346</v>
      </c>
      <c r="AF21">
        <v>15</v>
      </c>
      <c r="AG21" t="s">
        <v>1465</v>
      </c>
      <c r="AH21">
        <v>16</v>
      </c>
      <c r="AI21" t="s">
        <v>1582</v>
      </c>
      <c r="AJ21">
        <v>17</v>
      </c>
      <c r="AK21" t="s">
        <v>1685</v>
      </c>
      <c r="AL21">
        <v>18</v>
      </c>
      <c r="AM21" t="s">
        <v>1430</v>
      </c>
      <c r="AN21">
        <v>19</v>
      </c>
      <c r="AO21" t="s">
        <v>1731</v>
      </c>
      <c r="AP21">
        <v>20</v>
      </c>
      <c r="AQ21" t="s">
        <v>1777</v>
      </c>
      <c r="AR21">
        <v>21</v>
      </c>
      <c r="AS21" t="s">
        <v>2343</v>
      </c>
      <c r="AX21">
        <v>24</v>
      </c>
      <c r="AY21" t="s">
        <v>2570</v>
      </c>
      <c r="AZ21">
        <v>25</v>
      </c>
      <c r="BA21" t="s">
        <v>813</v>
      </c>
      <c r="BB21">
        <v>26</v>
      </c>
      <c r="BC21" t="s">
        <v>2638</v>
      </c>
      <c r="BF21">
        <v>28</v>
      </c>
      <c r="BG21" t="s">
        <v>863</v>
      </c>
      <c r="BH21">
        <v>29</v>
      </c>
      <c r="BI21" t="s">
        <v>2745</v>
      </c>
      <c r="BJ21">
        <v>30</v>
      </c>
      <c r="BK21" t="s">
        <v>2797</v>
      </c>
      <c r="BL21">
        <v>31</v>
      </c>
      <c r="BM21" t="s">
        <v>2993</v>
      </c>
      <c r="BN21">
        <v>32</v>
      </c>
      <c r="BO21" t="s">
        <v>3094</v>
      </c>
    </row>
    <row r="22" spans="1:67" x14ac:dyDescent="0.3">
      <c r="A22">
        <v>21</v>
      </c>
      <c r="B22" t="s">
        <v>809</v>
      </c>
      <c r="L22">
        <v>5</v>
      </c>
      <c r="M22" t="s">
        <v>868</v>
      </c>
      <c r="P22">
        <v>7</v>
      </c>
      <c r="Q22" t="s">
        <v>915</v>
      </c>
      <c r="R22">
        <v>8</v>
      </c>
      <c r="S22" t="s">
        <v>1032</v>
      </c>
      <c r="V22">
        <v>10</v>
      </c>
      <c r="W22" t="s">
        <v>1104</v>
      </c>
      <c r="X22">
        <v>11</v>
      </c>
      <c r="Y22" t="s">
        <v>1141</v>
      </c>
      <c r="Z22">
        <v>12</v>
      </c>
      <c r="AA22" t="s">
        <v>1184</v>
      </c>
      <c r="AB22">
        <v>13</v>
      </c>
      <c r="AC22" t="s">
        <v>1265</v>
      </c>
      <c r="AD22">
        <v>14</v>
      </c>
      <c r="AE22" t="s">
        <v>1347</v>
      </c>
      <c r="AF22">
        <v>15</v>
      </c>
      <c r="AG22" t="s">
        <v>1466</v>
      </c>
      <c r="AH22">
        <v>16</v>
      </c>
      <c r="AI22" t="s">
        <v>1583</v>
      </c>
      <c r="AJ22">
        <v>17</v>
      </c>
      <c r="AK22" t="s">
        <v>1686</v>
      </c>
      <c r="AL22">
        <v>18</v>
      </c>
      <c r="AM22" t="s">
        <v>1716</v>
      </c>
      <c r="AN22">
        <v>19</v>
      </c>
      <c r="AO22" t="s">
        <v>1732</v>
      </c>
      <c r="AP22">
        <v>20</v>
      </c>
      <c r="AQ22" t="s">
        <v>1778</v>
      </c>
      <c r="AR22">
        <v>21</v>
      </c>
      <c r="AS22" t="s">
        <v>2344</v>
      </c>
      <c r="AX22">
        <v>24</v>
      </c>
      <c r="AY22" t="s">
        <v>1611</v>
      </c>
      <c r="BB22">
        <v>26</v>
      </c>
      <c r="BC22" t="s">
        <v>2639</v>
      </c>
      <c r="BF22">
        <v>28</v>
      </c>
      <c r="BG22" t="s">
        <v>2711</v>
      </c>
      <c r="BH22">
        <v>29</v>
      </c>
      <c r="BI22" t="s">
        <v>2746</v>
      </c>
      <c r="BJ22">
        <v>30</v>
      </c>
      <c r="BK22" t="s">
        <v>1339</v>
      </c>
      <c r="BL22">
        <v>31</v>
      </c>
      <c r="BM22" t="s">
        <v>2994</v>
      </c>
      <c r="BN22">
        <v>32</v>
      </c>
      <c r="BO22" t="s">
        <v>3095</v>
      </c>
    </row>
    <row r="23" spans="1:67" x14ac:dyDescent="0.3">
      <c r="A23">
        <v>22</v>
      </c>
      <c r="B23" t="s">
        <v>810</v>
      </c>
      <c r="L23">
        <v>5</v>
      </c>
      <c r="M23" t="s">
        <v>869</v>
      </c>
      <c r="P23">
        <v>7</v>
      </c>
      <c r="Q23" t="s">
        <v>916</v>
      </c>
      <c r="R23">
        <v>8</v>
      </c>
      <c r="S23" t="s">
        <v>1033</v>
      </c>
      <c r="V23">
        <v>10</v>
      </c>
      <c r="W23" t="s">
        <v>1105</v>
      </c>
      <c r="X23">
        <v>11</v>
      </c>
      <c r="Y23" t="s">
        <v>871</v>
      </c>
      <c r="Z23">
        <v>12</v>
      </c>
      <c r="AA23" t="s">
        <v>1185</v>
      </c>
      <c r="AB23">
        <v>13</v>
      </c>
      <c r="AC23" t="s">
        <v>931</v>
      </c>
      <c r="AD23">
        <v>14</v>
      </c>
      <c r="AE23" t="s">
        <v>1348</v>
      </c>
      <c r="AF23">
        <v>15</v>
      </c>
      <c r="AG23" t="s">
        <v>1467</v>
      </c>
      <c r="AH23">
        <v>16</v>
      </c>
      <c r="AI23" t="s">
        <v>1584</v>
      </c>
      <c r="AJ23">
        <v>17</v>
      </c>
      <c r="AK23" t="s">
        <v>1687</v>
      </c>
      <c r="AN23">
        <v>19</v>
      </c>
      <c r="AO23" t="s">
        <v>1733</v>
      </c>
      <c r="AP23">
        <v>20</v>
      </c>
      <c r="AQ23" t="s">
        <v>1779</v>
      </c>
      <c r="AR23">
        <v>21</v>
      </c>
      <c r="AS23" t="s">
        <v>2345</v>
      </c>
      <c r="AX23">
        <v>24</v>
      </c>
      <c r="AY23" t="s">
        <v>2571</v>
      </c>
      <c r="BB23">
        <v>26</v>
      </c>
      <c r="BC23" t="s">
        <v>2640</v>
      </c>
      <c r="BF23">
        <v>28</v>
      </c>
      <c r="BG23" t="s">
        <v>2712</v>
      </c>
      <c r="BH23">
        <v>29</v>
      </c>
      <c r="BI23" t="s">
        <v>1612</v>
      </c>
      <c r="BJ23">
        <v>30</v>
      </c>
      <c r="BK23" t="s">
        <v>2798</v>
      </c>
      <c r="BL23">
        <v>31</v>
      </c>
      <c r="BM23" t="s">
        <v>2995</v>
      </c>
      <c r="BN23">
        <v>32</v>
      </c>
      <c r="BO23" t="s">
        <v>3096</v>
      </c>
    </row>
    <row r="24" spans="1:67" x14ac:dyDescent="0.3">
      <c r="A24">
        <v>23</v>
      </c>
      <c r="B24" t="s">
        <v>811</v>
      </c>
      <c r="L24">
        <v>5</v>
      </c>
      <c r="M24" t="s">
        <v>870</v>
      </c>
      <c r="P24">
        <v>7</v>
      </c>
      <c r="Q24" t="s">
        <v>917</v>
      </c>
      <c r="R24">
        <v>8</v>
      </c>
      <c r="S24" t="s">
        <v>1034</v>
      </c>
      <c r="V24">
        <v>10</v>
      </c>
      <c r="W24" t="s">
        <v>1106</v>
      </c>
      <c r="X24">
        <v>11</v>
      </c>
      <c r="Y24" t="s">
        <v>1142</v>
      </c>
      <c r="Z24">
        <v>12</v>
      </c>
      <c r="AA24" t="s">
        <v>1186</v>
      </c>
      <c r="AB24">
        <v>13</v>
      </c>
      <c r="AC24" t="s">
        <v>1266</v>
      </c>
      <c r="AD24">
        <v>14</v>
      </c>
      <c r="AE24" t="s">
        <v>1349</v>
      </c>
      <c r="AF24">
        <v>15</v>
      </c>
      <c r="AG24" t="s">
        <v>1468</v>
      </c>
      <c r="AH24">
        <v>16</v>
      </c>
      <c r="AI24" t="s">
        <v>1585</v>
      </c>
      <c r="AJ24">
        <v>17</v>
      </c>
      <c r="AK24" t="s">
        <v>1688</v>
      </c>
      <c r="AN24">
        <v>19</v>
      </c>
      <c r="AO24" t="s">
        <v>1734</v>
      </c>
      <c r="AP24">
        <v>20</v>
      </c>
      <c r="AQ24" t="s">
        <v>1780</v>
      </c>
      <c r="AR24">
        <v>21</v>
      </c>
      <c r="AS24" t="s">
        <v>2346</v>
      </c>
      <c r="AX24">
        <v>24</v>
      </c>
      <c r="AY24" t="s">
        <v>2572</v>
      </c>
      <c r="BB24">
        <v>26</v>
      </c>
      <c r="BC24" t="s">
        <v>2641</v>
      </c>
      <c r="BF24">
        <v>28</v>
      </c>
      <c r="BG24" t="s">
        <v>866</v>
      </c>
      <c r="BH24">
        <v>29</v>
      </c>
      <c r="BI24" t="s">
        <v>2747</v>
      </c>
      <c r="BJ24">
        <v>30</v>
      </c>
      <c r="BK24" t="s">
        <v>2799</v>
      </c>
      <c r="BL24">
        <v>31</v>
      </c>
      <c r="BM24" t="s">
        <v>2996</v>
      </c>
      <c r="BN24">
        <v>32</v>
      </c>
      <c r="BO24" t="s">
        <v>3097</v>
      </c>
    </row>
    <row r="25" spans="1:67" x14ac:dyDescent="0.3">
      <c r="A25">
        <v>24</v>
      </c>
      <c r="B25" t="s">
        <v>812</v>
      </c>
      <c r="L25">
        <v>5</v>
      </c>
      <c r="M25" t="s">
        <v>871</v>
      </c>
      <c r="P25">
        <v>7</v>
      </c>
      <c r="Q25" t="s">
        <v>918</v>
      </c>
      <c r="R25">
        <v>8</v>
      </c>
      <c r="S25" t="s">
        <v>1035</v>
      </c>
      <c r="V25">
        <v>10</v>
      </c>
      <c r="W25" t="s">
        <v>1107</v>
      </c>
      <c r="X25">
        <v>11</v>
      </c>
      <c r="Y25" t="s">
        <v>1108</v>
      </c>
      <c r="Z25">
        <v>12</v>
      </c>
      <c r="AA25" t="s">
        <v>1187</v>
      </c>
      <c r="AB25">
        <v>13</v>
      </c>
      <c r="AC25" t="s">
        <v>860</v>
      </c>
      <c r="AD25">
        <v>14</v>
      </c>
      <c r="AE25" t="s">
        <v>1350</v>
      </c>
      <c r="AF25">
        <v>15</v>
      </c>
      <c r="AG25" t="s">
        <v>1469</v>
      </c>
      <c r="AH25">
        <v>16</v>
      </c>
      <c r="AI25" t="s">
        <v>1586</v>
      </c>
      <c r="AJ25">
        <v>17</v>
      </c>
      <c r="AK25" t="s">
        <v>1689</v>
      </c>
      <c r="AN25">
        <v>19</v>
      </c>
      <c r="AO25" t="s">
        <v>1735</v>
      </c>
      <c r="AP25">
        <v>20</v>
      </c>
      <c r="AQ25" t="s">
        <v>1781</v>
      </c>
      <c r="AR25">
        <v>21</v>
      </c>
      <c r="AS25" t="s">
        <v>2347</v>
      </c>
      <c r="AX25">
        <v>24</v>
      </c>
      <c r="AY25" t="s">
        <v>2573</v>
      </c>
      <c r="BB25">
        <v>26</v>
      </c>
      <c r="BC25" t="s">
        <v>2642</v>
      </c>
      <c r="BF25">
        <v>28</v>
      </c>
      <c r="BG25" t="s">
        <v>2713</v>
      </c>
      <c r="BH25">
        <v>29</v>
      </c>
      <c r="BI25" t="s">
        <v>2748</v>
      </c>
      <c r="BJ25">
        <v>30</v>
      </c>
      <c r="BK25" t="s">
        <v>2800</v>
      </c>
      <c r="BL25">
        <v>31</v>
      </c>
      <c r="BM25" t="s">
        <v>2997</v>
      </c>
      <c r="BN25">
        <v>32</v>
      </c>
      <c r="BO25" t="s">
        <v>3098</v>
      </c>
    </row>
    <row r="26" spans="1:67" x14ac:dyDescent="0.3">
      <c r="A26">
        <v>25</v>
      </c>
      <c r="B26" t="s">
        <v>813</v>
      </c>
      <c r="L26">
        <v>5</v>
      </c>
      <c r="M26" t="s">
        <v>872</v>
      </c>
      <c r="P26">
        <v>7</v>
      </c>
      <c r="Q26" t="s">
        <v>919</v>
      </c>
      <c r="R26">
        <v>8</v>
      </c>
      <c r="S26" t="s">
        <v>1036</v>
      </c>
      <c r="V26">
        <v>10</v>
      </c>
      <c r="W26" t="s">
        <v>1108</v>
      </c>
      <c r="X26">
        <v>11</v>
      </c>
      <c r="Y26" t="s">
        <v>1143</v>
      </c>
      <c r="Z26">
        <v>12</v>
      </c>
      <c r="AA26" t="s">
        <v>1188</v>
      </c>
      <c r="AB26">
        <v>13</v>
      </c>
      <c r="AC26" t="s">
        <v>1267</v>
      </c>
      <c r="AD26">
        <v>14</v>
      </c>
      <c r="AE26" t="s">
        <v>1185</v>
      </c>
      <c r="AF26">
        <v>15</v>
      </c>
      <c r="AG26" t="s">
        <v>1470</v>
      </c>
      <c r="AH26">
        <v>16</v>
      </c>
      <c r="AI26" t="s">
        <v>1587</v>
      </c>
      <c r="AJ26">
        <v>17</v>
      </c>
      <c r="AK26" t="s">
        <v>1690</v>
      </c>
      <c r="AN26">
        <v>19</v>
      </c>
      <c r="AO26" t="s">
        <v>1039</v>
      </c>
      <c r="AP26">
        <v>20</v>
      </c>
      <c r="AQ26" t="s">
        <v>1782</v>
      </c>
      <c r="AR26">
        <v>21</v>
      </c>
      <c r="AS26" t="s">
        <v>2348</v>
      </c>
      <c r="AX26">
        <v>24</v>
      </c>
      <c r="AY26" t="s">
        <v>2574</v>
      </c>
      <c r="BB26">
        <v>26</v>
      </c>
      <c r="BC26" t="s">
        <v>2643</v>
      </c>
      <c r="BF26">
        <v>28</v>
      </c>
      <c r="BG26" t="s">
        <v>2714</v>
      </c>
      <c r="BH26">
        <v>29</v>
      </c>
      <c r="BI26" t="s">
        <v>2749</v>
      </c>
      <c r="BJ26">
        <v>30</v>
      </c>
      <c r="BK26" t="s">
        <v>2801</v>
      </c>
      <c r="BL26">
        <v>31</v>
      </c>
      <c r="BM26" t="s">
        <v>2998</v>
      </c>
      <c r="BN26">
        <v>32</v>
      </c>
      <c r="BO26" t="s">
        <v>839</v>
      </c>
    </row>
    <row r="27" spans="1:67" x14ac:dyDescent="0.3">
      <c r="A27">
        <v>26</v>
      </c>
      <c r="B27" t="s">
        <v>814</v>
      </c>
      <c r="L27">
        <v>5</v>
      </c>
      <c r="M27" t="s">
        <v>873</v>
      </c>
      <c r="P27">
        <v>7</v>
      </c>
      <c r="Q27" t="s">
        <v>920</v>
      </c>
      <c r="R27">
        <v>8</v>
      </c>
      <c r="S27" t="s">
        <v>1037</v>
      </c>
      <c r="V27">
        <v>10</v>
      </c>
      <c r="W27" t="s">
        <v>1109</v>
      </c>
      <c r="X27">
        <v>11</v>
      </c>
      <c r="Y27" t="s">
        <v>1144</v>
      </c>
      <c r="Z27">
        <v>12</v>
      </c>
      <c r="AA27" t="s">
        <v>1189</v>
      </c>
      <c r="AB27">
        <v>13</v>
      </c>
      <c r="AC27" t="s">
        <v>1268</v>
      </c>
      <c r="AD27">
        <v>14</v>
      </c>
      <c r="AE27" t="s">
        <v>1351</v>
      </c>
      <c r="AF27">
        <v>15</v>
      </c>
      <c r="AG27" t="s">
        <v>1471</v>
      </c>
      <c r="AH27">
        <v>16</v>
      </c>
      <c r="AI27" t="s">
        <v>1588</v>
      </c>
      <c r="AJ27">
        <v>17</v>
      </c>
      <c r="AK27" t="s">
        <v>1691</v>
      </c>
      <c r="AN27">
        <v>19</v>
      </c>
      <c r="AO27" t="s">
        <v>801</v>
      </c>
      <c r="AP27">
        <v>20</v>
      </c>
      <c r="AQ27" t="s">
        <v>1783</v>
      </c>
      <c r="AR27">
        <v>21</v>
      </c>
      <c r="AS27" t="s">
        <v>2349</v>
      </c>
      <c r="AX27">
        <v>24</v>
      </c>
      <c r="AY27" t="s">
        <v>977</v>
      </c>
      <c r="BB27">
        <v>26</v>
      </c>
      <c r="BC27" t="s">
        <v>2644</v>
      </c>
      <c r="BF27">
        <v>28</v>
      </c>
      <c r="BG27" t="s">
        <v>2715</v>
      </c>
      <c r="BH27">
        <v>29</v>
      </c>
      <c r="BI27" t="s">
        <v>2750</v>
      </c>
      <c r="BJ27">
        <v>30</v>
      </c>
      <c r="BK27" t="s">
        <v>1076</v>
      </c>
      <c r="BL27">
        <v>31</v>
      </c>
      <c r="BM27" t="s">
        <v>2999</v>
      </c>
      <c r="BN27">
        <v>32</v>
      </c>
      <c r="BO27" t="s">
        <v>3099</v>
      </c>
    </row>
    <row r="28" spans="1:67" x14ac:dyDescent="0.3">
      <c r="A28">
        <v>27</v>
      </c>
      <c r="B28" t="s">
        <v>815</v>
      </c>
      <c r="L28">
        <v>5</v>
      </c>
      <c r="M28" t="s">
        <v>874</v>
      </c>
      <c r="P28">
        <v>7</v>
      </c>
      <c r="Q28" t="s">
        <v>921</v>
      </c>
      <c r="R28">
        <v>8</v>
      </c>
      <c r="S28" t="s">
        <v>1038</v>
      </c>
      <c r="V28">
        <v>10</v>
      </c>
      <c r="W28" t="s">
        <v>1110</v>
      </c>
      <c r="X28">
        <v>11</v>
      </c>
      <c r="Y28" t="s">
        <v>1145</v>
      </c>
      <c r="Z28">
        <v>12</v>
      </c>
      <c r="AA28" t="s">
        <v>1190</v>
      </c>
      <c r="AB28">
        <v>13</v>
      </c>
      <c r="AC28" t="s">
        <v>1269</v>
      </c>
      <c r="AD28">
        <v>14</v>
      </c>
      <c r="AE28" t="s">
        <v>1352</v>
      </c>
      <c r="AF28">
        <v>15</v>
      </c>
      <c r="AG28" t="s">
        <v>1472</v>
      </c>
      <c r="AH28">
        <v>16</v>
      </c>
      <c r="AI28" t="s">
        <v>1589</v>
      </c>
      <c r="AJ28">
        <v>17</v>
      </c>
      <c r="AK28" t="s">
        <v>1692</v>
      </c>
      <c r="AN28">
        <v>19</v>
      </c>
      <c r="AO28" t="s">
        <v>1736</v>
      </c>
      <c r="AP28">
        <v>20</v>
      </c>
      <c r="AQ28" t="s">
        <v>1784</v>
      </c>
      <c r="AR28">
        <v>21</v>
      </c>
      <c r="AS28" t="s">
        <v>2350</v>
      </c>
      <c r="AX28">
        <v>24</v>
      </c>
      <c r="AY28" t="s">
        <v>2575</v>
      </c>
      <c r="BB28">
        <v>26</v>
      </c>
      <c r="BC28" t="s">
        <v>2645</v>
      </c>
      <c r="BF28">
        <v>28</v>
      </c>
      <c r="BG28" t="s">
        <v>2716</v>
      </c>
      <c r="BH28">
        <v>29</v>
      </c>
      <c r="BI28" t="s">
        <v>2751</v>
      </c>
      <c r="BJ28">
        <v>30</v>
      </c>
      <c r="BK28" t="s">
        <v>2802</v>
      </c>
      <c r="BL28">
        <v>31</v>
      </c>
      <c r="BM28" t="s">
        <v>3000</v>
      </c>
      <c r="BN28">
        <v>32</v>
      </c>
      <c r="BO28" t="s">
        <v>3100</v>
      </c>
    </row>
    <row r="29" spans="1:67" x14ac:dyDescent="0.3">
      <c r="A29">
        <v>28</v>
      </c>
      <c r="B29" t="s">
        <v>816</v>
      </c>
      <c r="L29">
        <v>5</v>
      </c>
      <c r="M29" t="s">
        <v>875</v>
      </c>
      <c r="P29">
        <v>7</v>
      </c>
      <c r="Q29" t="s">
        <v>922</v>
      </c>
      <c r="R29">
        <v>8</v>
      </c>
      <c r="S29" t="s">
        <v>1039</v>
      </c>
      <c r="V29">
        <v>10</v>
      </c>
      <c r="W29" t="s">
        <v>1111</v>
      </c>
      <c r="X29">
        <v>11</v>
      </c>
      <c r="Y29" t="s">
        <v>1146</v>
      </c>
      <c r="Z29">
        <v>12</v>
      </c>
      <c r="AA29" t="s">
        <v>1191</v>
      </c>
      <c r="AB29">
        <v>13</v>
      </c>
      <c r="AC29" t="s">
        <v>1270</v>
      </c>
      <c r="AD29">
        <v>14</v>
      </c>
      <c r="AE29" t="s">
        <v>1353</v>
      </c>
      <c r="AF29">
        <v>15</v>
      </c>
      <c r="AG29" t="s">
        <v>1473</v>
      </c>
      <c r="AH29">
        <v>16</v>
      </c>
      <c r="AI29" t="s">
        <v>1590</v>
      </c>
      <c r="AJ29">
        <v>17</v>
      </c>
      <c r="AK29" t="s">
        <v>1693</v>
      </c>
      <c r="AN29">
        <v>19</v>
      </c>
      <c r="AO29" t="s">
        <v>1737</v>
      </c>
      <c r="AP29">
        <v>20</v>
      </c>
      <c r="AQ29" t="s">
        <v>1785</v>
      </c>
      <c r="AR29">
        <v>21</v>
      </c>
      <c r="AS29" t="s">
        <v>2351</v>
      </c>
      <c r="AX29">
        <v>24</v>
      </c>
      <c r="AY29" t="s">
        <v>2576</v>
      </c>
      <c r="BB29">
        <v>26</v>
      </c>
      <c r="BC29" t="s">
        <v>2646</v>
      </c>
      <c r="BF29">
        <v>28</v>
      </c>
      <c r="BG29" t="s">
        <v>2717</v>
      </c>
      <c r="BH29">
        <v>29</v>
      </c>
      <c r="BI29" t="s">
        <v>2752</v>
      </c>
      <c r="BJ29">
        <v>30</v>
      </c>
      <c r="BK29" t="s">
        <v>2803</v>
      </c>
      <c r="BL29">
        <v>31</v>
      </c>
      <c r="BM29" t="s">
        <v>3001</v>
      </c>
      <c r="BN29">
        <v>32</v>
      </c>
      <c r="BO29" t="s">
        <v>1500</v>
      </c>
    </row>
    <row r="30" spans="1:67" x14ac:dyDescent="0.3">
      <c r="A30">
        <v>29</v>
      </c>
      <c r="B30" t="s">
        <v>817</v>
      </c>
      <c r="L30">
        <v>5</v>
      </c>
      <c r="M30" t="s">
        <v>876</v>
      </c>
      <c r="P30">
        <v>7</v>
      </c>
      <c r="Q30" t="s">
        <v>923</v>
      </c>
      <c r="R30">
        <v>8</v>
      </c>
      <c r="S30" t="s">
        <v>1040</v>
      </c>
      <c r="V30">
        <v>10</v>
      </c>
      <c r="W30" t="s">
        <v>1112</v>
      </c>
      <c r="X30">
        <v>11</v>
      </c>
      <c r="Y30" t="s">
        <v>1147</v>
      </c>
      <c r="Z30">
        <v>12</v>
      </c>
      <c r="AA30" t="s">
        <v>1192</v>
      </c>
      <c r="AB30">
        <v>13</v>
      </c>
      <c r="AC30" t="s">
        <v>1271</v>
      </c>
      <c r="AD30">
        <v>14</v>
      </c>
      <c r="AE30" t="s">
        <v>1354</v>
      </c>
      <c r="AF30">
        <v>15</v>
      </c>
      <c r="AG30" t="s">
        <v>1474</v>
      </c>
      <c r="AH30">
        <v>16</v>
      </c>
      <c r="AI30" t="s">
        <v>1591</v>
      </c>
      <c r="AJ30">
        <v>17</v>
      </c>
      <c r="AK30" t="s">
        <v>1694</v>
      </c>
      <c r="AN30">
        <v>19</v>
      </c>
      <c r="AO30" t="s">
        <v>1738</v>
      </c>
      <c r="AP30">
        <v>20</v>
      </c>
      <c r="AQ30" t="s">
        <v>1786</v>
      </c>
      <c r="AR30">
        <v>21</v>
      </c>
      <c r="AS30" t="s">
        <v>2352</v>
      </c>
      <c r="AX30">
        <v>24</v>
      </c>
      <c r="AY30" t="s">
        <v>2577</v>
      </c>
      <c r="BB30">
        <v>26</v>
      </c>
      <c r="BC30" t="s">
        <v>2647</v>
      </c>
      <c r="BF30">
        <v>28</v>
      </c>
      <c r="BG30" t="s">
        <v>2718</v>
      </c>
      <c r="BH30">
        <v>29</v>
      </c>
      <c r="BI30" t="s">
        <v>2753</v>
      </c>
      <c r="BJ30">
        <v>30</v>
      </c>
      <c r="BK30" t="s">
        <v>2804</v>
      </c>
      <c r="BL30">
        <v>31</v>
      </c>
      <c r="BM30" t="s">
        <v>3002</v>
      </c>
      <c r="BN30">
        <v>32</v>
      </c>
      <c r="BO30" t="s">
        <v>3101</v>
      </c>
    </row>
    <row r="31" spans="1:67" x14ac:dyDescent="0.3">
      <c r="A31">
        <v>30</v>
      </c>
      <c r="B31" t="s">
        <v>818</v>
      </c>
      <c r="L31">
        <v>5</v>
      </c>
      <c r="M31" t="s">
        <v>877</v>
      </c>
      <c r="P31">
        <v>7</v>
      </c>
      <c r="Q31" t="s">
        <v>924</v>
      </c>
      <c r="R31">
        <v>8</v>
      </c>
      <c r="S31" t="s">
        <v>1041</v>
      </c>
      <c r="V31">
        <v>10</v>
      </c>
      <c r="W31" t="s">
        <v>1113</v>
      </c>
      <c r="X31">
        <v>11</v>
      </c>
      <c r="Y31" t="s">
        <v>1148</v>
      </c>
      <c r="Z31">
        <v>12</v>
      </c>
      <c r="AA31" t="s">
        <v>1193</v>
      </c>
      <c r="AB31">
        <v>13</v>
      </c>
      <c r="AC31" t="s">
        <v>1272</v>
      </c>
      <c r="AD31">
        <v>14</v>
      </c>
      <c r="AE31" t="s">
        <v>1355</v>
      </c>
      <c r="AF31">
        <v>15</v>
      </c>
      <c r="AG31" t="s">
        <v>1475</v>
      </c>
      <c r="AH31">
        <v>16</v>
      </c>
      <c r="AI31" t="s">
        <v>1592</v>
      </c>
      <c r="AJ31">
        <v>17</v>
      </c>
      <c r="AK31" t="s">
        <v>1695</v>
      </c>
      <c r="AN31">
        <v>19</v>
      </c>
      <c r="AO31" t="s">
        <v>864</v>
      </c>
      <c r="AP31">
        <v>20</v>
      </c>
      <c r="AQ31" t="s">
        <v>1787</v>
      </c>
      <c r="AR31">
        <v>21</v>
      </c>
      <c r="AS31" t="s">
        <v>2353</v>
      </c>
      <c r="AX31">
        <v>24</v>
      </c>
      <c r="AY31" t="s">
        <v>2578</v>
      </c>
      <c r="BB31">
        <v>26</v>
      </c>
      <c r="BC31" t="s">
        <v>2648</v>
      </c>
      <c r="BF31">
        <v>28</v>
      </c>
      <c r="BG31" t="s">
        <v>871</v>
      </c>
      <c r="BH31">
        <v>29</v>
      </c>
      <c r="BI31" t="s">
        <v>2754</v>
      </c>
      <c r="BJ31">
        <v>30</v>
      </c>
      <c r="BK31" t="s">
        <v>2805</v>
      </c>
      <c r="BL31">
        <v>31</v>
      </c>
      <c r="BM31" t="s">
        <v>3003</v>
      </c>
      <c r="BN31">
        <v>32</v>
      </c>
      <c r="BO31" t="s">
        <v>3102</v>
      </c>
    </row>
    <row r="32" spans="1:67" x14ac:dyDescent="0.3">
      <c r="A32">
        <v>31</v>
      </c>
      <c r="B32" t="s">
        <v>819</v>
      </c>
      <c r="L32">
        <v>5</v>
      </c>
      <c r="M32" t="s">
        <v>878</v>
      </c>
      <c r="P32">
        <v>7</v>
      </c>
      <c r="Q32" t="s">
        <v>925</v>
      </c>
      <c r="R32">
        <v>8</v>
      </c>
      <c r="S32" t="s">
        <v>800</v>
      </c>
      <c r="V32">
        <v>10</v>
      </c>
      <c r="W32" t="s">
        <v>1114</v>
      </c>
      <c r="X32">
        <v>11</v>
      </c>
      <c r="Y32" t="s">
        <v>1149</v>
      </c>
      <c r="Z32">
        <v>12</v>
      </c>
      <c r="AA32" t="s">
        <v>1194</v>
      </c>
      <c r="AB32">
        <v>13</v>
      </c>
      <c r="AC32" t="s">
        <v>1273</v>
      </c>
      <c r="AD32">
        <v>14</v>
      </c>
      <c r="AE32" t="s">
        <v>1356</v>
      </c>
      <c r="AF32">
        <v>15</v>
      </c>
      <c r="AG32" t="s">
        <v>1476</v>
      </c>
      <c r="AH32">
        <v>16</v>
      </c>
      <c r="AI32" t="s">
        <v>1593</v>
      </c>
      <c r="AJ32">
        <v>17</v>
      </c>
      <c r="AK32" t="s">
        <v>1696</v>
      </c>
      <c r="AN32">
        <v>19</v>
      </c>
      <c r="AO32" t="s">
        <v>1739</v>
      </c>
      <c r="AP32">
        <v>20</v>
      </c>
      <c r="AQ32" t="s">
        <v>1788</v>
      </c>
      <c r="AR32">
        <v>21</v>
      </c>
      <c r="AS32" t="s">
        <v>2354</v>
      </c>
      <c r="AX32">
        <v>24</v>
      </c>
      <c r="AY32" t="s">
        <v>812</v>
      </c>
      <c r="BB32">
        <v>26</v>
      </c>
      <c r="BC32" t="s">
        <v>2649</v>
      </c>
      <c r="BF32">
        <v>28</v>
      </c>
      <c r="BG32" t="s">
        <v>2719</v>
      </c>
      <c r="BH32">
        <v>29</v>
      </c>
      <c r="BI32" t="s">
        <v>2755</v>
      </c>
      <c r="BJ32">
        <v>30</v>
      </c>
      <c r="BK32" t="s">
        <v>2806</v>
      </c>
      <c r="BL32">
        <v>31</v>
      </c>
      <c r="BM32" t="s">
        <v>3004</v>
      </c>
      <c r="BN32">
        <v>32</v>
      </c>
      <c r="BO32" t="s">
        <v>3103</v>
      </c>
    </row>
    <row r="33" spans="1:67" x14ac:dyDescent="0.3">
      <c r="A33">
        <v>32</v>
      </c>
      <c r="B33" t="s">
        <v>820</v>
      </c>
      <c r="L33">
        <v>5</v>
      </c>
      <c r="M33" t="s">
        <v>879</v>
      </c>
      <c r="P33">
        <v>7</v>
      </c>
      <c r="Q33" t="s">
        <v>926</v>
      </c>
      <c r="R33">
        <v>8</v>
      </c>
      <c r="S33" t="s">
        <v>1042</v>
      </c>
      <c r="V33">
        <v>10</v>
      </c>
      <c r="W33" t="s">
        <v>1115</v>
      </c>
      <c r="X33">
        <v>11</v>
      </c>
      <c r="Y33" t="s">
        <v>1150</v>
      </c>
      <c r="Z33">
        <v>12</v>
      </c>
      <c r="AA33" t="s">
        <v>1195</v>
      </c>
      <c r="AB33">
        <v>13</v>
      </c>
      <c r="AC33" t="s">
        <v>1274</v>
      </c>
      <c r="AD33">
        <v>14</v>
      </c>
      <c r="AE33" t="s">
        <v>1357</v>
      </c>
      <c r="AF33">
        <v>15</v>
      </c>
      <c r="AG33" t="s">
        <v>1477</v>
      </c>
      <c r="AH33">
        <v>16</v>
      </c>
      <c r="AI33" t="s">
        <v>1594</v>
      </c>
      <c r="AJ33">
        <v>17</v>
      </c>
      <c r="AK33" t="s">
        <v>1697</v>
      </c>
      <c r="AN33">
        <v>19</v>
      </c>
      <c r="AO33" t="s">
        <v>1740</v>
      </c>
      <c r="AP33">
        <v>20</v>
      </c>
      <c r="AQ33" t="s">
        <v>1789</v>
      </c>
      <c r="AR33">
        <v>21</v>
      </c>
      <c r="AS33" t="s">
        <v>2355</v>
      </c>
      <c r="AX33">
        <v>24</v>
      </c>
      <c r="AY33" t="s">
        <v>2579</v>
      </c>
      <c r="BB33">
        <v>26</v>
      </c>
      <c r="BC33" t="s">
        <v>2650</v>
      </c>
      <c r="BF33">
        <v>28</v>
      </c>
      <c r="BG33" t="s">
        <v>2720</v>
      </c>
      <c r="BH33">
        <v>29</v>
      </c>
      <c r="BI33" t="s">
        <v>2756</v>
      </c>
      <c r="BJ33">
        <v>30</v>
      </c>
      <c r="BK33" t="s">
        <v>2807</v>
      </c>
      <c r="BL33">
        <v>31</v>
      </c>
      <c r="BM33" t="s">
        <v>3005</v>
      </c>
      <c r="BN33">
        <v>32</v>
      </c>
      <c r="BO33" t="s">
        <v>3104</v>
      </c>
    </row>
    <row r="34" spans="1:67" x14ac:dyDescent="0.3">
      <c r="L34">
        <v>5</v>
      </c>
      <c r="M34" t="s">
        <v>880</v>
      </c>
      <c r="P34">
        <v>7</v>
      </c>
      <c r="Q34" t="s">
        <v>927</v>
      </c>
      <c r="R34">
        <v>8</v>
      </c>
      <c r="S34" t="s">
        <v>1043</v>
      </c>
      <c r="V34">
        <v>10</v>
      </c>
      <c r="W34" t="s">
        <v>1116</v>
      </c>
      <c r="X34">
        <v>11</v>
      </c>
      <c r="Y34" t="s">
        <v>1151</v>
      </c>
      <c r="Z34">
        <v>12</v>
      </c>
      <c r="AA34" t="s">
        <v>1196</v>
      </c>
      <c r="AB34">
        <v>13</v>
      </c>
      <c r="AC34" t="s">
        <v>1275</v>
      </c>
      <c r="AD34">
        <v>14</v>
      </c>
      <c r="AE34" t="s">
        <v>1264</v>
      </c>
      <c r="AF34">
        <v>15</v>
      </c>
      <c r="AG34" t="s">
        <v>1478</v>
      </c>
      <c r="AH34">
        <v>16</v>
      </c>
      <c r="AI34" t="s">
        <v>1595</v>
      </c>
      <c r="AJ34">
        <v>17</v>
      </c>
      <c r="AK34" t="s">
        <v>1698</v>
      </c>
      <c r="AN34">
        <v>19</v>
      </c>
      <c r="AO34" t="s">
        <v>1741</v>
      </c>
      <c r="AP34">
        <v>20</v>
      </c>
      <c r="AQ34" t="s">
        <v>1790</v>
      </c>
      <c r="AR34">
        <v>21</v>
      </c>
      <c r="AS34" t="s">
        <v>2356</v>
      </c>
      <c r="AX34">
        <v>24</v>
      </c>
      <c r="AY34" t="s">
        <v>2580</v>
      </c>
      <c r="BB34">
        <v>26</v>
      </c>
      <c r="BC34" t="s">
        <v>2651</v>
      </c>
      <c r="BF34">
        <v>28</v>
      </c>
      <c r="BG34" t="s">
        <v>2721</v>
      </c>
      <c r="BH34">
        <v>29</v>
      </c>
      <c r="BI34" t="s">
        <v>2757</v>
      </c>
      <c r="BJ34">
        <v>30</v>
      </c>
      <c r="BK34" t="s">
        <v>2808</v>
      </c>
      <c r="BL34">
        <v>31</v>
      </c>
      <c r="BM34" t="s">
        <v>3006</v>
      </c>
      <c r="BN34">
        <v>32</v>
      </c>
      <c r="BO34" t="s">
        <v>805</v>
      </c>
    </row>
    <row r="35" spans="1:67" x14ac:dyDescent="0.3">
      <c r="L35">
        <v>5</v>
      </c>
      <c r="M35" t="s">
        <v>881</v>
      </c>
      <c r="P35">
        <v>7</v>
      </c>
      <c r="Q35" t="s">
        <v>928</v>
      </c>
      <c r="R35">
        <v>8</v>
      </c>
      <c r="S35" t="s">
        <v>1044</v>
      </c>
      <c r="V35">
        <v>10</v>
      </c>
      <c r="W35" t="s">
        <v>1117</v>
      </c>
      <c r="X35">
        <v>11</v>
      </c>
      <c r="Y35" t="s">
        <v>1152</v>
      </c>
      <c r="Z35">
        <v>12</v>
      </c>
      <c r="AA35" t="s">
        <v>1197</v>
      </c>
      <c r="AB35">
        <v>13</v>
      </c>
      <c r="AC35" t="s">
        <v>1276</v>
      </c>
      <c r="AD35">
        <v>14</v>
      </c>
      <c r="AE35" t="s">
        <v>1358</v>
      </c>
      <c r="AF35">
        <v>15</v>
      </c>
      <c r="AG35" t="s">
        <v>1479</v>
      </c>
      <c r="AH35">
        <v>16</v>
      </c>
      <c r="AI35" t="s">
        <v>1596</v>
      </c>
      <c r="AJ35">
        <v>17</v>
      </c>
      <c r="AK35" t="s">
        <v>1562</v>
      </c>
      <c r="AN35">
        <v>19</v>
      </c>
      <c r="AO35" t="s">
        <v>1742</v>
      </c>
      <c r="AP35">
        <v>20</v>
      </c>
      <c r="AQ35" t="s">
        <v>1791</v>
      </c>
      <c r="AR35">
        <v>21</v>
      </c>
      <c r="AS35" t="s">
        <v>2357</v>
      </c>
      <c r="AX35">
        <v>24</v>
      </c>
      <c r="AY35" t="s">
        <v>2581</v>
      </c>
      <c r="BB35">
        <v>26</v>
      </c>
      <c r="BC35" t="s">
        <v>2652</v>
      </c>
      <c r="BF35">
        <v>28</v>
      </c>
      <c r="BG35" t="s">
        <v>2722</v>
      </c>
      <c r="BH35">
        <v>29</v>
      </c>
      <c r="BI35" t="s">
        <v>2758</v>
      </c>
      <c r="BJ35">
        <v>30</v>
      </c>
      <c r="BK35" t="s">
        <v>2809</v>
      </c>
      <c r="BL35">
        <v>31</v>
      </c>
      <c r="BM35" t="s">
        <v>3007</v>
      </c>
      <c r="BN35">
        <v>32</v>
      </c>
      <c r="BO35" t="s">
        <v>3105</v>
      </c>
    </row>
    <row r="36" spans="1:67" x14ac:dyDescent="0.3">
      <c r="L36">
        <v>5</v>
      </c>
      <c r="M36" t="s">
        <v>882</v>
      </c>
      <c r="P36">
        <v>7</v>
      </c>
      <c r="Q36" t="s">
        <v>929</v>
      </c>
      <c r="R36">
        <v>8</v>
      </c>
      <c r="S36" t="s">
        <v>1045</v>
      </c>
      <c r="V36">
        <v>10</v>
      </c>
      <c r="W36" t="s">
        <v>1118</v>
      </c>
      <c r="X36">
        <v>11</v>
      </c>
      <c r="Y36" t="s">
        <v>1153</v>
      </c>
      <c r="Z36">
        <v>12</v>
      </c>
      <c r="AA36" t="s">
        <v>1198</v>
      </c>
      <c r="AB36">
        <v>13</v>
      </c>
      <c r="AC36" t="s">
        <v>1277</v>
      </c>
      <c r="AD36">
        <v>14</v>
      </c>
      <c r="AE36" t="s">
        <v>1359</v>
      </c>
      <c r="AF36">
        <v>15</v>
      </c>
      <c r="AG36" t="s">
        <v>1480</v>
      </c>
      <c r="AH36">
        <v>16</v>
      </c>
      <c r="AI36" t="s">
        <v>1597</v>
      </c>
      <c r="AN36">
        <v>19</v>
      </c>
      <c r="AO36" t="s">
        <v>1743</v>
      </c>
      <c r="AP36">
        <v>20</v>
      </c>
      <c r="AQ36" t="s">
        <v>1792</v>
      </c>
      <c r="AR36">
        <v>21</v>
      </c>
      <c r="AS36" t="s">
        <v>1469</v>
      </c>
      <c r="AX36">
        <v>24</v>
      </c>
      <c r="AY36" t="s">
        <v>1153</v>
      </c>
      <c r="BB36">
        <v>26</v>
      </c>
      <c r="BC36" t="s">
        <v>2653</v>
      </c>
      <c r="BF36">
        <v>28</v>
      </c>
      <c r="BG36" t="s">
        <v>2723</v>
      </c>
      <c r="BH36">
        <v>29</v>
      </c>
      <c r="BI36" t="s">
        <v>2759</v>
      </c>
      <c r="BJ36">
        <v>30</v>
      </c>
      <c r="BK36" t="s">
        <v>2810</v>
      </c>
      <c r="BL36">
        <v>31</v>
      </c>
      <c r="BM36" t="s">
        <v>3008</v>
      </c>
      <c r="BN36">
        <v>32</v>
      </c>
      <c r="BO36" t="s">
        <v>3106</v>
      </c>
    </row>
    <row r="37" spans="1:67" x14ac:dyDescent="0.3">
      <c r="L37">
        <v>5</v>
      </c>
      <c r="M37" t="s">
        <v>883</v>
      </c>
      <c r="P37">
        <v>7</v>
      </c>
      <c r="Q37" t="s">
        <v>930</v>
      </c>
      <c r="R37">
        <v>8</v>
      </c>
      <c r="S37" t="s">
        <v>863</v>
      </c>
      <c r="V37">
        <v>10</v>
      </c>
      <c r="W37" t="s">
        <v>1119</v>
      </c>
      <c r="X37">
        <v>11</v>
      </c>
      <c r="Y37" t="s">
        <v>1154</v>
      </c>
      <c r="Z37">
        <v>12</v>
      </c>
      <c r="AA37" t="s">
        <v>1199</v>
      </c>
      <c r="AB37">
        <v>13</v>
      </c>
      <c r="AC37" t="s">
        <v>1278</v>
      </c>
      <c r="AD37">
        <v>14</v>
      </c>
      <c r="AE37" t="s">
        <v>1360</v>
      </c>
      <c r="AF37">
        <v>15</v>
      </c>
      <c r="AG37" t="s">
        <v>1481</v>
      </c>
      <c r="AH37">
        <v>16</v>
      </c>
      <c r="AI37" t="s">
        <v>801</v>
      </c>
      <c r="AN37">
        <v>19</v>
      </c>
      <c r="AO37" t="s">
        <v>1744</v>
      </c>
      <c r="AP37">
        <v>20</v>
      </c>
      <c r="AQ37" t="s">
        <v>1793</v>
      </c>
      <c r="AR37">
        <v>21</v>
      </c>
      <c r="AS37" t="s">
        <v>2358</v>
      </c>
      <c r="AX37">
        <v>24</v>
      </c>
      <c r="AY37" t="s">
        <v>2582</v>
      </c>
      <c r="BB37">
        <v>26</v>
      </c>
      <c r="BC37" t="s">
        <v>2654</v>
      </c>
      <c r="BF37">
        <v>28</v>
      </c>
      <c r="BG37" t="s">
        <v>983</v>
      </c>
      <c r="BH37">
        <v>29</v>
      </c>
      <c r="BI37" t="s">
        <v>2760</v>
      </c>
      <c r="BJ37">
        <v>30</v>
      </c>
      <c r="BK37" t="s">
        <v>2811</v>
      </c>
      <c r="BL37">
        <v>31</v>
      </c>
      <c r="BM37" t="s">
        <v>3009</v>
      </c>
      <c r="BN37">
        <v>32</v>
      </c>
      <c r="BO37" t="s">
        <v>3107</v>
      </c>
    </row>
    <row r="38" spans="1:67" x14ac:dyDescent="0.3">
      <c r="L38">
        <v>5</v>
      </c>
      <c r="M38" t="s">
        <v>884</v>
      </c>
      <c r="P38">
        <v>7</v>
      </c>
      <c r="Q38" t="s">
        <v>931</v>
      </c>
      <c r="R38">
        <v>8</v>
      </c>
      <c r="S38" t="s">
        <v>864</v>
      </c>
      <c r="V38">
        <v>10</v>
      </c>
      <c r="W38" t="s">
        <v>1120</v>
      </c>
      <c r="X38">
        <v>11</v>
      </c>
      <c r="Y38" t="s">
        <v>1155</v>
      </c>
      <c r="Z38">
        <v>12</v>
      </c>
      <c r="AA38" t="s">
        <v>1200</v>
      </c>
      <c r="AB38">
        <v>13</v>
      </c>
      <c r="AC38" t="s">
        <v>1279</v>
      </c>
      <c r="AD38">
        <v>14</v>
      </c>
      <c r="AE38" t="s">
        <v>1361</v>
      </c>
      <c r="AF38">
        <v>15</v>
      </c>
      <c r="AG38" t="s">
        <v>1092</v>
      </c>
      <c r="AH38">
        <v>16</v>
      </c>
      <c r="AI38" t="s">
        <v>1598</v>
      </c>
      <c r="AN38">
        <v>19</v>
      </c>
      <c r="AO38" t="s">
        <v>1500</v>
      </c>
      <c r="AP38">
        <v>20</v>
      </c>
      <c r="AQ38" t="s">
        <v>1794</v>
      </c>
      <c r="AR38">
        <v>21</v>
      </c>
      <c r="AS38" t="s">
        <v>2359</v>
      </c>
      <c r="AX38">
        <v>24</v>
      </c>
      <c r="AY38" t="s">
        <v>2583</v>
      </c>
      <c r="BB38">
        <v>26</v>
      </c>
      <c r="BC38" t="s">
        <v>2655</v>
      </c>
      <c r="BF38">
        <v>28</v>
      </c>
      <c r="BG38" t="s">
        <v>2048</v>
      </c>
      <c r="BH38">
        <v>29</v>
      </c>
      <c r="BI38" t="s">
        <v>2761</v>
      </c>
      <c r="BJ38">
        <v>30</v>
      </c>
      <c r="BK38" t="s">
        <v>2812</v>
      </c>
      <c r="BL38">
        <v>31</v>
      </c>
      <c r="BM38" t="s">
        <v>3010</v>
      </c>
      <c r="BN38">
        <v>32</v>
      </c>
      <c r="BO38" t="s">
        <v>3108</v>
      </c>
    </row>
    <row r="39" spans="1:67" x14ac:dyDescent="0.3">
      <c r="L39">
        <v>5</v>
      </c>
      <c r="M39" t="s">
        <v>885</v>
      </c>
      <c r="P39">
        <v>7</v>
      </c>
      <c r="Q39" t="s">
        <v>932</v>
      </c>
      <c r="R39">
        <v>8</v>
      </c>
      <c r="S39" t="s">
        <v>1046</v>
      </c>
      <c r="V39">
        <v>10</v>
      </c>
      <c r="W39" t="s">
        <v>1121</v>
      </c>
      <c r="X39">
        <v>11</v>
      </c>
      <c r="Y39" t="s">
        <v>1156</v>
      </c>
      <c r="Z39">
        <v>12</v>
      </c>
      <c r="AA39" t="s">
        <v>1201</v>
      </c>
      <c r="AB39">
        <v>13</v>
      </c>
      <c r="AC39" t="s">
        <v>1280</v>
      </c>
      <c r="AD39">
        <v>14</v>
      </c>
      <c r="AE39" t="s">
        <v>1362</v>
      </c>
      <c r="AF39">
        <v>15</v>
      </c>
      <c r="AG39" t="s">
        <v>1482</v>
      </c>
      <c r="AH39">
        <v>16</v>
      </c>
      <c r="AI39" t="s">
        <v>1599</v>
      </c>
      <c r="AN39">
        <v>19</v>
      </c>
      <c r="AO39" t="s">
        <v>1745</v>
      </c>
      <c r="AP39">
        <v>20</v>
      </c>
      <c r="AQ39" t="s">
        <v>1795</v>
      </c>
      <c r="AR39">
        <v>21</v>
      </c>
      <c r="AS39" t="s">
        <v>2360</v>
      </c>
      <c r="AX39">
        <v>24</v>
      </c>
      <c r="AY39" t="s">
        <v>2584</v>
      </c>
      <c r="BB39">
        <v>26</v>
      </c>
      <c r="BC39" t="s">
        <v>2656</v>
      </c>
      <c r="BF39">
        <v>28</v>
      </c>
      <c r="BG39" t="s">
        <v>2724</v>
      </c>
      <c r="BH39">
        <v>29</v>
      </c>
      <c r="BI39" t="s">
        <v>2762</v>
      </c>
      <c r="BJ39">
        <v>30</v>
      </c>
      <c r="BK39" t="s">
        <v>2813</v>
      </c>
      <c r="BL39">
        <v>31</v>
      </c>
      <c r="BM39" t="s">
        <v>3011</v>
      </c>
      <c r="BN39">
        <v>32</v>
      </c>
      <c r="BO39" t="s">
        <v>2899</v>
      </c>
    </row>
    <row r="40" spans="1:67" x14ac:dyDescent="0.3">
      <c r="L40">
        <v>5</v>
      </c>
      <c r="M40" t="s">
        <v>886</v>
      </c>
      <c r="P40">
        <v>7</v>
      </c>
      <c r="Q40" t="s">
        <v>933</v>
      </c>
      <c r="R40">
        <v>8</v>
      </c>
      <c r="S40" t="s">
        <v>1047</v>
      </c>
      <c r="V40">
        <v>10</v>
      </c>
      <c r="W40" t="s">
        <v>1122</v>
      </c>
      <c r="X40">
        <v>11</v>
      </c>
      <c r="Y40" t="s">
        <v>1157</v>
      </c>
      <c r="Z40">
        <v>12</v>
      </c>
      <c r="AA40" t="s">
        <v>1202</v>
      </c>
      <c r="AB40">
        <v>13</v>
      </c>
      <c r="AC40" t="s">
        <v>1281</v>
      </c>
      <c r="AD40">
        <v>14</v>
      </c>
      <c r="AE40" t="s">
        <v>1036</v>
      </c>
      <c r="AF40">
        <v>15</v>
      </c>
      <c r="AG40" t="s">
        <v>1483</v>
      </c>
      <c r="AH40">
        <v>16</v>
      </c>
      <c r="AI40" t="s">
        <v>1600</v>
      </c>
      <c r="AN40">
        <v>19</v>
      </c>
      <c r="AO40" t="s">
        <v>1746</v>
      </c>
      <c r="AP40">
        <v>20</v>
      </c>
      <c r="AQ40" t="s">
        <v>1796</v>
      </c>
      <c r="AR40">
        <v>21</v>
      </c>
      <c r="AS40" t="s">
        <v>2361</v>
      </c>
      <c r="AX40">
        <v>24</v>
      </c>
      <c r="AY40" t="s">
        <v>2585</v>
      </c>
      <c r="BB40">
        <v>26</v>
      </c>
      <c r="BC40" t="s">
        <v>1380</v>
      </c>
      <c r="BF40">
        <v>28</v>
      </c>
      <c r="BG40" t="s">
        <v>2725</v>
      </c>
      <c r="BH40">
        <v>29</v>
      </c>
      <c r="BI40" t="s">
        <v>2763</v>
      </c>
      <c r="BJ40">
        <v>30</v>
      </c>
      <c r="BK40" t="s">
        <v>2814</v>
      </c>
      <c r="BL40">
        <v>31</v>
      </c>
      <c r="BM40" t="s">
        <v>3012</v>
      </c>
      <c r="BN40">
        <v>32</v>
      </c>
      <c r="BO40" t="s">
        <v>3109</v>
      </c>
    </row>
    <row r="41" spans="1:67" x14ac:dyDescent="0.3">
      <c r="P41">
        <v>7</v>
      </c>
      <c r="Q41" t="s">
        <v>934</v>
      </c>
      <c r="R41">
        <v>8</v>
      </c>
      <c r="S41" t="s">
        <v>1048</v>
      </c>
      <c r="V41">
        <v>10</v>
      </c>
      <c r="W41" t="s">
        <v>1123</v>
      </c>
      <c r="X41">
        <v>11</v>
      </c>
      <c r="Y41" t="s">
        <v>1158</v>
      </c>
      <c r="Z41">
        <v>12</v>
      </c>
      <c r="AA41" t="s">
        <v>1203</v>
      </c>
      <c r="AB41">
        <v>13</v>
      </c>
      <c r="AC41" t="s">
        <v>1282</v>
      </c>
      <c r="AD41">
        <v>14</v>
      </c>
      <c r="AE41" t="s">
        <v>1363</v>
      </c>
      <c r="AF41">
        <v>15</v>
      </c>
      <c r="AG41" t="s">
        <v>1484</v>
      </c>
      <c r="AH41">
        <v>16</v>
      </c>
      <c r="AI41" t="s">
        <v>1601</v>
      </c>
      <c r="AN41">
        <v>19</v>
      </c>
      <c r="AO41" t="s">
        <v>1747</v>
      </c>
      <c r="AP41">
        <v>20</v>
      </c>
      <c r="AQ41" t="s">
        <v>1797</v>
      </c>
      <c r="AR41">
        <v>21</v>
      </c>
      <c r="AS41" t="s">
        <v>2362</v>
      </c>
      <c r="AX41">
        <v>24</v>
      </c>
      <c r="AY41" t="s">
        <v>2586</v>
      </c>
      <c r="BB41">
        <v>26</v>
      </c>
      <c r="BC41" t="s">
        <v>958</v>
      </c>
      <c r="BF41">
        <v>28</v>
      </c>
      <c r="BG41" t="s">
        <v>2726</v>
      </c>
      <c r="BH41">
        <v>29</v>
      </c>
      <c r="BI41" t="s">
        <v>2764</v>
      </c>
      <c r="BJ41">
        <v>30</v>
      </c>
      <c r="BK41" t="s">
        <v>2815</v>
      </c>
      <c r="BL41">
        <v>31</v>
      </c>
      <c r="BM41" t="s">
        <v>3013</v>
      </c>
      <c r="BN41">
        <v>32</v>
      </c>
      <c r="BO41" t="s">
        <v>3110</v>
      </c>
    </row>
    <row r="42" spans="1:67" x14ac:dyDescent="0.3">
      <c r="P42">
        <v>7</v>
      </c>
      <c r="Q42" t="s">
        <v>935</v>
      </c>
      <c r="R42">
        <v>8</v>
      </c>
      <c r="S42" t="s">
        <v>1049</v>
      </c>
      <c r="X42">
        <v>11</v>
      </c>
      <c r="Y42" t="s">
        <v>1159</v>
      </c>
      <c r="Z42">
        <v>12</v>
      </c>
      <c r="AA42" t="s">
        <v>1204</v>
      </c>
      <c r="AB42">
        <v>13</v>
      </c>
      <c r="AC42" t="s">
        <v>1283</v>
      </c>
      <c r="AD42">
        <v>14</v>
      </c>
      <c r="AE42" t="s">
        <v>1364</v>
      </c>
      <c r="AF42">
        <v>15</v>
      </c>
      <c r="AG42" t="s">
        <v>1485</v>
      </c>
      <c r="AH42">
        <v>16</v>
      </c>
      <c r="AI42" t="s">
        <v>1602</v>
      </c>
      <c r="AN42">
        <v>19</v>
      </c>
      <c r="AO42" t="s">
        <v>1748</v>
      </c>
      <c r="AP42">
        <v>20</v>
      </c>
      <c r="AQ42" t="s">
        <v>1798</v>
      </c>
      <c r="AR42">
        <v>21</v>
      </c>
      <c r="AS42" t="s">
        <v>2363</v>
      </c>
      <c r="AX42">
        <v>24</v>
      </c>
      <c r="AY42" t="s">
        <v>2587</v>
      </c>
      <c r="BB42">
        <v>26</v>
      </c>
      <c r="BC42" t="s">
        <v>2574</v>
      </c>
      <c r="BF42">
        <v>28</v>
      </c>
      <c r="BG42" t="s">
        <v>2727</v>
      </c>
      <c r="BH42">
        <v>29</v>
      </c>
      <c r="BI42" t="s">
        <v>2765</v>
      </c>
      <c r="BJ42">
        <v>30</v>
      </c>
      <c r="BK42" t="s">
        <v>2816</v>
      </c>
      <c r="BL42">
        <v>31</v>
      </c>
      <c r="BM42" t="s">
        <v>3014</v>
      </c>
      <c r="BN42">
        <v>32</v>
      </c>
      <c r="BO42" t="s">
        <v>3111</v>
      </c>
    </row>
    <row r="43" spans="1:67" x14ac:dyDescent="0.3">
      <c r="P43">
        <v>7</v>
      </c>
      <c r="Q43" t="s">
        <v>936</v>
      </c>
      <c r="R43">
        <v>8</v>
      </c>
      <c r="S43" t="s">
        <v>1050</v>
      </c>
      <c r="X43">
        <v>11</v>
      </c>
      <c r="Y43" t="s">
        <v>1160</v>
      </c>
      <c r="Z43">
        <v>12</v>
      </c>
      <c r="AA43" t="s">
        <v>1205</v>
      </c>
      <c r="AB43">
        <v>13</v>
      </c>
      <c r="AC43" t="s">
        <v>1284</v>
      </c>
      <c r="AD43">
        <v>14</v>
      </c>
      <c r="AE43" t="s">
        <v>1365</v>
      </c>
      <c r="AF43">
        <v>15</v>
      </c>
      <c r="AG43" t="s">
        <v>1486</v>
      </c>
      <c r="AH43">
        <v>16</v>
      </c>
      <c r="AI43" t="s">
        <v>1603</v>
      </c>
      <c r="AN43">
        <v>19</v>
      </c>
      <c r="AO43" t="s">
        <v>1749</v>
      </c>
      <c r="AP43">
        <v>20</v>
      </c>
      <c r="AQ43" t="s">
        <v>1799</v>
      </c>
      <c r="AR43">
        <v>21</v>
      </c>
      <c r="AS43" t="s">
        <v>2364</v>
      </c>
      <c r="AX43">
        <v>24</v>
      </c>
      <c r="AY43" t="s">
        <v>2588</v>
      </c>
      <c r="BB43">
        <v>26</v>
      </c>
      <c r="BC43" t="s">
        <v>2657</v>
      </c>
      <c r="BF43">
        <v>28</v>
      </c>
      <c r="BG43" t="s">
        <v>1162</v>
      </c>
      <c r="BH43">
        <v>29</v>
      </c>
      <c r="BI43" t="s">
        <v>2766</v>
      </c>
      <c r="BJ43">
        <v>30</v>
      </c>
      <c r="BK43" t="s">
        <v>2817</v>
      </c>
      <c r="BL43">
        <v>31</v>
      </c>
      <c r="BM43" t="s">
        <v>3015</v>
      </c>
      <c r="BN43">
        <v>32</v>
      </c>
      <c r="BO43" t="s">
        <v>3112</v>
      </c>
    </row>
    <row r="44" spans="1:67" x14ac:dyDescent="0.3">
      <c r="B44" t="s">
        <v>3128</v>
      </c>
      <c r="E44" t="s">
        <v>3133</v>
      </c>
      <c r="P44">
        <v>7</v>
      </c>
      <c r="Q44" t="s">
        <v>937</v>
      </c>
      <c r="R44">
        <v>8</v>
      </c>
      <c r="S44" t="s">
        <v>1051</v>
      </c>
      <c r="X44">
        <v>11</v>
      </c>
      <c r="Y44" t="s">
        <v>1161</v>
      </c>
      <c r="Z44">
        <v>12</v>
      </c>
      <c r="AA44" t="s">
        <v>1206</v>
      </c>
      <c r="AB44">
        <v>13</v>
      </c>
      <c r="AC44" t="s">
        <v>1285</v>
      </c>
      <c r="AD44">
        <v>14</v>
      </c>
      <c r="AE44" t="s">
        <v>1366</v>
      </c>
      <c r="AF44">
        <v>15</v>
      </c>
      <c r="AG44" t="s">
        <v>1487</v>
      </c>
      <c r="AH44">
        <v>16</v>
      </c>
      <c r="AI44" t="s">
        <v>1604</v>
      </c>
      <c r="AN44">
        <v>19</v>
      </c>
      <c r="AO44" t="s">
        <v>1750</v>
      </c>
      <c r="AP44">
        <v>20</v>
      </c>
      <c r="AQ44" t="s">
        <v>1800</v>
      </c>
      <c r="AR44">
        <v>21</v>
      </c>
      <c r="AS44" t="s">
        <v>2365</v>
      </c>
      <c r="AX44">
        <v>24</v>
      </c>
      <c r="AY44" t="s">
        <v>2589</v>
      </c>
      <c r="BB44">
        <v>26</v>
      </c>
      <c r="BC44" t="s">
        <v>2658</v>
      </c>
      <c r="BF44">
        <v>28</v>
      </c>
      <c r="BG44" t="s">
        <v>1163</v>
      </c>
      <c r="BH44">
        <v>29</v>
      </c>
      <c r="BI44" t="s">
        <v>2767</v>
      </c>
      <c r="BJ44">
        <v>30</v>
      </c>
      <c r="BK44" t="s">
        <v>2818</v>
      </c>
      <c r="BL44">
        <v>31</v>
      </c>
      <c r="BM44" t="s">
        <v>3016</v>
      </c>
      <c r="BN44">
        <v>32</v>
      </c>
      <c r="BO44" t="s">
        <v>3113</v>
      </c>
    </row>
    <row r="45" spans="1:67" x14ac:dyDescent="0.3">
      <c r="B45" t="s">
        <v>3129</v>
      </c>
      <c r="E45">
        <v>2017</v>
      </c>
      <c r="P45">
        <v>7</v>
      </c>
      <c r="Q45" t="s">
        <v>938</v>
      </c>
      <c r="R45">
        <v>8</v>
      </c>
      <c r="S45" t="s">
        <v>1052</v>
      </c>
      <c r="X45">
        <v>11</v>
      </c>
      <c r="Y45" t="s">
        <v>1162</v>
      </c>
      <c r="Z45">
        <v>12</v>
      </c>
      <c r="AA45" t="s">
        <v>1207</v>
      </c>
      <c r="AB45">
        <v>13</v>
      </c>
      <c r="AC45" t="s">
        <v>1286</v>
      </c>
      <c r="AD45">
        <v>14</v>
      </c>
      <c r="AE45" t="s">
        <v>1367</v>
      </c>
      <c r="AF45">
        <v>15</v>
      </c>
      <c r="AG45" t="s">
        <v>1488</v>
      </c>
      <c r="AH45">
        <v>16</v>
      </c>
      <c r="AI45" t="s">
        <v>1605</v>
      </c>
      <c r="AN45">
        <v>19</v>
      </c>
      <c r="AO45" t="s">
        <v>1751</v>
      </c>
      <c r="AP45">
        <v>20</v>
      </c>
      <c r="AQ45" t="s">
        <v>1801</v>
      </c>
      <c r="AR45">
        <v>21</v>
      </c>
      <c r="AS45" t="s">
        <v>2366</v>
      </c>
      <c r="AX45">
        <v>24</v>
      </c>
      <c r="AY45" t="s">
        <v>2590</v>
      </c>
      <c r="BB45">
        <v>26</v>
      </c>
      <c r="BC45" t="s">
        <v>2659</v>
      </c>
      <c r="BF45">
        <v>28</v>
      </c>
      <c r="BG45" t="s">
        <v>2728</v>
      </c>
      <c r="BH45">
        <v>29</v>
      </c>
      <c r="BI45" t="s">
        <v>1531</v>
      </c>
      <c r="BJ45">
        <v>30</v>
      </c>
      <c r="BK45" t="s">
        <v>2819</v>
      </c>
      <c r="BL45">
        <v>31</v>
      </c>
      <c r="BM45" t="s">
        <v>3017</v>
      </c>
      <c r="BN45">
        <v>32</v>
      </c>
      <c r="BO45" t="s">
        <v>3114</v>
      </c>
    </row>
    <row r="46" spans="1:67" x14ac:dyDescent="0.3">
      <c r="B46" t="s">
        <v>3130</v>
      </c>
      <c r="E46">
        <v>2018</v>
      </c>
      <c r="P46">
        <v>7</v>
      </c>
      <c r="Q46" t="s">
        <v>939</v>
      </c>
      <c r="R46">
        <v>8</v>
      </c>
      <c r="S46" t="s">
        <v>866</v>
      </c>
      <c r="X46">
        <v>11</v>
      </c>
      <c r="Y46" t="s">
        <v>1163</v>
      </c>
      <c r="Z46">
        <v>12</v>
      </c>
      <c r="AA46" t="s">
        <v>1208</v>
      </c>
      <c r="AB46">
        <v>13</v>
      </c>
      <c r="AC46" t="s">
        <v>1287</v>
      </c>
      <c r="AD46">
        <v>14</v>
      </c>
      <c r="AE46" t="s">
        <v>1368</v>
      </c>
      <c r="AF46">
        <v>15</v>
      </c>
      <c r="AG46" t="s">
        <v>1489</v>
      </c>
      <c r="AH46">
        <v>16</v>
      </c>
      <c r="AI46" t="s">
        <v>863</v>
      </c>
      <c r="AN46">
        <v>19</v>
      </c>
      <c r="AO46" t="s">
        <v>1752</v>
      </c>
      <c r="AP46">
        <v>20</v>
      </c>
      <c r="AQ46" t="s">
        <v>1802</v>
      </c>
      <c r="AR46">
        <v>21</v>
      </c>
      <c r="AS46" t="s">
        <v>2367</v>
      </c>
      <c r="AX46">
        <v>24</v>
      </c>
      <c r="AY46" t="s">
        <v>2591</v>
      </c>
      <c r="BB46">
        <v>26</v>
      </c>
      <c r="BC46" t="s">
        <v>2660</v>
      </c>
      <c r="BH46">
        <v>29</v>
      </c>
      <c r="BI46" t="s">
        <v>2768</v>
      </c>
      <c r="BJ46">
        <v>30</v>
      </c>
      <c r="BK46" t="s">
        <v>2820</v>
      </c>
      <c r="BL46">
        <v>31</v>
      </c>
      <c r="BM46" t="s">
        <v>3018</v>
      </c>
      <c r="BN46">
        <v>32</v>
      </c>
      <c r="BO46" t="s">
        <v>815</v>
      </c>
    </row>
    <row r="47" spans="1:67" x14ac:dyDescent="0.3">
      <c r="B47" t="s">
        <v>3131</v>
      </c>
      <c r="E47">
        <v>2019</v>
      </c>
      <c r="P47">
        <v>7</v>
      </c>
      <c r="Q47" t="s">
        <v>940</v>
      </c>
      <c r="R47">
        <v>8</v>
      </c>
      <c r="S47" t="s">
        <v>1053</v>
      </c>
      <c r="X47">
        <v>11</v>
      </c>
      <c r="Y47" t="s">
        <v>1164</v>
      </c>
      <c r="Z47">
        <v>12</v>
      </c>
      <c r="AA47" t="s">
        <v>1209</v>
      </c>
      <c r="AB47">
        <v>13</v>
      </c>
      <c r="AC47" t="s">
        <v>1288</v>
      </c>
      <c r="AD47">
        <v>14</v>
      </c>
      <c r="AE47" t="s">
        <v>1369</v>
      </c>
      <c r="AF47">
        <v>15</v>
      </c>
      <c r="AG47" t="s">
        <v>1490</v>
      </c>
      <c r="AH47">
        <v>16</v>
      </c>
      <c r="AI47" t="s">
        <v>1606</v>
      </c>
      <c r="AN47">
        <v>19</v>
      </c>
      <c r="AO47" t="s">
        <v>1753</v>
      </c>
      <c r="AP47">
        <v>20</v>
      </c>
      <c r="AQ47" t="s">
        <v>1803</v>
      </c>
      <c r="AR47">
        <v>21</v>
      </c>
      <c r="AS47" t="s">
        <v>2368</v>
      </c>
      <c r="AX47">
        <v>24</v>
      </c>
      <c r="AY47" t="s">
        <v>2592</v>
      </c>
      <c r="BB47">
        <v>26</v>
      </c>
      <c r="BC47" t="s">
        <v>2661</v>
      </c>
      <c r="BH47">
        <v>29</v>
      </c>
      <c r="BI47" t="s">
        <v>2769</v>
      </c>
      <c r="BJ47">
        <v>30</v>
      </c>
      <c r="BK47" t="s">
        <v>2821</v>
      </c>
      <c r="BL47">
        <v>31</v>
      </c>
      <c r="BM47" t="s">
        <v>3019</v>
      </c>
      <c r="BN47">
        <v>32</v>
      </c>
      <c r="BO47" t="s">
        <v>3115</v>
      </c>
    </row>
    <row r="48" spans="1:67" x14ac:dyDescent="0.3">
      <c r="B48" t="s">
        <v>3132</v>
      </c>
      <c r="E48">
        <v>2020</v>
      </c>
      <c r="P48">
        <v>7</v>
      </c>
      <c r="Q48" t="s">
        <v>941</v>
      </c>
      <c r="R48">
        <v>8</v>
      </c>
      <c r="S48" t="s">
        <v>805</v>
      </c>
      <c r="X48">
        <v>11</v>
      </c>
      <c r="Y48" t="s">
        <v>1165</v>
      </c>
      <c r="Z48">
        <v>12</v>
      </c>
      <c r="AA48" t="s">
        <v>1210</v>
      </c>
      <c r="AB48">
        <v>13</v>
      </c>
      <c r="AC48" t="s">
        <v>1289</v>
      </c>
      <c r="AD48">
        <v>14</v>
      </c>
      <c r="AE48" t="s">
        <v>1370</v>
      </c>
      <c r="AF48">
        <v>15</v>
      </c>
      <c r="AG48" t="s">
        <v>1491</v>
      </c>
      <c r="AH48">
        <v>16</v>
      </c>
      <c r="AI48" t="s">
        <v>1607</v>
      </c>
      <c r="AN48">
        <v>19</v>
      </c>
      <c r="AO48" t="s">
        <v>1754</v>
      </c>
      <c r="AP48">
        <v>20</v>
      </c>
      <c r="AQ48" t="s">
        <v>1804</v>
      </c>
      <c r="AR48">
        <v>21</v>
      </c>
      <c r="AS48" t="s">
        <v>2369</v>
      </c>
      <c r="AX48">
        <v>24</v>
      </c>
      <c r="AY48" t="s">
        <v>2593</v>
      </c>
      <c r="BB48">
        <v>26</v>
      </c>
      <c r="BC48" t="s">
        <v>2662</v>
      </c>
      <c r="BH48">
        <v>29</v>
      </c>
      <c r="BI48" t="s">
        <v>2770</v>
      </c>
      <c r="BJ48">
        <v>30</v>
      </c>
      <c r="BK48" t="s">
        <v>2822</v>
      </c>
      <c r="BL48">
        <v>31</v>
      </c>
      <c r="BM48" t="s">
        <v>3020</v>
      </c>
      <c r="BN48">
        <v>32</v>
      </c>
      <c r="BO48" t="s">
        <v>3116</v>
      </c>
    </row>
    <row r="49" spans="5:67" x14ac:dyDescent="0.3">
      <c r="E49">
        <v>2021</v>
      </c>
      <c r="P49">
        <v>7</v>
      </c>
      <c r="Q49" t="s">
        <v>942</v>
      </c>
      <c r="R49">
        <v>8</v>
      </c>
      <c r="S49" t="s">
        <v>1054</v>
      </c>
      <c r="Z49">
        <v>12</v>
      </c>
      <c r="AA49" t="s">
        <v>1211</v>
      </c>
      <c r="AB49">
        <v>13</v>
      </c>
      <c r="AC49" t="s">
        <v>1290</v>
      </c>
      <c r="AD49">
        <v>14</v>
      </c>
      <c r="AE49" t="s">
        <v>1371</v>
      </c>
      <c r="AF49">
        <v>15</v>
      </c>
      <c r="AG49" t="s">
        <v>1492</v>
      </c>
      <c r="AH49">
        <v>16</v>
      </c>
      <c r="AI49" t="s">
        <v>864</v>
      </c>
      <c r="AN49">
        <v>19</v>
      </c>
      <c r="AO49" t="s">
        <v>1755</v>
      </c>
      <c r="AP49">
        <v>20</v>
      </c>
      <c r="AQ49" t="s">
        <v>1805</v>
      </c>
      <c r="AR49">
        <v>21</v>
      </c>
      <c r="AS49" t="s">
        <v>2370</v>
      </c>
      <c r="AX49">
        <v>24</v>
      </c>
      <c r="AY49" t="s">
        <v>2594</v>
      </c>
      <c r="BB49">
        <v>26</v>
      </c>
      <c r="BC49" t="s">
        <v>2663</v>
      </c>
      <c r="BH49">
        <v>29</v>
      </c>
      <c r="BI49" t="s">
        <v>2771</v>
      </c>
      <c r="BJ49">
        <v>30</v>
      </c>
      <c r="BK49" t="s">
        <v>2823</v>
      </c>
      <c r="BL49">
        <v>31</v>
      </c>
      <c r="BM49" t="s">
        <v>3021</v>
      </c>
      <c r="BN49">
        <v>32</v>
      </c>
      <c r="BO49" t="s">
        <v>3117</v>
      </c>
    </row>
    <row r="50" spans="5:67" x14ac:dyDescent="0.3">
      <c r="E50">
        <v>2022</v>
      </c>
      <c r="P50">
        <v>7</v>
      </c>
      <c r="Q50" t="s">
        <v>943</v>
      </c>
      <c r="R50">
        <v>8</v>
      </c>
      <c r="S50" t="s">
        <v>1055</v>
      </c>
      <c r="Z50">
        <v>12</v>
      </c>
      <c r="AA50" t="s">
        <v>1212</v>
      </c>
      <c r="AB50">
        <v>13</v>
      </c>
      <c r="AC50" t="s">
        <v>1291</v>
      </c>
      <c r="AD50">
        <v>14</v>
      </c>
      <c r="AE50" t="s">
        <v>826</v>
      </c>
      <c r="AF50">
        <v>15</v>
      </c>
      <c r="AG50" t="s">
        <v>1493</v>
      </c>
      <c r="AH50">
        <v>16</v>
      </c>
      <c r="AI50" t="s">
        <v>1608</v>
      </c>
      <c r="AN50">
        <v>19</v>
      </c>
      <c r="AO50" t="s">
        <v>1153</v>
      </c>
      <c r="AP50">
        <v>20</v>
      </c>
      <c r="AQ50" t="s">
        <v>1806</v>
      </c>
      <c r="AR50">
        <v>21</v>
      </c>
      <c r="AS50" t="s">
        <v>2371</v>
      </c>
      <c r="AX50">
        <v>24</v>
      </c>
      <c r="AY50" t="s">
        <v>2595</v>
      </c>
      <c r="BB50">
        <v>26</v>
      </c>
      <c r="BC50" t="s">
        <v>2664</v>
      </c>
      <c r="BH50">
        <v>29</v>
      </c>
      <c r="BI50" t="s">
        <v>2772</v>
      </c>
      <c r="BJ50">
        <v>30</v>
      </c>
      <c r="BK50" t="s">
        <v>2824</v>
      </c>
      <c r="BL50">
        <v>31</v>
      </c>
      <c r="BM50" t="s">
        <v>3022</v>
      </c>
      <c r="BN50">
        <v>32</v>
      </c>
      <c r="BO50" t="s">
        <v>3118</v>
      </c>
    </row>
    <row r="51" spans="5:67" x14ac:dyDescent="0.3">
      <c r="E51">
        <v>2023</v>
      </c>
      <c r="P51">
        <v>7</v>
      </c>
      <c r="Q51" t="s">
        <v>944</v>
      </c>
      <c r="R51">
        <v>8</v>
      </c>
      <c r="S51" t="s">
        <v>1056</v>
      </c>
      <c r="Z51">
        <v>12</v>
      </c>
      <c r="AA51" t="s">
        <v>1213</v>
      </c>
      <c r="AB51">
        <v>13</v>
      </c>
      <c r="AC51" t="s">
        <v>1292</v>
      </c>
      <c r="AD51">
        <v>14</v>
      </c>
      <c r="AE51" t="s">
        <v>1372</v>
      </c>
      <c r="AF51">
        <v>15</v>
      </c>
      <c r="AG51" t="s">
        <v>1494</v>
      </c>
      <c r="AH51">
        <v>16</v>
      </c>
      <c r="AI51" t="s">
        <v>1609</v>
      </c>
      <c r="AN51">
        <v>19</v>
      </c>
      <c r="AO51" t="s">
        <v>1756</v>
      </c>
      <c r="AP51">
        <v>20</v>
      </c>
      <c r="AQ51" t="s">
        <v>1807</v>
      </c>
      <c r="AR51">
        <v>21</v>
      </c>
      <c r="AS51" t="s">
        <v>2372</v>
      </c>
      <c r="AX51">
        <v>24</v>
      </c>
      <c r="AY51" t="s">
        <v>2596</v>
      </c>
      <c r="BB51">
        <v>26</v>
      </c>
      <c r="BC51" t="s">
        <v>2665</v>
      </c>
      <c r="BH51">
        <v>29</v>
      </c>
      <c r="BI51" t="s">
        <v>2773</v>
      </c>
      <c r="BJ51">
        <v>30</v>
      </c>
      <c r="BK51" t="s">
        <v>2369</v>
      </c>
      <c r="BL51">
        <v>31</v>
      </c>
      <c r="BM51" t="s">
        <v>3023</v>
      </c>
      <c r="BN51">
        <v>32</v>
      </c>
      <c r="BO51" t="s">
        <v>3119</v>
      </c>
    </row>
    <row r="52" spans="5:67" x14ac:dyDescent="0.3">
      <c r="E52">
        <v>2024</v>
      </c>
      <c r="P52">
        <v>7</v>
      </c>
      <c r="Q52" t="s">
        <v>945</v>
      </c>
      <c r="R52">
        <v>8</v>
      </c>
      <c r="S52" t="s">
        <v>1057</v>
      </c>
      <c r="Z52">
        <v>12</v>
      </c>
      <c r="AA52" t="s">
        <v>1214</v>
      </c>
      <c r="AB52">
        <v>13</v>
      </c>
      <c r="AC52" t="s">
        <v>1293</v>
      </c>
      <c r="AD52">
        <v>14</v>
      </c>
      <c r="AE52" t="s">
        <v>1373</v>
      </c>
      <c r="AF52">
        <v>15</v>
      </c>
      <c r="AG52" t="s">
        <v>1495</v>
      </c>
      <c r="AH52">
        <v>16</v>
      </c>
      <c r="AI52" t="s">
        <v>1610</v>
      </c>
      <c r="AN52">
        <v>19</v>
      </c>
      <c r="AO52" t="s">
        <v>1757</v>
      </c>
      <c r="AP52">
        <v>20</v>
      </c>
      <c r="AQ52" t="s">
        <v>1808</v>
      </c>
      <c r="AR52">
        <v>21</v>
      </c>
      <c r="AS52" t="s">
        <v>2373</v>
      </c>
      <c r="AX52">
        <v>24</v>
      </c>
      <c r="AY52" t="s">
        <v>2597</v>
      </c>
      <c r="BB52">
        <v>26</v>
      </c>
      <c r="BC52" t="s">
        <v>2666</v>
      </c>
      <c r="BH52">
        <v>29</v>
      </c>
      <c r="BI52" t="s">
        <v>817</v>
      </c>
      <c r="BJ52">
        <v>30</v>
      </c>
      <c r="BK52" t="s">
        <v>2825</v>
      </c>
      <c r="BL52">
        <v>31</v>
      </c>
      <c r="BM52" t="s">
        <v>3024</v>
      </c>
      <c r="BN52">
        <v>32</v>
      </c>
      <c r="BO52" t="s">
        <v>3120</v>
      </c>
    </row>
    <row r="53" spans="5:67" x14ac:dyDescent="0.3">
      <c r="E53">
        <v>2025</v>
      </c>
      <c r="P53">
        <v>7</v>
      </c>
      <c r="Q53" t="s">
        <v>864</v>
      </c>
      <c r="R53">
        <v>8</v>
      </c>
      <c r="S53" t="s">
        <v>871</v>
      </c>
      <c r="Z53">
        <v>12</v>
      </c>
      <c r="AA53" t="s">
        <v>1215</v>
      </c>
      <c r="AB53">
        <v>13</v>
      </c>
      <c r="AC53" t="s">
        <v>1294</v>
      </c>
      <c r="AD53">
        <v>14</v>
      </c>
      <c r="AE53" t="s">
        <v>1374</v>
      </c>
      <c r="AF53">
        <v>15</v>
      </c>
      <c r="AG53" t="s">
        <v>1496</v>
      </c>
      <c r="AH53">
        <v>16</v>
      </c>
      <c r="AI53" t="s">
        <v>1611</v>
      </c>
      <c r="AN53">
        <v>19</v>
      </c>
      <c r="AO53" t="s">
        <v>1758</v>
      </c>
      <c r="AP53">
        <v>20</v>
      </c>
      <c r="AQ53" t="s">
        <v>1809</v>
      </c>
      <c r="AR53">
        <v>21</v>
      </c>
      <c r="AS53" t="s">
        <v>2374</v>
      </c>
      <c r="AX53">
        <v>24</v>
      </c>
      <c r="AY53" t="s">
        <v>2598</v>
      </c>
      <c r="BB53">
        <v>26</v>
      </c>
      <c r="BC53" t="s">
        <v>2667</v>
      </c>
      <c r="BH53">
        <v>29</v>
      </c>
      <c r="BI53" t="s">
        <v>2502</v>
      </c>
      <c r="BJ53">
        <v>30</v>
      </c>
      <c r="BK53" t="s">
        <v>2826</v>
      </c>
      <c r="BL53">
        <v>31</v>
      </c>
      <c r="BM53" t="s">
        <v>3025</v>
      </c>
      <c r="BN53">
        <v>32</v>
      </c>
      <c r="BO53" t="s">
        <v>3121</v>
      </c>
    </row>
    <row r="54" spans="5:67" x14ac:dyDescent="0.3">
      <c r="E54">
        <v>2026</v>
      </c>
      <c r="P54">
        <v>7</v>
      </c>
      <c r="Q54" t="s">
        <v>946</v>
      </c>
      <c r="R54">
        <v>8</v>
      </c>
      <c r="S54" t="s">
        <v>1058</v>
      </c>
      <c r="Z54">
        <v>12</v>
      </c>
      <c r="AA54" t="s">
        <v>1216</v>
      </c>
      <c r="AB54">
        <v>13</v>
      </c>
      <c r="AC54" t="s">
        <v>1295</v>
      </c>
      <c r="AD54">
        <v>14</v>
      </c>
      <c r="AE54" t="s">
        <v>1375</v>
      </c>
      <c r="AF54">
        <v>15</v>
      </c>
      <c r="AG54" t="s">
        <v>838</v>
      </c>
      <c r="AH54">
        <v>16</v>
      </c>
      <c r="AI54" t="s">
        <v>1612</v>
      </c>
      <c r="AP54">
        <v>20</v>
      </c>
      <c r="AQ54" t="s">
        <v>1810</v>
      </c>
      <c r="AR54">
        <v>21</v>
      </c>
      <c r="AS54" t="s">
        <v>2375</v>
      </c>
      <c r="AX54">
        <v>24</v>
      </c>
      <c r="AY54" t="s">
        <v>2599</v>
      </c>
      <c r="BB54">
        <v>26</v>
      </c>
      <c r="BC54" t="s">
        <v>977</v>
      </c>
      <c r="BH54">
        <v>29</v>
      </c>
      <c r="BI54" t="s">
        <v>2774</v>
      </c>
      <c r="BJ54">
        <v>30</v>
      </c>
      <c r="BK54" t="s">
        <v>2827</v>
      </c>
      <c r="BL54">
        <v>31</v>
      </c>
      <c r="BM54" t="s">
        <v>3026</v>
      </c>
      <c r="BN54">
        <v>32</v>
      </c>
      <c r="BO54" t="s">
        <v>3122</v>
      </c>
    </row>
    <row r="55" spans="5:67" x14ac:dyDescent="0.3">
      <c r="E55">
        <v>2027</v>
      </c>
      <c r="P55">
        <v>7</v>
      </c>
      <c r="Q55" t="s">
        <v>947</v>
      </c>
      <c r="R55">
        <v>8</v>
      </c>
      <c r="S55" t="s">
        <v>1059</v>
      </c>
      <c r="Z55">
        <v>12</v>
      </c>
      <c r="AA55" t="s">
        <v>1217</v>
      </c>
      <c r="AB55">
        <v>13</v>
      </c>
      <c r="AC55" t="s">
        <v>1296</v>
      </c>
      <c r="AD55">
        <v>14</v>
      </c>
      <c r="AE55" t="s">
        <v>1376</v>
      </c>
      <c r="AF55">
        <v>15</v>
      </c>
      <c r="AG55" t="s">
        <v>1497</v>
      </c>
      <c r="AH55">
        <v>16</v>
      </c>
      <c r="AI55" t="s">
        <v>1613</v>
      </c>
      <c r="AP55">
        <v>20</v>
      </c>
      <c r="AQ55" t="s">
        <v>1811</v>
      </c>
      <c r="AR55">
        <v>21</v>
      </c>
      <c r="AS55" t="s">
        <v>1476</v>
      </c>
      <c r="AX55">
        <v>24</v>
      </c>
      <c r="AY55" t="s">
        <v>2600</v>
      </c>
      <c r="BB55">
        <v>26</v>
      </c>
      <c r="BC55" t="s">
        <v>1062</v>
      </c>
      <c r="BH55">
        <v>29</v>
      </c>
      <c r="BI55" t="s">
        <v>2775</v>
      </c>
      <c r="BJ55">
        <v>30</v>
      </c>
      <c r="BK55" t="s">
        <v>2828</v>
      </c>
      <c r="BL55">
        <v>31</v>
      </c>
      <c r="BM55" t="s">
        <v>3027</v>
      </c>
      <c r="BN55">
        <v>32</v>
      </c>
      <c r="BO55" t="s">
        <v>3123</v>
      </c>
    </row>
    <row r="56" spans="5:67" x14ac:dyDescent="0.3">
      <c r="E56">
        <v>2028</v>
      </c>
      <c r="P56">
        <v>7</v>
      </c>
      <c r="Q56" t="s">
        <v>948</v>
      </c>
      <c r="R56">
        <v>8</v>
      </c>
      <c r="S56" t="s">
        <v>1060</v>
      </c>
      <c r="Z56">
        <v>12</v>
      </c>
      <c r="AA56" t="s">
        <v>1218</v>
      </c>
      <c r="AB56">
        <v>13</v>
      </c>
      <c r="AC56" t="s">
        <v>1297</v>
      </c>
      <c r="AD56">
        <v>14</v>
      </c>
      <c r="AE56" t="s">
        <v>1377</v>
      </c>
      <c r="AF56">
        <v>15</v>
      </c>
      <c r="AG56" t="s">
        <v>1498</v>
      </c>
      <c r="AH56">
        <v>16</v>
      </c>
      <c r="AI56" t="s">
        <v>1614</v>
      </c>
      <c r="AP56">
        <v>20</v>
      </c>
      <c r="AQ56" t="s">
        <v>1812</v>
      </c>
      <c r="AR56">
        <v>21</v>
      </c>
      <c r="AS56" t="s">
        <v>2376</v>
      </c>
      <c r="AX56">
        <v>24</v>
      </c>
      <c r="AY56" t="s">
        <v>2601</v>
      </c>
      <c r="BB56">
        <v>26</v>
      </c>
      <c r="BC56" t="s">
        <v>2668</v>
      </c>
      <c r="BH56">
        <v>29</v>
      </c>
      <c r="BI56" t="s">
        <v>2776</v>
      </c>
      <c r="BJ56">
        <v>30</v>
      </c>
      <c r="BK56" t="s">
        <v>2829</v>
      </c>
      <c r="BL56">
        <v>31</v>
      </c>
      <c r="BM56" t="s">
        <v>3028</v>
      </c>
      <c r="BN56">
        <v>32</v>
      </c>
      <c r="BO56" t="s">
        <v>3124</v>
      </c>
    </row>
    <row r="57" spans="5:67" x14ac:dyDescent="0.3">
      <c r="E57">
        <v>2029</v>
      </c>
      <c r="P57">
        <v>7</v>
      </c>
      <c r="Q57" t="s">
        <v>949</v>
      </c>
      <c r="R57">
        <v>8</v>
      </c>
      <c r="S57" t="s">
        <v>1061</v>
      </c>
      <c r="Z57">
        <v>12</v>
      </c>
      <c r="AA57" t="s">
        <v>1219</v>
      </c>
      <c r="AB57">
        <v>13</v>
      </c>
      <c r="AC57" t="s">
        <v>1298</v>
      </c>
      <c r="AD57">
        <v>14</v>
      </c>
      <c r="AE57" t="s">
        <v>1378</v>
      </c>
      <c r="AF57">
        <v>15</v>
      </c>
      <c r="AG57" t="s">
        <v>1499</v>
      </c>
      <c r="AH57">
        <v>16</v>
      </c>
      <c r="AI57" t="s">
        <v>1615</v>
      </c>
      <c r="AP57">
        <v>20</v>
      </c>
      <c r="AQ57" t="s">
        <v>1813</v>
      </c>
      <c r="AR57">
        <v>21</v>
      </c>
      <c r="AS57" t="s">
        <v>2377</v>
      </c>
      <c r="AX57">
        <v>24</v>
      </c>
      <c r="AY57" t="s">
        <v>1437</v>
      </c>
      <c r="BB57">
        <v>26</v>
      </c>
      <c r="BC57" t="s">
        <v>2669</v>
      </c>
      <c r="BH57">
        <v>29</v>
      </c>
      <c r="BI57" t="s">
        <v>2777</v>
      </c>
      <c r="BJ57">
        <v>30</v>
      </c>
      <c r="BK57" t="s">
        <v>2830</v>
      </c>
      <c r="BL57">
        <v>31</v>
      </c>
      <c r="BM57" t="s">
        <v>3029</v>
      </c>
      <c r="BN57">
        <v>32</v>
      </c>
      <c r="BO57" t="s">
        <v>3125</v>
      </c>
    </row>
    <row r="58" spans="5:67" x14ac:dyDescent="0.3">
      <c r="E58">
        <v>2030</v>
      </c>
      <c r="P58">
        <v>7</v>
      </c>
      <c r="Q58" t="s">
        <v>950</v>
      </c>
      <c r="R58">
        <v>8</v>
      </c>
      <c r="S58" t="s">
        <v>1062</v>
      </c>
      <c r="Z58">
        <v>12</v>
      </c>
      <c r="AA58" t="s">
        <v>1220</v>
      </c>
      <c r="AB58">
        <v>13</v>
      </c>
      <c r="AC58" t="s">
        <v>1299</v>
      </c>
      <c r="AD58">
        <v>14</v>
      </c>
      <c r="AE58" t="s">
        <v>1379</v>
      </c>
      <c r="AF58">
        <v>15</v>
      </c>
      <c r="AG58" t="s">
        <v>1500</v>
      </c>
      <c r="AH58">
        <v>16</v>
      </c>
      <c r="AI58" t="s">
        <v>1616</v>
      </c>
      <c r="AP58">
        <v>20</v>
      </c>
      <c r="AQ58" t="s">
        <v>1814</v>
      </c>
      <c r="AR58">
        <v>21</v>
      </c>
      <c r="AS58" t="s">
        <v>2378</v>
      </c>
      <c r="AX58">
        <v>24</v>
      </c>
      <c r="AY58" t="s">
        <v>2602</v>
      </c>
      <c r="BB58">
        <v>26</v>
      </c>
      <c r="BC58" t="s">
        <v>2670</v>
      </c>
      <c r="BH58">
        <v>29</v>
      </c>
      <c r="BI58" t="s">
        <v>2778</v>
      </c>
      <c r="BJ58">
        <v>30</v>
      </c>
      <c r="BK58" t="s">
        <v>2831</v>
      </c>
      <c r="BL58">
        <v>31</v>
      </c>
      <c r="BM58" t="s">
        <v>3030</v>
      </c>
      <c r="BN58">
        <v>32</v>
      </c>
      <c r="BO58" t="s">
        <v>1437</v>
      </c>
    </row>
    <row r="59" spans="5:67" x14ac:dyDescent="0.3">
      <c r="E59">
        <v>2031</v>
      </c>
      <c r="P59">
        <v>7</v>
      </c>
      <c r="Q59" t="s">
        <v>951</v>
      </c>
      <c r="R59">
        <v>8</v>
      </c>
      <c r="S59" t="s">
        <v>1063</v>
      </c>
      <c r="Z59">
        <v>12</v>
      </c>
      <c r="AA59" t="s">
        <v>1221</v>
      </c>
      <c r="AB59">
        <v>13</v>
      </c>
      <c r="AC59" t="s">
        <v>1300</v>
      </c>
      <c r="AD59">
        <v>14</v>
      </c>
      <c r="AE59" t="s">
        <v>1380</v>
      </c>
      <c r="AF59">
        <v>15</v>
      </c>
      <c r="AG59" t="s">
        <v>1279</v>
      </c>
      <c r="AH59">
        <v>16</v>
      </c>
      <c r="AI59" t="s">
        <v>1617</v>
      </c>
      <c r="AP59">
        <v>20</v>
      </c>
      <c r="AQ59" t="s">
        <v>1815</v>
      </c>
      <c r="AR59">
        <v>21</v>
      </c>
      <c r="AS59" t="s">
        <v>2379</v>
      </c>
      <c r="AX59">
        <v>24</v>
      </c>
      <c r="AY59" t="s">
        <v>2603</v>
      </c>
      <c r="BB59">
        <v>26</v>
      </c>
      <c r="BC59" t="s">
        <v>2671</v>
      </c>
      <c r="BH59">
        <v>29</v>
      </c>
      <c r="BI59" t="s">
        <v>2779</v>
      </c>
      <c r="BJ59">
        <v>30</v>
      </c>
      <c r="BK59" t="s">
        <v>2832</v>
      </c>
      <c r="BL59">
        <v>31</v>
      </c>
      <c r="BM59" t="s">
        <v>3031</v>
      </c>
      <c r="BN59">
        <v>32</v>
      </c>
      <c r="BO59" t="s">
        <v>3126</v>
      </c>
    </row>
    <row r="60" spans="5:67" x14ac:dyDescent="0.3">
      <c r="E60">
        <v>2032</v>
      </c>
      <c r="P60">
        <v>7</v>
      </c>
      <c r="Q60" t="s">
        <v>952</v>
      </c>
      <c r="R60">
        <v>8</v>
      </c>
      <c r="S60" t="s">
        <v>1064</v>
      </c>
      <c r="Z60">
        <v>12</v>
      </c>
      <c r="AA60" t="s">
        <v>1222</v>
      </c>
      <c r="AB60">
        <v>13</v>
      </c>
      <c r="AC60" t="s">
        <v>1301</v>
      </c>
      <c r="AD60">
        <v>14</v>
      </c>
      <c r="AE60" t="s">
        <v>1381</v>
      </c>
      <c r="AF60">
        <v>15</v>
      </c>
      <c r="AG60" t="s">
        <v>1501</v>
      </c>
      <c r="AH60">
        <v>16</v>
      </c>
      <c r="AI60" t="s">
        <v>805</v>
      </c>
      <c r="AP60">
        <v>20</v>
      </c>
      <c r="AQ60" t="s">
        <v>1816</v>
      </c>
      <c r="AR60">
        <v>21</v>
      </c>
      <c r="AS60" t="s">
        <v>2380</v>
      </c>
      <c r="AX60">
        <v>24</v>
      </c>
      <c r="AY60" t="s">
        <v>886</v>
      </c>
      <c r="BB60">
        <v>26</v>
      </c>
      <c r="BC60" t="s">
        <v>2672</v>
      </c>
      <c r="BH60">
        <v>29</v>
      </c>
      <c r="BI60" t="s">
        <v>2780</v>
      </c>
      <c r="BJ60">
        <v>30</v>
      </c>
      <c r="BK60" t="s">
        <v>2833</v>
      </c>
      <c r="BL60">
        <v>31</v>
      </c>
      <c r="BM60" t="s">
        <v>3032</v>
      </c>
      <c r="BN60">
        <v>32</v>
      </c>
      <c r="BO60" t="s">
        <v>820</v>
      </c>
    </row>
    <row r="61" spans="5:67" x14ac:dyDescent="0.3">
      <c r="E61">
        <v>2033</v>
      </c>
      <c r="P61">
        <v>7</v>
      </c>
      <c r="Q61" t="s">
        <v>953</v>
      </c>
      <c r="R61">
        <v>8</v>
      </c>
      <c r="S61" t="s">
        <v>1065</v>
      </c>
      <c r="Z61">
        <v>12</v>
      </c>
      <c r="AA61" t="s">
        <v>1223</v>
      </c>
      <c r="AB61">
        <v>13</v>
      </c>
      <c r="AC61" t="s">
        <v>1302</v>
      </c>
      <c r="AD61">
        <v>14</v>
      </c>
      <c r="AE61" t="s">
        <v>1382</v>
      </c>
      <c r="AF61">
        <v>15</v>
      </c>
      <c r="AG61" t="s">
        <v>805</v>
      </c>
      <c r="AH61">
        <v>16</v>
      </c>
      <c r="AI61" t="s">
        <v>1618</v>
      </c>
      <c r="AP61">
        <v>20</v>
      </c>
      <c r="AQ61" t="s">
        <v>1817</v>
      </c>
      <c r="AR61">
        <v>21</v>
      </c>
      <c r="AS61" t="s">
        <v>2381</v>
      </c>
      <c r="BB61">
        <v>26</v>
      </c>
      <c r="BC61" t="s">
        <v>2673</v>
      </c>
      <c r="BH61">
        <v>29</v>
      </c>
      <c r="BI61" t="s">
        <v>2781</v>
      </c>
      <c r="BJ61">
        <v>30</v>
      </c>
      <c r="BK61" t="s">
        <v>2834</v>
      </c>
      <c r="BL61">
        <v>31</v>
      </c>
      <c r="BM61" t="s">
        <v>3033</v>
      </c>
    </row>
    <row r="62" spans="5:67" x14ac:dyDescent="0.3">
      <c r="E62">
        <v>2034</v>
      </c>
      <c r="P62">
        <v>7</v>
      </c>
      <c r="Q62" t="s">
        <v>954</v>
      </c>
      <c r="R62">
        <v>8</v>
      </c>
      <c r="S62" t="s">
        <v>1066</v>
      </c>
      <c r="Z62">
        <v>12</v>
      </c>
      <c r="AA62" t="s">
        <v>1224</v>
      </c>
      <c r="AB62">
        <v>13</v>
      </c>
      <c r="AC62" t="s">
        <v>1303</v>
      </c>
      <c r="AD62">
        <v>14</v>
      </c>
      <c r="AE62" t="s">
        <v>1383</v>
      </c>
      <c r="AF62">
        <v>15</v>
      </c>
      <c r="AG62" t="s">
        <v>1502</v>
      </c>
      <c r="AH62">
        <v>16</v>
      </c>
      <c r="AI62" t="s">
        <v>1619</v>
      </c>
      <c r="AP62">
        <v>20</v>
      </c>
      <c r="AQ62" t="s">
        <v>1818</v>
      </c>
      <c r="AR62">
        <v>21</v>
      </c>
      <c r="AS62" t="s">
        <v>2382</v>
      </c>
      <c r="BB62">
        <v>26</v>
      </c>
      <c r="BC62" t="s">
        <v>2674</v>
      </c>
      <c r="BH62">
        <v>29</v>
      </c>
      <c r="BI62" t="s">
        <v>2782</v>
      </c>
      <c r="BJ62">
        <v>30</v>
      </c>
      <c r="BK62" t="s">
        <v>2835</v>
      </c>
      <c r="BL62">
        <v>31</v>
      </c>
      <c r="BM62" t="s">
        <v>874</v>
      </c>
    </row>
    <row r="63" spans="5:67" x14ac:dyDescent="0.3">
      <c r="E63">
        <v>2035</v>
      </c>
      <c r="P63">
        <v>7</v>
      </c>
      <c r="Q63" t="s">
        <v>955</v>
      </c>
      <c r="R63">
        <v>8</v>
      </c>
      <c r="S63" t="s">
        <v>1067</v>
      </c>
      <c r="Z63">
        <v>12</v>
      </c>
      <c r="AA63" t="s">
        <v>1225</v>
      </c>
      <c r="AB63">
        <v>13</v>
      </c>
      <c r="AC63" t="s">
        <v>1304</v>
      </c>
      <c r="AD63">
        <v>14</v>
      </c>
      <c r="AE63" t="s">
        <v>1384</v>
      </c>
      <c r="AF63">
        <v>15</v>
      </c>
      <c r="AG63" t="s">
        <v>1503</v>
      </c>
      <c r="AH63">
        <v>16</v>
      </c>
      <c r="AI63" t="s">
        <v>1620</v>
      </c>
      <c r="AP63">
        <v>20</v>
      </c>
      <c r="AQ63" t="s">
        <v>1819</v>
      </c>
      <c r="AR63">
        <v>21</v>
      </c>
      <c r="AS63" t="s">
        <v>2383</v>
      </c>
      <c r="BB63">
        <v>26</v>
      </c>
      <c r="BC63" t="s">
        <v>2113</v>
      </c>
      <c r="BJ63">
        <v>30</v>
      </c>
      <c r="BK63" t="s">
        <v>2836</v>
      </c>
      <c r="BL63">
        <v>31</v>
      </c>
      <c r="BM63" t="s">
        <v>811</v>
      </c>
    </row>
    <row r="64" spans="5:67" x14ac:dyDescent="0.3">
      <c r="E64">
        <v>2036</v>
      </c>
      <c r="P64">
        <v>7</v>
      </c>
      <c r="Q64" t="s">
        <v>956</v>
      </c>
      <c r="R64">
        <v>8</v>
      </c>
      <c r="S64" t="s">
        <v>1068</v>
      </c>
      <c r="Z64">
        <v>12</v>
      </c>
      <c r="AA64" t="s">
        <v>1226</v>
      </c>
      <c r="AB64">
        <v>13</v>
      </c>
      <c r="AC64" t="s">
        <v>1305</v>
      </c>
      <c r="AD64">
        <v>14</v>
      </c>
      <c r="AE64" t="s">
        <v>1385</v>
      </c>
      <c r="AF64">
        <v>15</v>
      </c>
      <c r="AG64" t="s">
        <v>1504</v>
      </c>
      <c r="AH64">
        <v>16</v>
      </c>
      <c r="AI64" t="s">
        <v>1621</v>
      </c>
      <c r="AP64">
        <v>20</v>
      </c>
      <c r="AQ64" t="s">
        <v>1820</v>
      </c>
      <c r="AR64">
        <v>21</v>
      </c>
      <c r="AS64" t="s">
        <v>1265</v>
      </c>
      <c r="BB64">
        <v>26</v>
      </c>
      <c r="BC64" t="s">
        <v>2675</v>
      </c>
      <c r="BJ64">
        <v>30</v>
      </c>
      <c r="BK64" t="s">
        <v>2837</v>
      </c>
      <c r="BL64">
        <v>31</v>
      </c>
      <c r="BM64" t="s">
        <v>3034</v>
      </c>
    </row>
    <row r="65" spans="5:65" x14ac:dyDescent="0.3">
      <c r="E65">
        <v>2037</v>
      </c>
      <c r="P65">
        <v>7</v>
      </c>
      <c r="Q65" t="s">
        <v>957</v>
      </c>
      <c r="R65">
        <v>8</v>
      </c>
      <c r="S65" t="s">
        <v>1069</v>
      </c>
      <c r="Z65">
        <v>12</v>
      </c>
      <c r="AA65" t="s">
        <v>1227</v>
      </c>
      <c r="AB65">
        <v>13</v>
      </c>
      <c r="AC65" t="s">
        <v>1306</v>
      </c>
      <c r="AD65">
        <v>14</v>
      </c>
      <c r="AE65" t="s">
        <v>1386</v>
      </c>
      <c r="AF65">
        <v>15</v>
      </c>
      <c r="AG65" t="s">
        <v>1505</v>
      </c>
      <c r="AH65">
        <v>16</v>
      </c>
      <c r="AI65" t="s">
        <v>1622</v>
      </c>
      <c r="AP65">
        <v>20</v>
      </c>
      <c r="AQ65" t="s">
        <v>1821</v>
      </c>
      <c r="AR65">
        <v>21</v>
      </c>
      <c r="AS65" t="s">
        <v>2384</v>
      </c>
      <c r="BB65">
        <v>26</v>
      </c>
      <c r="BC65" t="s">
        <v>2676</v>
      </c>
      <c r="BJ65">
        <v>30</v>
      </c>
      <c r="BK65" t="s">
        <v>2838</v>
      </c>
      <c r="BL65">
        <v>31</v>
      </c>
      <c r="BM65" t="s">
        <v>3035</v>
      </c>
    </row>
    <row r="66" spans="5:65" x14ac:dyDescent="0.3">
      <c r="E66">
        <v>2038</v>
      </c>
      <c r="P66">
        <v>7</v>
      </c>
      <c r="Q66" t="s">
        <v>958</v>
      </c>
      <c r="R66">
        <v>8</v>
      </c>
      <c r="S66" t="s">
        <v>1070</v>
      </c>
      <c r="Z66">
        <v>12</v>
      </c>
      <c r="AA66" t="s">
        <v>1228</v>
      </c>
      <c r="AB66">
        <v>13</v>
      </c>
      <c r="AC66" t="s">
        <v>1307</v>
      </c>
      <c r="AD66">
        <v>14</v>
      </c>
      <c r="AE66" t="s">
        <v>1387</v>
      </c>
      <c r="AF66">
        <v>15</v>
      </c>
      <c r="AG66" t="s">
        <v>1506</v>
      </c>
      <c r="AH66">
        <v>16</v>
      </c>
      <c r="AI66" t="s">
        <v>1623</v>
      </c>
      <c r="AP66">
        <v>20</v>
      </c>
      <c r="AQ66" t="s">
        <v>1822</v>
      </c>
      <c r="AR66">
        <v>21</v>
      </c>
      <c r="AS66" t="s">
        <v>2385</v>
      </c>
      <c r="BB66">
        <v>26</v>
      </c>
      <c r="BC66" t="s">
        <v>2677</v>
      </c>
      <c r="BJ66">
        <v>30</v>
      </c>
      <c r="BK66" t="s">
        <v>2839</v>
      </c>
      <c r="BL66">
        <v>31</v>
      </c>
      <c r="BM66" t="s">
        <v>3036</v>
      </c>
    </row>
    <row r="67" spans="5:65" x14ac:dyDescent="0.3">
      <c r="E67">
        <v>2039</v>
      </c>
      <c r="P67">
        <v>7</v>
      </c>
      <c r="Q67" t="s">
        <v>959</v>
      </c>
      <c r="R67">
        <v>8</v>
      </c>
      <c r="S67" t="s">
        <v>1071</v>
      </c>
      <c r="Z67">
        <v>12</v>
      </c>
      <c r="AA67" t="s">
        <v>1229</v>
      </c>
      <c r="AB67">
        <v>13</v>
      </c>
      <c r="AC67" t="s">
        <v>1308</v>
      </c>
      <c r="AD67">
        <v>14</v>
      </c>
      <c r="AE67" t="s">
        <v>1388</v>
      </c>
      <c r="AF67">
        <v>15</v>
      </c>
      <c r="AG67" t="s">
        <v>1507</v>
      </c>
      <c r="AH67">
        <v>16</v>
      </c>
      <c r="AI67" t="s">
        <v>871</v>
      </c>
      <c r="AP67">
        <v>20</v>
      </c>
      <c r="AQ67" t="s">
        <v>1823</v>
      </c>
      <c r="AR67">
        <v>21</v>
      </c>
      <c r="AS67" t="s">
        <v>2386</v>
      </c>
      <c r="BB67">
        <v>26</v>
      </c>
      <c r="BC67" t="s">
        <v>2678</v>
      </c>
      <c r="BJ67">
        <v>30</v>
      </c>
      <c r="BK67" t="s">
        <v>2840</v>
      </c>
      <c r="BL67">
        <v>31</v>
      </c>
      <c r="BM67" t="s">
        <v>1148</v>
      </c>
    </row>
    <row r="68" spans="5:65" x14ac:dyDescent="0.3">
      <c r="E68">
        <v>2040</v>
      </c>
      <c r="P68">
        <v>7</v>
      </c>
      <c r="Q68" t="s">
        <v>960</v>
      </c>
      <c r="R68">
        <v>8</v>
      </c>
      <c r="S68" t="s">
        <v>1072</v>
      </c>
      <c r="Z68">
        <v>12</v>
      </c>
      <c r="AA68" t="s">
        <v>1230</v>
      </c>
      <c r="AB68">
        <v>13</v>
      </c>
      <c r="AC68" t="s">
        <v>1309</v>
      </c>
      <c r="AD68">
        <v>14</v>
      </c>
      <c r="AE68" t="s">
        <v>1389</v>
      </c>
      <c r="AF68">
        <v>15</v>
      </c>
      <c r="AG68" t="s">
        <v>1508</v>
      </c>
      <c r="AH68">
        <v>16</v>
      </c>
      <c r="AI68" t="s">
        <v>1624</v>
      </c>
      <c r="AP68">
        <v>20</v>
      </c>
      <c r="AQ68" t="s">
        <v>1824</v>
      </c>
      <c r="AR68">
        <v>21</v>
      </c>
      <c r="AS68" t="s">
        <v>2387</v>
      </c>
      <c r="BB68">
        <v>26</v>
      </c>
      <c r="BC68" t="s">
        <v>2679</v>
      </c>
      <c r="BJ68">
        <v>30</v>
      </c>
      <c r="BK68" t="s">
        <v>931</v>
      </c>
      <c r="BL68">
        <v>31</v>
      </c>
      <c r="BM68" t="s">
        <v>3037</v>
      </c>
    </row>
    <row r="69" spans="5:65" x14ac:dyDescent="0.3">
      <c r="E69">
        <v>2041</v>
      </c>
      <c r="P69">
        <v>7</v>
      </c>
      <c r="Q69" t="s">
        <v>961</v>
      </c>
      <c r="R69">
        <v>8</v>
      </c>
      <c r="S69" t="s">
        <v>1073</v>
      </c>
      <c r="Z69">
        <v>12</v>
      </c>
      <c r="AA69" t="s">
        <v>1231</v>
      </c>
      <c r="AB69">
        <v>13</v>
      </c>
      <c r="AC69" t="s">
        <v>1310</v>
      </c>
      <c r="AD69">
        <v>14</v>
      </c>
      <c r="AE69" t="s">
        <v>1390</v>
      </c>
      <c r="AF69">
        <v>15</v>
      </c>
      <c r="AG69" t="s">
        <v>1509</v>
      </c>
      <c r="AH69">
        <v>16</v>
      </c>
      <c r="AI69" t="s">
        <v>1625</v>
      </c>
      <c r="AP69">
        <v>20</v>
      </c>
      <c r="AQ69" t="s">
        <v>1825</v>
      </c>
      <c r="AR69">
        <v>21</v>
      </c>
      <c r="AS69" t="s">
        <v>1039</v>
      </c>
      <c r="BB69">
        <v>26</v>
      </c>
      <c r="BC69" t="s">
        <v>2680</v>
      </c>
      <c r="BJ69">
        <v>30</v>
      </c>
      <c r="BK69" t="s">
        <v>2841</v>
      </c>
      <c r="BL69">
        <v>31</v>
      </c>
      <c r="BM69" t="s">
        <v>3038</v>
      </c>
    </row>
    <row r="70" spans="5:65" x14ac:dyDescent="0.3">
      <c r="E70">
        <v>2042</v>
      </c>
      <c r="P70">
        <v>7</v>
      </c>
      <c r="Q70" t="s">
        <v>962</v>
      </c>
      <c r="Z70">
        <v>12</v>
      </c>
      <c r="AA70" t="s">
        <v>1232</v>
      </c>
      <c r="AB70">
        <v>13</v>
      </c>
      <c r="AC70" t="s">
        <v>1311</v>
      </c>
      <c r="AD70">
        <v>14</v>
      </c>
      <c r="AE70" t="s">
        <v>1391</v>
      </c>
      <c r="AF70">
        <v>15</v>
      </c>
      <c r="AG70" t="s">
        <v>1510</v>
      </c>
      <c r="AH70">
        <v>16</v>
      </c>
      <c r="AI70" t="s">
        <v>1626</v>
      </c>
      <c r="AP70">
        <v>20</v>
      </c>
      <c r="AQ70" t="s">
        <v>1826</v>
      </c>
      <c r="AR70">
        <v>21</v>
      </c>
      <c r="AS70" t="s">
        <v>1095</v>
      </c>
      <c r="BB70">
        <v>26</v>
      </c>
      <c r="BC70" t="s">
        <v>2681</v>
      </c>
      <c r="BJ70">
        <v>30</v>
      </c>
      <c r="BK70" t="s">
        <v>2842</v>
      </c>
      <c r="BL70">
        <v>31</v>
      </c>
      <c r="BM70" t="s">
        <v>3039</v>
      </c>
    </row>
    <row r="71" spans="5:65" x14ac:dyDescent="0.3">
      <c r="E71">
        <v>2043</v>
      </c>
      <c r="P71">
        <v>7</v>
      </c>
      <c r="Q71" t="s">
        <v>963</v>
      </c>
      <c r="Z71">
        <v>12</v>
      </c>
      <c r="AA71" t="s">
        <v>1233</v>
      </c>
      <c r="AB71">
        <v>13</v>
      </c>
      <c r="AC71" t="s">
        <v>1312</v>
      </c>
      <c r="AD71">
        <v>14</v>
      </c>
      <c r="AE71" t="s">
        <v>1392</v>
      </c>
      <c r="AF71">
        <v>15</v>
      </c>
      <c r="AG71" t="s">
        <v>1511</v>
      </c>
      <c r="AH71">
        <v>16</v>
      </c>
      <c r="AI71" t="s">
        <v>1627</v>
      </c>
      <c r="AP71">
        <v>20</v>
      </c>
      <c r="AQ71" t="s">
        <v>1827</v>
      </c>
      <c r="AR71">
        <v>21</v>
      </c>
      <c r="AS71" t="s">
        <v>2388</v>
      </c>
      <c r="BB71">
        <v>26</v>
      </c>
      <c r="BC71" t="s">
        <v>2682</v>
      </c>
      <c r="BJ71">
        <v>30</v>
      </c>
      <c r="BK71" t="s">
        <v>2843</v>
      </c>
      <c r="BL71">
        <v>31</v>
      </c>
      <c r="BM71" t="s">
        <v>3040</v>
      </c>
    </row>
    <row r="72" spans="5:65" x14ac:dyDescent="0.3">
      <c r="E72">
        <v>2044</v>
      </c>
      <c r="P72">
        <v>7</v>
      </c>
      <c r="Q72" t="s">
        <v>964</v>
      </c>
      <c r="Z72">
        <v>12</v>
      </c>
      <c r="AA72" t="s">
        <v>1234</v>
      </c>
      <c r="AB72">
        <v>13</v>
      </c>
      <c r="AC72" t="s">
        <v>1313</v>
      </c>
      <c r="AD72">
        <v>14</v>
      </c>
      <c r="AE72" t="s">
        <v>1393</v>
      </c>
      <c r="AF72">
        <v>15</v>
      </c>
      <c r="AG72" t="s">
        <v>1512</v>
      </c>
      <c r="AH72">
        <v>16</v>
      </c>
      <c r="AI72" t="s">
        <v>1628</v>
      </c>
      <c r="AP72">
        <v>20</v>
      </c>
      <c r="AQ72" t="s">
        <v>1828</v>
      </c>
      <c r="AR72">
        <v>21</v>
      </c>
      <c r="AS72" t="s">
        <v>2389</v>
      </c>
      <c r="BB72">
        <v>26</v>
      </c>
      <c r="BC72" t="s">
        <v>1437</v>
      </c>
      <c r="BJ72">
        <v>30</v>
      </c>
      <c r="BK72" t="s">
        <v>2844</v>
      </c>
      <c r="BL72">
        <v>31</v>
      </c>
      <c r="BM72" t="s">
        <v>3041</v>
      </c>
    </row>
    <row r="73" spans="5:65" x14ac:dyDescent="0.3">
      <c r="E73">
        <v>2045</v>
      </c>
      <c r="P73">
        <v>7</v>
      </c>
      <c r="Q73" t="s">
        <v>965</v>
      </c>
      <c r="Z73">
        <v>12</v>
      </c>
      <c r="AA73" t="s">
        <v>1235</v>
      </c>
      <c r="AB73">
        <v>13</v>
      </c>
      <c r="AC73" t="s">
        <v>1314</v>
      </c>
      <c r="AD73">
        <v>14</v>
      </c>
      <c r="AE73" t="s">
        <v>1394</v>
      </c>
      <c r="AF73">
        <v>15</v>
      </c>
      <c r="AG73" t="s">
        <v>1513</v>
      </c>
      <c r="AH73">
        <v>16</v>
      </c>
      <c r="AI73" t="s">
        <v>1629</v>
      </c>
      <c r="AP73">
        <v>20</v>
      </c>
      <c r="AQ73" t="s">
        <v>1829</v>
      </c>
      <c r="AR73">
        <v>21</v>
      </c>
      <c r="AS73" t="s">
        <v>2390</v>
      </c>
      <c r="BB73">
        <v>26</v>
      </c>
      <c r="BC73" t="s">
        <v>2683</v>
      </c>
      <c r="BJ73">
        <v>30</v>
      </c>
      <c r="BK73" t="s">
        <v>2845</v>
      </c>
      <c r="BL73">
        <v>31</v>
      </c>
      <c r="BM73" t="s">
        <v>3042</v>
      </c>
    </row>
    <row r="74" spans="5:65" x14ac:dyDescent="0.3">
      <c r="E74">
        <v>2046</v>
      </c>
      <c r="P74">
        <v>7</v>
      </c>
      <c r="Q74" t="s">
        <v>966</v>
      </c>
      <c r="Z74">
        <v>12</v>
      </c>
      <c r="AA74" t="s">
        <v>1236</v>
      </c>
      <c r="AB74">
        <v>13</v>
      </c>
      <c r="AC74" t="s">
        <v>1315</v>
      </c>
      <c r="AD74">
        <v>14</v>
      </c>
      <c r="AE74" t="s">
        <v>1395</v>
      </c>
      <c r="AF74">
        <v>15</v>
      </c>
      <c r="AG74" t="s">
        <v>1514</v>
      </c>
      <c r="AH74">
        <v>16</v>
      </c>
      <c r="AI74" t="s">
        <v>1630</v>
      </c>
      <c r="AP74">
        <v>20</v>
      </c>
      <c r="AQ74" t="s">
        <v>1830</v>
      </c>
      <c r="AR74">
        <v>21</v>
      </c>
      <c r="AS74" t="s">
        <v>2391</v>
      </c>
      <c r="BB74">
        <v>26</v>
      </c>
      <c r="BC74" t="s">
        <v>2684</v>
      </c>
      <c r="BJ74">
        <v>30</v>
      </c>
      <c r="BK74" t="s">
        <v>2846</v>
      </c>
      <c r="BL74">
        <v>31</v>
      </c>
      <c r="BM74" t="s">
        <v>3043</v>
      </c>
    </row>
    <row r="75" spans="5:65" x14ac:dyDescent="0.3">
      <c r="E75">
        <v>2047</v>
      </c>
      <c r="P75">
        <v>7</v>
      </c>
      <c r="Q75" t="s">
        <v>967</v>
      </c>
      <c r="Z75">
        <v>12</v>
      </c>
      <c r="AA75" t="s">
        <v>1237</v>
      </c>
      <c r="AB75">
        <v>13</v>
      </c>
      <c r="AC75" t="s">
        <v>1316</v>
      </c>
      <c r="AD75">
        <v>14</v>
      </c>
      <c r="AE75" t="s">
        <v>1396</v>
      </c>
      <c r="AF75">
        <v>15</v>
      </c>
      <c r="AG75" t="s">
        <v>977</v>
      </c>
      <c r="AH75">
        <v>16</v>
      </c>
      <c r="AI75" t="s">
        <v>1631</v>
      </c>
      <c r="AP75">
        <v>20</v>
      </c>
      <c r="AQ75" t="s">
        <v>1831</v>
      </c>
      <c r="AR75">
        <v>21</v>
      </c>
      <c r="AS75" t="s">
        <v>2392</v>
      </c>
      <c r="BJ75">
        <v>30</v>
      </c>
      <c r="BK75" t="s">
        <v>2847</v>
      </c>
      <c r="BL75">
        <v>31</v>
      </c>
      <c r="BM75" t="s">
        <v>3044</v>
      </c>
    </row>
    <row r="76" spans="5:65" x14ac:dyDescent="0.3">
      <c r="E76">
        <v>2048</v>
      </c>
      <c r="P76">
        <v>7</v>
      </c>
      <c r="Q76" t="s">
        <v>968</v>
      </c>
      <c r="Z76">
        <v>12</v>
      </c>
      <c r="AA76" t="s">
        <v>1238</v>
      </c>
      <c r="AB76">
        <v>13</v>
      </c>
      <c r="AC76" t="s">
        <v>1317</v>
      </c>
      <c r="AD76">
        <v>14</v>
      </c>
      <c r="AE76" t="s">
        <v>1397</v>
      </c>
      <c r="AF76">
        <v>15</v>
      </c>
      <c r="AG76" t="s">
        <v>1515</v>
      </c>
      <c r="AH76">
        <v>16</v>
      </c>
      <c r="AI76" t="s">
        <v>1632</v>
      </c>
      <c r="AP76">
        <v>20</v>
      </c>
      <c r="AQ76" t="s">
        <v>1832</v>
      </c>
      <c r="AR76">
        <v>21</v>
      </c>
      <c r="AS76" t="s">
        <v>1270</v>
      </c>
      <c r="BJ76">
        <v>30</v>
      </c>
      <c r="BK76" t="s">
        <v>2848</v>
      </c>
      <c r="BL76">
        <v>31</v>
      </c>
      <c r="BM76" t="s">
        <v>3045</v>
      </c>
    </row>
    <row r="77" spans="5:65" x14ac:dyDescent="0.3">
      <c r="E77">
        <v>2049</v>
      </c>
      <c r="P77">
        <v>7</v>
      </c>
      <c r="Q77" t="s">
        <v>969</v>
      </c>
      <c r="Z77">
        <v>12</v>
      </c>
      <c r="AA77" t="s">
        <v>1239</v>
      </c>
      <c r="AB77">
        <v>13</v>
      </c>
      <c r="AC77" t="s">
        <v>1318</v>
      </c>
      <c r="AD77">
        <v>14</v>
      </c>
      <c r="AE77" t="s">
        <v>1398</v>
      </c>
      <c r="AF77">
        <v>15</v>
      </c>
      <c r="AG77" t="s">
        <v>1516</v>
      </c>
      <c r="AH77">
        <v>16</v>
      </c>
      <c r="AI77" t="s">
        <v>1633</v>
      </c>
      <c r="AP77">
        <v>20</v>
      </c>
      <c r="AQ77" t="s">
        <v>1833</v>
      </c>
      <c r="AR77">
        <v>21</v>
      </c>
      <c r="AS77" t="s">
        <v>2393</v>
      </c>
      <c r="BJ77">
        <v>30</v>
      </c>
      <c r="BK77" t="s">
        <v>2849</v>
      </c>
      <c r="BL77">
        <v>31</v>
      </c>
      <c r="BM77" t="s">
        <v>3046</v>
      </c>
    </row>
    <row r="78" spans="5:65" x14ac:dyDescent="0.3">
      <c r="E78">
        <v>2050</v>
      </c>
      <c r="P78">
        <v>7</v>
      </c>
      <c r="Q78" t="s">
        <v>970</v>
      </c>
      <c r="Z78">
        <v>12</v>
      </c>
      <c r="AA78" t="s">
        <v>1240</v>
      </c>
      <c r="AB78">
        <v>13</v>
      </c>
      <c r="AC78" t="s">
        <v>1319</v>
      </c>
      <c r="AD78">
        <v>14</v>
      </c>
      <c r="AE78" t="s">
        <v>1224</v>
      </c>
      <c r="AF78">
        <v>15</v>
      </c>
      <c r="AG78" t="s">
        <v>1517</v>
      </c>
      <c r="AH78">
        <v>16</v>
      </c>
      <c r="AI78" t="s">
        <v>1634</v>
      </c>
      <c r="AP78">
        <v>20</v>
      </c>
      <c r="AQ78" t="s">
        <v>1834</v>
      </c>
      <c r="AR78">
        <v>21</v>
      </c>
      <c r="AS78" t="s">
        <v>2394</v>
      </c>
      <c r="BJ78">
        <v>30</v>
      </c>
      <c r="BK78" t="s">
        <v>2850</v>
      </c>
      <c r="BL78">
        <v>31</v>
      </c>
      <c r="BM78" t="s">
        <v>3047</v>
      </c>
    </row>
    <row r="79" spans="5:65" x14ac:dyDescent="0.3">
      <c r="P79">
        <v>7</v>
      </c>
      <c r="Q79" t="s">
        <v>971</v>
      </c>
      <c r="Z79">
        <v>12</v>
      </c>
      <c r="AA79" t="s">
        <v>1241</v>
      </c>
      <c r="AB79">
        <v>13</v>
      </c>
      <c r="AC79" t="s">
        <v>1320</v>
      </c>
      <c r="AD79">
        <v>14</v>
      </c>
      <c r="AE79" t="s">
        <v>1399</v>
      </c>
      <c r="AF79">
        <v>15</v>
      </c>
      <c r="AG79" t="s">
        <v>1518</v>
      </c>
      <c r="AH79">
        <v>16</v>
      </c>
      <c r="AI79" t="s">
        <v>1635</v>
      </c>
      <c r="AP79">
        <v>20</v>
      </c>
      <c r="AQ79" t="s">
        <v>1835</v>
      </c>
      <c r="AR79">
        <v>21</v>
      </c>
      <c r="AS79" t="s">
        <v>2395</v>
      </c>
      <c r="BJ79">
        <v>30</v>
      </c>
      <c r="BK79" t="s">
        <v>2851</v>
      </c>
      <c r="BL79">
        <v>31</v>
      </c>
      <c r="BM79" t="s">
        <v>3048</v>
      </c>
    </row>
    <row r="80" spans="5:65" x14ac:dyDescent="0.3">
      <c r="P80">
        <v>7</v>
      </c>
      <c r="Q80" t="s">
        <v>972</v>
      </c>
      <c r="Z80">
        <v>12</v>
      </c>
      <c r="AA80" t="s">
        <v>1242</v>
      </c>
      <c r="AB80">
        <v>13</v>
      </c>
      <c r="AC80" t="s">
        <v>1321</v>
      </c>
      <c r="AD80">
        <v>14</v>
      </c>
      <c r="AE80" t="s">
        <v>1400</v>
      </c>
      <c r="AF80">
        <v>15</v>
      </c>
      <c r="AG80" t="s">
        <v>1519</v>
      </c>
      <c r="AH80">
        <v>16</v>
      </c>
      <c r="AI80" t="s">
        <v>1636</v>
      </c>
      <c r="AP80">
        <v>20</v>
      </c>
      <c r="AQ80" t="s">
        <v>1836</v>
      </c>
      <c r="AR80">
        <v>21</v>
      </c>
      <c r="AS80" t="s">
        <v>2396</v>
      </c>
      <c r="BJ80">
        <v>30</v>
      </c>
      <c r="BK80" t="s">
        <v>2852</v>
      </c>
      <c r="BL80">
        <v>31</v>
      </c>
      <c r="BM80" t="s">
        <v>3049</v>
      </c>
    </row>
    <row r="81" spans="16:65" x14ac:dyDescent="0.3">
      <c r="P81">
        <v>7</v>
      </c>
      <c r="Q81" t="s">
        <v>973</v>
      </c>
      <c r="Z81">
        <v>12</v>
      </c>
      <c r="AA81" t="s">
        <v>1243</v>
      </c>
      <c r="AB81">
        <v>13</v>
      </c>
      <c r="AC81" t="s">
        <v>1322</v>
      </c>
      <c r="AD81">
        <v>14</v>
      </c>
      <c r="AE81" t="s">
        <v>1401</v>
      </c>
      <c r="AF81">
        <v>15</v>
      </c>
      <c r="AG81" t="s">
        <v>1520</v>
      </c>
      <c r="AH81">
        <v>16</v>
      </c>
      <c r="AI81" t="s">
        <v>985</v>
      </c>
      <c r="AP81">
        <v>20</v>
      </c>
      <c r="AQ81" t="s">
        <v>1837</v>
      </c>
      <c r="AR81">
        <v>21</v>
      </c>
      <c r="AS81" t="s">
        <v>2397</v>
      </c>
      <c r="BJ81">
        <v>30</v>
      </c>
      <c r="BK81" t="s">
        <v>2853</v>
      </c>
      <c r="BL81">
        <v>31</v>
      </c>
      <c r="BM81" t="s">
        <v>3050</v>
      </c>
    </row>
    <row r="82" spans="16:65" x14ac:dyDescent="0.3">
      <c r="P82">
        <v>7</v>
      </c>
      <c r="Q82" t="s">
        <v>974</v>
      </c>
      <c r="Z82">
        <v>12</v>
      </c>
      <c r="AA82" t="s">
        <v>1244</v>
      </c>
      <c r="AB82">
        <v>13</v>
      </c>
      <c r="AC82" t="s">
        <v>1323</v>
      </c>
      <c r="AD82">
        <v>14</v>
      </c>
      <c r="AE82" t="s">
        <v>1402</v>
      </c>
      <c r="AF82">
        <v>15</v>
      </c>
      <c r="AG82" t="s">
        <v>1521</v>
      </c>
      <c r="AH82">
        <v>16</v>
      </c>
      <c r="AI82" t="s">
        <v>1637</v>
      </c>
      <c r="AP82">
        <v>20</v>
      </c>
      <c r="AQ82" t="s">
        <v>1838</v>
      </c>
      <c r="AR82">
        <v>21</v>
      </c>
      <c r="AS82" t="s">
        <v>2398</v>
      </c>
      <c r="BJ82">
        <v>30</v>
      </c>
      <c r="BK82" t="s">
        <v>2854</v>
      </c>
      <c r="BL82">
        <v>31</v>
      </c>
      <c r="BM82" t="s">
        <v>3051</v>
      </c>
    </row>
    <row r="83" spans="16:65" x14ac:dyDescent="0.3">
      <c r="P83">
        <v>7</v>
      </c>
      <c r="Q83" t="s">
        <v>975</v>
      </c>
      <c r="Z83">
        <v>12</v>
      </c>
      <c r="AA83" t="s">
        <v>1245</v>
      </c>
      <c r="AB83">
        <v>13</v>
      </c>
      <c r="AC83" t="s">
        <v>1324</v>
      </c>
      <c r="AD83">
        <v>14</v>
      </c>
      <c r="AE83" t="s">
        <v>1403</v>
      </c>
      <c r="AF83">
        <v>15</v>
      </c>
      <c r="AG83" t="s">
        <v>1522</v>
      </c>
      <c r="AH83">
        <v>16</v>
      </c>
      <c r="AI83" t="s">
        <v>1638</v>
      </c>
      <c r="AP83">
        <v>20</v>
      </c>
      <c r="AQ83" t="s">
        <v>1839</v>
      </c>
      <c r="AR83">
        <v>21</v>
      </c>
      <c r="AS83" t="s">
        <v>2399</v>
      </c>
      <c r="BJ83">
        <v>30</v>
      </c>
      <c r="BK83" t="s">
        <v>2855</v>
      </c>
      <c r="BL83">
        <v>31</v>
      </c>
      <c r="BM83" t="s">
        <v>3052</v>
      </c>
    </row>
    <row r="84" spans="16:65" x14ac:dyDescent="0.3">
      <c r="P84">
        <v>7</v>
      </c>
      <c r="Q84" t="s">
        <v>976</v>
      </c>
      <c r="AB84">
        <v>13</v>
      </c>
      <c r="AC84" t="s">
        <v>1325</v>
      </c>
      <c r="AD84">
        <v>14</v>
      </c>
      <c r="AE84" t="s">
        <v>1404</v>
      </c>
      <c r="AF84">
        <v>15</v>
      </c>
      <c r="AG84" t="s">
        <v>1523</v>
      </c>
      <c r="AH84">
        <v>16</v>
      </c>
      <c r="AI84" t="s">
        <v>1639</v>
      </c>
      <c r="AP84">
        <v>20</v>
      </c>
      <c r="AQ84" t="s">
        <v>1840</v>
      </c>
      <c r="AR84">
        <v>21</v>
      </c>
      <c r="AS84" t="s">
        <v>2400</v>
      </c>
      <c r="BJ84">
        <v>30</v>
      </c>
      <c r="BK84" t="s">
        <v>2856</v>
      </c>
      <c r="BL84">
        <v>31</v>
      </c>
      <c r="BM84" t="s">
        <v>3053</v>
      </c>
    </row>
    <row r="85" spans="16:65" x14ac:dyDescent="0.3">
      <c r="P85">
        <v>7</v>
      </c>
      <c r="Q85" t="s">
        <v>977</v>
      </c>
      <c r="AB85">
        <v>13</v>
      </c>
      <c r="AC85" t="s">
        <v>1326</v>
      </c>
      <c r="AD85">
        <v>14</v>
      </c>
      <c r="AE85" t="s">
        <v>1405</v>
      </c>
      <c r="AF85">
        <v>15</v>
      </c>
      <c r="AG85" t="s">
        <v>1524</v>
      </c>
      <c r="AH85">
        <v>16</v>
      </c>
      <c r="AI85" t="s">
        <v>1640</v>
      </c>
      <c r="AP85">
        <v>20</v>
      </c>
      <c r="AQ85" t="s">
        <v>1841</v>
      </c>
      <c r="AR85">
        <v>21</v>
      </c>
      <c r="AS85" t="s">
        <v>2401</v>
      </c>
      <c r="BJ85">
        <v>30</v>
      </c>
      <c r="BK85" t="s">
        <v>2857</v>
      </c>
      <c r="BL85">
        <v>31</v>
      </c>
      <c r="BM85" t="s">
        <v>3054</v>
      </c>
    </row>
    <row r="86" spans="16:65" x14ac:dyDescent="0.3">
      <c r="P86">
        <v>7</v>
      </c>
      <c r="Q86" t="s">
        <v>978</v>
      </c>
      <c r="AB86">
        <v>13</v>
      </c>
      <c r="AC86" t="s">
        <v>1327</v>
      </c>
      <c r="AD86">
        <v>14</v>
      </c>
      <c r="AE86" t="s">
        <v>1406</v>
      </c>
      <c r="AF86">
        <v>15</v>
      </c>
      <c r="AG86" t="s">
        <v>1525</v>
      </c>
      <c r="AH86">
        <v>16</v>
      </c>
      <c r="AI86" t="s">
        <v>1641</v>
      </c>
      <c r="AP86">
        <v>20</v>
      </c>
      <c r="AQ86" t="s">
        <v>1842</v>
      </c>
      <c r="AR86">
        <v>21</v>
      </c>
      <c r="AS86" t="s">
        <v>2402</v>
      </c>
      <c r="BJ86">
        <v>30</v>
      </c>
      <c r="BK86" t="s">
        <v>2858</v>
      </c>
      <c r="BL86">
        <v>31</v>
      </c>
      <c r="BM86" t="s">
        <v>3055</v>
      </c>
    </row>
    <row r="87" spans="16:65" x14ac:dyDescent="0.3">
      <c r="P87">
        <v>7</v>
      </c>
      <c r="Q87" t="s">
        <v>979</v>
      </c>
      <c r="AD87">
        <v>14</v>
      </c>
      <c r="AE87" t="s">
        <v>1407</v>
      </c>
      <c r="AF87">
        <v>15</v>
      </c>
      <c r="AG87" t="s">
        <v>1526</v>
      </c>
      <c r="AH87">
        <v>16</v>
      </c>
      <c r="AI87" t="s">
        <v>1642</v>
      </c>
      <c r="AP87">
        <v>20</v>
      </c>
      <c r="AQ87" t="s">
        <v>1843</v>
      </c>
      <c r="AR87">
        <v>21</v>
      </c>
      <c r="AS87" t="s">
        <v>2403</v>
      </c>
      <c r="BJ87">
        <v>30</v>
      </c>
      <c r="BK87" t="s">
        <v>2859</v>
      </c>
      <c r="BL87">
        <v>31</v>
      </c>
      <c r="BM87" t="s">
        <v>3056</v>
      </c>
    </row>
    <row r="88" spans="16:65" x14ac:dyDescent="0.3">
      <c r="P88">
        <v>7</v>
      </c>
      <c r="Q88" t="s">
        <v>980</v>
      </c>
      <c r="AD88">
        <v>14</v>
      </c>
      <c r="AE88" t="s">
        <v>1408</v>
      </c>
      <c r="AF88">
        <v>15</v>
      </c>
      <c r="AG88" t="s">
        <v>1527</v>
      </c>
      <c r="AH88">
        <v>16</v>
      </c>
      <c r="AI88" t="s">
        <v>1643</v>
      </c>
      <c r="AP88">
        <v>20</v>
      </c>
      <c r="AQ88" t="s">
        <v>1844</v>
      </c>
      <c r="AR88">
        <v>21</v>
      </c>
      <c r="AS88" t="s">
        <v>2404</v>
      </c>
      <c r="BJ88">
        <v>30</v>
      </c>
      <c r="BK88" t="s">
        <v>2860</v>
      </c>
      <c r="BL88">
        <v>31</v>
      </c>
      <c r="BM88" t="s">
        <v>3057</v>
      </c>
    </row>
    <row r="89" spans="16:65" x14ac:dyDescent="0.3">
      <c r="P89">
        <v>7</v>
      </c>
      <c r="Q89" t="s">
        <v>981</v>
      </c>
      <c r="AD89">
        <v>14</v>
      </c>
      <c r="AE89" t="s">
        <v>1409</v>
      </c>
      <c r="AF89">
        <v>15</v>
      </c>
      <c r="AG89" t="s">
        <v>1528</v>
      </c>
      <c r="AH89">
        <v>16</v>
      </c>
      <c r="AI89" t="s">
        <v>1644</v>
      </c>
      <c r="AP89">
        <v>20</v>
      </c>
      <c r="AQ89" t="s">
        <v>1845</v>
      </c>
      <c r="AR89">
        <v>21</v>
      </c>
      <c r="AS89" t="s">
        <v>2405</v>
      </c>
      <c r="BJ89">
        <v>30</v>
      </c>
      <c r="BK89" t="s">
        <v>2861</v>
      </c>
      <c r="BL89">
        <v>31</v>
      </c>
      <c r="BM89" t="s">
        <v>3058</v>
      </c>
    </row>
    <row r="90" spans="16:65" x14ac:dyDescent="0.3">
      <c r="P90">
        <v>7</v>
      </c>
      <c r="Q90" t="s">
        <v>982</v>
      </c>
      <c r="AD90">
        <v>14</v>
      </c>
      <c r="AE90" t="s">
        <v>1410</v>
      </c>
      <c r="AF90">
        <v>15</v>
      </c>
      <c r="AG90" t="s">
        <v>1529</v>
      </c>
      <c r="AH90">
        <v>16</v>
      </c>
      <c r="AI90" t="s">
        <v>1645</v>
      </c>
      <c r="AP90">
        <v>20</v>
      </c>
      <c r="AQ90" t="s">
        <v>1846</v>
      </c>
      <c r="AR90">
        <v>21</v>
      </c>
      <c r="AS90" t="s">
        <v>2406</v>
      </c>
      <c r="BJ90">
        <v>30</v>
      </c>
      <c r="BK90" t="s">
        <v>2862</v>
      </c>
      <c r="BL90">
        <v>31</v>
      </c>
      <c r="BM90" t="s">
        <v>3059</v>
      </c>
    </row>
    <row r="91" spans="16:65" x14ac:dyDescent="0.3">
      <c r="P91">
        <v>7</v>
      </c>
      <c r="Q91" t="s">
        <v>983</v>
      </c>
      <c r="AD91">
        <v>14</v>
      </c>
      <c r="AE91" t="s">
        <v>1411</v>
      </c>
      <c r="AF91">
        <v>15</v>
      </c>
      <c r="AG91" t="s">
        <v>1530</v>
      </c>
      <c r="AH91">
        <v>16</v>
      </c>
      <c r="AI91" t="s">
        <v>1646</v>
      </c>
      <c r="AP91">
        <v>20</v>
      </c>
      <c r="AQ91" t="s">
        <v>1847</v>
      </c>
      <c r="AR91">
        <v>21</v>
      </c>
      <c r="AS91" t="s">
        <v>2407</v>
      </c>
      <c r="BJ91">
        <v>30</v>
      </c>
      <c r="BK91" t="s">
        <v>2863</v>
      </c>
      <c r="BL91">
        <v>31</v>
      </c>
      <c r="BM91" t="s">
        <v>3060</v>
      </c>
    </row>
    <row r="92" spans="16:65" x14ac:dyDescent="0.3">
      <c r="P92">
        <v>7</v>
      </c>
      <c r="Q92" t="s">
        <v>984</v>
      </c>
      <c r="AD92">
        <v>14</v>
      </c>
      <c r="AE92" t="s">
        <v>1412</v>
      </c>
      <c r="AF92">
        <v>15</v>
      </c>
      <c r="AG92" t="s">
        <v>1531</v>
      </c>
      <c r="AH92">
        <v>16</v>
      </c>
      <c r="AI92" t="s">
        <v>1647</v>
      </c>
      <c r="AP92">
        <v>20</v>
      </c>
      <c r="AQ92" t="s">
        <v>1848</v>
      </c>
      <c r="AR92">
        <v>21</v>
      </c>
      <c r="AS92" t="s">
        <v>2408</v>
      </c>
      <c r="BJ92">
        <v>30</v>
      </c>
      <c r="BK92" t="s">
        <v>2864</v>
      </c>
      <c r="BL92">
        <v>31</v>
      </c>
      <c r="BM92" t="s">
        <v>3061</v>
      </c>
    </row>
    <row r="93" spans="16:65" x14ac:dyDescent="0.3">
      <c r="P93">
        <v>7</v>
      </c>
      <c r="Q93" t="s">
        <v>985</v>
      </c>
      <c r="AD93">
        <v>14</v>
      </c>
      <c r="AE93" t="s">
        <v>1413</v>
      </c>
      <c r="AF93">
        <v>15</v>
      </c>
      <c r="AG93" t="s">
        <v>1532</v>
      </c>
      <c r="AH93">
        <v>16</v>
      </c>
      <c r="AI93" t="s">
        <v>1648</v>
      </c>
      <c r="AP93">
        <v>20</v>
      </c>
      <c r="AQ93" t="s">
        <v>1849</v>
      </c>
      <c r="AR93">
        <v>21</v>
      </c>
      <c r="AS93" t="s">
        <v>2409</v>
      </c>
      <c r="BJ93">
        <v>30</v>
      </c>
      <c r="BK93" t="s">
        <v>2865</v>
      </c>
      <c r="BL93">
        <v>31</v>
      </c>
      <c r="BM93" t="s">
        <v>3062</v>
      </c>
    </row>
    <row r="94" spans="16:65" x14ac:dyDescent="0.3">
      <c r="P94">
        <v>7</v>
      </c>
      <c r="Q94" t="s">
        <v>986</v>
      </c>
      <c r="AD94">
        <v>14</v>
      </c>
      <c r="AE94" t="s">
        <v>1414</v>
      </c>
      <c r="AF94">
        <v>15</v>
      </c>
      <c r="AG94" t="s">
        <v>1533</v>
      </c>
      <c r="AH94">
        <v>16</v>
      </c>
      <c r="AI94" t="s">
        <v>1649</v>
      </c>
      <c r="AP94">
        <v>20</v>
      </c>
      <c r="AQ94" t="s">
        <v>1850</v>
      </c>
      <c r="AR94">
        <v>21</v>
      </c>
      <c r="AS94" t="s">
        <v>2410</v>
      </c>
      <c r="BJ94">
        <v>30</v>
      </c>
      <c r="BK94" t="s">
        <v>1491</v>
      </c>
      <c r="BL94">
        <v>31</v>
      </c>
      <c r="BM94" t="s">
        <v>3063</v>
      </c>
    </row>
    <row r="95" spans="16:65" x14ac:dyDescent="0.3">
      <c r="P95">
        <v>7</v>
      </c>
      <c r="Q95" t="s">
        <v>987</v>
      </c>
      <c r="AD95">
        <v>14</v>
      </c>
      <c r="AE95" t="s">
        <v>1415</v>
      </c>
      <c r="AF95">
        <v>15</v>
      </c>
      <c r="AG95" t="s">
        <v>1534</v>
      </c>
      <c r="AH95">
        <v>16</v>
      </c>
      <c r="AI95" t="s">
        <v>1650</v>
      </c>
      <c r="AP95">
        <v>20</v>
      </c>
      <c r="AQ95" t="s">
        <v>1851</v>
      </c>
      <c r="AR95">
        <v>21</v>
      </c>
      <c r="AS95" t="s">
        <v>2411</v>
      </c>
      <c r="BJ95">
        <v>30</v>
      </c>
      <c r="BK95" t="s">
        <v>2866</v>
      </c>
      <c r="BL95">
        <v>31</v>
      </c>
      <c r="BM95" t="s">
        <v>3064</v>
      </c>
    </row>
    <row r="96" spans="16:65" x14ac:dyDescent="0.3">
      <c r="P96">
        <v>7</v>
      </c>
      <c r="Q96" t="s">
        <v>988</v>
      </c>
      <c r="AD96">
        <v>14</v>
      </c>
      <c r="AE96" t="s">
        <v>1416</v>
      </c>
      <c r="AF96">
        <v>15</v>
      </c>
      <c r="AG96" t="s">
        <v>1535</v>
      </c>
      <c r="AH96">
        <v>16</v>
      </c>
      <c r="AI96" t="s">
        <v>1651</v>
      </c>
      <c r="AP96">
        <v>20</v>
      </c>
      <c r="AQ96" t="s">
        <v>1852</v>
      </c>
      <c r="AR96">
        <v>21</v>
      </c>
      <c r="AS96" t="s">
        <v>2412</v>
      </c>
      <c r="BJ96">
        <v>30</v>
      </c>
      <c r="BK96" t="s">
        <v>2867</v>
      </c>
      <c r="BL96">
        <v>31</v>
      </c>
      <c r="BM96" t="s">
        <v>3065</v>
      </c>
    </row>
    <row r="97" spans="16:65" x14ac:dyDescent="0.3">
      <c r="P97">
        <v>7</v>
      </c>
      <c r="Q97" t="s">
        <v>989</v>
      </c>
      <c r="AD97">
        <v>14</v>
      </c>
      <c r="AE97" t="s">
        <v>1417</v>
      </c>
      <c r="AF97">
        <v>15</v>
      </c>
      <c r="AG97" t="s">
        <v>1536</v>
      </c>
      <c r="AH97">
        <v>16</v>
      </c>
      <c r="AI97" t="s">
        <v>1652</v>
      </c>
      <c r="AP97">
        <v>20</v>
      </c>
      <c r="AQ97" t="s">
        <v>1853</v>
      </c>
      <c r="AR97">
        <v>21</v>
      </c>
      <c r="AS97" t="s">
        <v>2413</v>
      </c>
      <c r="BJ97">
        <v>30</v>
      </c>
      <c r="BK97" t="s">
        <v>2868</v>
      </c>
      <c r="BL97">
        <v>31</v>
      </c>
      <c r="BM97" t="s">
        <v>3066</v>
      </c>
    </row>
    <row r="98" spans="16:65" x14ac:dyDescent="0.3">
      <c r="P98">
        <v>7</v>
      </c>
      <c r="Q98" t="s">
        <v>990</v>
      </c>
      <c r="AD98">
        <v>14</v>
      </c>
      <c r="AE98" t="s">
        <v>1418</v>
      </c>
      <c r="AF98">
        <v>15</v>
      </c>
      <c r="AG98" t="s">
        <v>1537</v>
      </c>
      <c r="AH98">
        <v>16</v>
      </c>
      <c r="AI98" t="s">
        <v>1653</v>
      </c>
      <c r="AP98">
        <v>20</v>
      </c>
      <c r="AQ98" t="s">
        <v>1854</v>
      </c>
      <c r="AR98">
        <v>21</v>
      </c>
      <c r="AS98" t="s">
        <v>2414</v>
      </c>
      <c r="BJ98">
        <v>30</v>
      </c>
      <c r="BK98" t="s">
        <v>2869</v>
      </c>
      <c r="BL98">
        <v>31</v>
      </c>
      <c r="BM98" t="s">
        <v>3067</v>
      </c>
    </row>
    <row r="99" spans="16:65" x14ac:dyDescent="0.3">
      <c r="P99">
        <v>7</v>
      </c>
      <c r="Q99" t="s">
        <v>991</v>
      </c>
      <c r="AD99">
        <v>14</v>
      </c>
      <c r="AE99" t="s">
        <v>1419</v>
      </c>
      <c r="AF99">
        <v>15</v>
      </c>
      <c r="AG99" t="s">
        <v>1538</v>
      </c>
      <c r="AH99">
        <v>16</v>
      </c>
      <c r="AI99" t="s">
        <v>1654</v>
      </c>
      <c r="AP99">
        <v>20</v>
      </c>
      <c r="AQ99" t="s">
        <v>1855</v>
      </c>
      <c r="AR99">
        <v>21</v>
      </c>
      <c r="AS99" t="s">
        <v>2415</v>
      </c>
      <c r="BJ99">
        <v>30</v>
      </c>
      <c r="BK99" t="s">
        <v>2870</v>
      </c>
      <c r="BL99">
        <v>31</v>
      </c>
      <c r="BM99" t="s">
        <v>3068</v>
      </c>
    </row>
    <row r="100" spans="16:65" x14ac:dyDescent="0.3">
      <c r="P100">
        <v>7</v>
      </c>
      <c r="Q100" t="s">
        <v>992</v>
      </c>
      <c r="AD100">
        <v>14</v>
      </c>
      <c r="AE100" t="s">
        <v>1420</v>
      </c>
      <c r="AF100">
        <v>15</v>
      </c>
      <c r="AG100" t="s">
        <v>1539</v>
      </c>
      <c r="AH100">
        <v>16</v>
      </c>
      <c r="AI100" t="s">
        <v>1655</v>
      </c>
      <c r="AP100">
        <v>20</v>
      </c>
      <c r="AQ100" t="s">
        <v>1856</v>
      </c>
      <c r="AR100">
        <v>21</v>
      </c>
      <c r="AS100" t="s">
        <v>2416</v>
      </c>
      <c r="BJ100">
        <v>30</v>
      </c>
      <c r="BK100" t="s">
        <v>2871</v>
      </c>
      <c r="BL100">
        <v>31</v>
      </c>
      <c r="BM100" t="s">
        <v>3069</v>
      </c>
    </row>
    <row r="101" spans="16:65" x14ac:dyDescent="0.3">
      <c r="P101">
        <v>7</v>
      </c>
      <c r="Q101" t="s">
        <v>993</v>
      </c>
      <c r="AD101">
        <v>14</v>
      </c>
      <c r="AE101" t="s">
        <v>1421</v>
      </c>
      <c r="AF101">
        <v>15</v>
      </c>
      <c r="AG101" t="s">
        <v>1540</v>
      </c>
      <c r="AH101">
        <v>16</v>
      </c>
      <c r="AI101" t="s">
        <v>1430</v>
      </c>
      <c r="AP101">
        <v>20</v>
      </c>
      <c r="AQ101" t="s">
        <v>1857</v>
      </c>
      <c r="AR101">
        <v>21</v>
      </c>
      <c r="AS101" t="s">
        <v>2417</v>
      </c>
      <c r="BJ101">
        <v>30</v>
      </c>
      <c r="BK101" t="s">
        <v>2872</v>
      </c>
      <c r="BL101">
        <v>31</v>
      </c>
      <c r="BM101" t="s">
        <v>3070</v>
      </c>
    </row>
    <row r="102" spans="16:65" x14ac:dyDescent="0.3">
      <c r="P102">
        <v>7</v>
      </c>
      <c r="Q102" t="s">
        <v>994</v>
      </c>
      <c r="AD102">
        <v>14</v>
      </c>
      <c r="AE102" t="s">
        <v>1422</v>
      </c>
      <c r="AF102">
        <v>15</v>
      </c>
      <c r="AG102" t="s">
        <v>1541</v>
      </c>
      <c r="AH102">
        <v>16</v>
      </c>
      <c r="AI102" t="s">
        <v>1656</v>
      </c>
      <c r="AP102">
        <v>20</v>
      </c>
      <c r="AQ102" t="s">
        <v>1858</v>
      </c>
      <c r="AR102">
        <v>21</v>
      </c>
      <c r="AS102" t="s">
        <v>2418</v>
      </c>
      <c r="BJ102">
        <v>30</v>
      </c>
      <c r="BK102" t="s">
        <v>2873</v>
      </c>
      <c r="BL102">
        <v>31</v>
      </c>
      <c r="BM102" t="s">
        <v>3071</v>
      </c>
    </row>
    <row r="103" spans="16:65" x14ac:dyDescent="0.3">
      <c r="P103">
        <v>7</v>
      </c>
      <c r="Q103" t="s">
        <v>995</v>
      </c>
      <c r="AD103">
        <v>14</v>
      </c>
      <c r="AE103" t="s">
        <v>1423</v>
      </c>
      <c r="AF103">
        <v>15</v>
      </c>
      <c r="AG103" t="s">
        <v>1542</v>
      </c>
      <c r="AH103">
        <v>16</v>
      </c>
      <c r="AI103" t="s">
        <v>1657</v>
      </c>
      <c r="AP103">
        <v>20</v>
      </c>
      <c r="AQ103" t="s">
        <v>1859</v>
      </c>
      <c r="AR103">
        <v>21</v>
      </c>
      <c r="AS103" t="s">
        <v>2419</v>
      </c>
      <c r="BJ103">
        <v>30</v>
      </c>
      <c r="BK103" t="s">
        <v>2874</v>
      </c>
      <c r="BL103">
        <v>31</v>
      </c>
      <c r="BM103" t="s">
        <v>3072</v>
      </c>
    </row>
    <row r="104" spans="16:65" x14ac:dyDescent="0.3">
      <c r="P104">
        <v>7</v>
      </c>
      <c r="Q104" t="s">
        <v>996</v>
      </c>
      <c r="AD104">
        <v>14</v>
      </c>
      <c r="AE104" t="s">
        <v>1003</v>
      </c>
      <c r="AF104">
        <v>15</v>
      </c>
      <c r="AG104" t="s">
        <v>1543</v>
      </c>
      <c r="AH104">
        <v>16</v>
      </c>
      <c r="AI104" t="s">
        <v>1658</v>
      </c>
      <c r="AP104">
        <v>20</v>
      </c>
      <c r="AQ104" t="s">
        <v>1860</v>
      </c>
      <c r="AR104">
        <v>21</v>
      </c>
      <c r="AS104" t="s">
        <v>2420</v>
      </c>
      <c r="BJ104">
        <v>30</v>
      </c>
      <c r="BK104" t="s">
        <v>2875</v>
      </c>
      <c r="BL104">
        <v>31</v>
      </c>
      <c r="BM104" t="s">
        <v>3073</v>
      </c>
    </row>
    <row r="105" spans="16:65" x14ac:dyDescent="0.3">
      <c r="P105">
        <v>7</v>
      </c>
      <c r="Q105" t="s">
        <v>997</v>
      </c>
      <c r="AD105">
        <v>14</v>
      </c>
      <c r="AE105" t="s">
        <v>1424</v>
      </c>
      <c r="AF105">
        <v>15</v>
      </c>
      <c r="AG105" t="s">
        <v>1544</v>
      </c>
      <c r="AH105">
        <v>16</v>
      </c>
      <c r="AI105" t="s">
        <v>1659</v>
      </c>
      <c r="AP105">
        <v>20</v>
      </c>
      <c r="AQ105" t="s">
        <v>1861</v>
      </c>
      <c r="AR105">
        <v>21</v>
      </c>
      <c r="AS105" t="s">
        <v>2421</v>
      </c>
      <c r="BJ105">
        <v>30</v>
      </c>
      <c r="BK105" t="s">
        <v>1613</v>
      </c>
      <c r="BL105">
        <v>31</v>
      </c>
      <c r="BM105" t="s">
        <v>3074</v>
      </c>
    </row>
    <row r="106" spans="16:65" x14ac:dyDescent="0.3">
      <c r="P106">
        <v>7</v>
      </c>
      <c r="Q106" t="s">
        <v>998</v>
      </c>
      <c r="AD106">
        <v>14</v>
      </c>
      <c r="AE106" t="s">
        <v>1425</v>
      </c>
      <c r="AF106">
        <v>15</v>
      </c>
      <c r="AG106" t="s">
        <v>1545</v>
      </c>
      <c r="AH106">
        <v>16</v>
      </c>
      <c r="AI106" t="s">
        <v>1011</v>
      </c>
      <c r="AP106">
        <v>20</v>
      </c>
      <c r="AQ106" t="s">
        <v>1862</v>
      </c>
      <c r="AR106">
        <v>21</v>
      </c>
      <c r="AS106" t="s">
        <v>2422</v>
      </c>
      <c r="BJ106">
        <v>30</v>
      </c>
      <c r="BK106" t="s">
        <v>1380</v>
      </c>
      <c r="BL106">
        <v>31</v>
      </c>
      <c r="BM106" t="s">
        <v>3075</v>
      </c>
    </row>
    <row r="107" spans="16:65" x14ac:dyDescent="0.3">
      <c r="P107">
        <v>7</v>
      </c>
      <c r="Q107" t="s">
        <v>999</v>
      </c>
      <c r="AD107">
        <v>14</v>
      </c>
      <c r="AE107" t="s">
        <v>1426</v>
      </c>
      <c r="AF107">
        <v>15</v>
      </c>
      <c r="AG107" t="s">
        <v>1546</v>
      </c>
      <c r="AH107">
        <v>16</v>
      </c>
      <c r="AI107" t="s">
        <v>1660</v>
      </c>
      <c r="AP107">
        <v>20</v>
      </c>
      <c r="AQ107" t="s">
        <v>1863</v>
      </c>
      <c r="AR107">
        <v>21</v>
      </c>
      <c r="AS107" t="s">
        <v>2423</v>
      </c>
      <c r="BJ107">
        <v>30</v>
      </c>
      <c r="BK107" t="s">
        <v>2876</v>
      </c>
      <c r="BL107">
        <v>31</v>
      </c>
      <c r="BM107" t="s">
        <v>3076</v>
      </c>
    </row>
    <row r="108" spans="16:65" x14ac:dyDescent="0.3">
      <c r="P108">
        <v>7</v>
      </c>
      <c r="Q108" t="s">
        <v>1000</v>
      </c>
      <c r="AD108">
        <v>14</v>
      </c>
      <c r="AE108" t="s">
        <v>1427</v>
      </c>
      <c r="AF108">
        <v>15</v>
      </c>
      <c r="AG108" t="s">
        <v>1547</v>
      </c>
      <c r="AH108">
        <v>16</v>
      </c>
      <c r="AI108" t="s">
        <v>1661</v>
      </c>
      <c r="AP108">
        <v>20</v>
      </c>
      <c r="AQ108" t="s">
        <v>1864</v>
      </c>
      <c r="AR108">
        <v>21</v>
      </c>
      <c r="AS108" t="s">
        <v>2424</v>
      </c>
      <c r="BJ108">
        <v>30</v>
      </c>
      <c r="BK108" t="s">
        <v>2877</v>
      </c>
      <c r="BL108">
        <v>31</v>
      </c>
      <c r="BM108" t="s">
        <v>3077</v>
      </c>
    </row>
    <row r="109" spans="16:65" x14ac:dyDescent="0.3">
      <c r="P109">
        <v>7</v>
      </c>
      <c r="Q109" t="s">
        <v>1001</v>
      </c>
      <c r="AD109">
        <v>14</v>
      </c>
      <c r="AE109" t="s">
        <v>1428</v>
      </c>
      <c r="AF109">
        <v>15</v>
      </c>
      <c r="AG109" t="s">
        <v>1548</v>
      </c>
      <c r="AH109">
        <v>16</v>
      </c>
      <c r="AI109" t="s">
        <v>1662</v>
      </c>
      <c r="AP109">
        <v>20</v>
      </c>
      <c r="AQ109" t="s">
        <v>1865</v>
      </c>
      <c r="AR109">
        <v>21</v>
      </c>
      <c r="AS109" t="s">
        <v>966</v>
      </c>
      <c r="BJ109">
        <v>30</v>
      </c>
      <c r="BK109" t="s">
        <v>2878</v>
      </c>
      <c r="BL109">
        <v>31</v>
      </c>
      <c r="BM109" t="s">
        <v>3078</v>
      </c>
    </row>
    <row r="110" spans="16:65" x14ac:dyDescent="0.3">
      <c r="P110">
        <v>7</v>
      </c>
      <c r="Q110" t="s">
        <v>1002</v>
      </c>
      <c r="AD110">
        <v>14</v>
      </c>
      <c r="AE110" t="s">
        <v>1429</v>
      </c>
      <c r="AF110">
        <v>15</v>
      </c>
      <c r="AG110" t="s">
        <v>1549</v>
      </c>
      <c r="AH110">
        <v>16</v>
      </c>
      <c r="AI110" t="s">
        <v>1663</v>
      </c>
      <c r="AP110">
        <v>20</v>
      </c>
      <c r="AQ110" t="s">
        <v>1866</v>
      </c>
      <c r="AR110">
        <v>21</v>
      </c>
      <c r="AS110" t="s">
        <v>2425</v>
      </c>
      <c r="BJ110">
        <v>30</v>
      </c>
      <c r="BK110" t="s">
        <v>2879</v>
      </c>
    </row>
    <row r="111" spans="16:65" x14ac:dyDescent="0.3">
      <c r="P111">
        <v>7</v>
      </c>
      <c r="Q111" t="s">
        <v>1003</v>
      </c>
      <c r="AD111">
        <v>14</v>
      </c>
      <c r="AE111" t="s">
        <v>1430</v>
      </c>
      <c r="AF111">
        <v>15</v>
      </c>
      <c r="AG111" t="s">
        <v>1550</v>
      </c>
      <c r="AH111">
        <v>16</v>
      </c>
      <c r="AI111" t="s">
        <v>1664</v>
      </c>
      <c r="AP111">
        <v>20</v>
      </c>
      <c r="AQ111" t="s">
        <v>1867</v>
      </c>
      <c r="AR111">
        <v>21</v>
      </c>
      <c r="AS111" t="s">
        <v>2426</v>
      </c>
      <c r="BJ111">
        <v>30</v>
      </c>
      <c r="BK111" t="s">
        <v>2880</v>
      </c>
    </row>
    <row r="112" spans="16:65" x14ac:dyDescent="0.3">
      <c r="P112">
        <v>7</v>
      </c>
      <c r="Q112" t="s">
        <v>1004</v>
      </c>
      <c r="AD112">
        <v>14</v>
      </c>
      <c r="AE112" t="s">
        <v>1431</v>
      </c>
      <c r="AF112">
        <v>15</v>
      </c>
      <c r="AG112" t="s">
        <v>1551</v>
      </c>
      <c r="AH112">
        <v>16</v>
      </c>
      <c r="AI112" t="s">
        <v>1665</v>
      </c>
      <c r="AP112">
        <v>20</v>
      </c>
      <c r="AQ112" t="s">
        <v>1868</v>
      </c>
      <c r="AR112">
        <v>21</v>
      </c>
      <c r="AS112" t="s">
        <v>2427</v>
      </c>
      <c r="BJ112">
        <v>30</v>
      </c>
      <c r="BK112" t="s">
        <v>2881</v>
      </c>
    </row>
    <row r="113" spans="16:63" x14ac:dyDescent="0.3">
      <c r="P113">
        <v>7</v>
      </c>
      <c r="Q113" t="s">
        <v>1005</v>
      </c>
      <c r="AD113">
        <v>14</v>
      </c>
      <c r="AE113" t="s">
        <v>1432</v>
      </c>
      <c r="AF113">
        <v>15</v>
      </c>
      <c r="AG113" t="s">
        <v>1552</v>
      </c>
      <c r="AH113">
        <v>16</v>
      </c>
      <c r="AI113" t="s">
        <v>1666</v>
      </c>
      <c r="AP113">
        <v>20</v>
      </c>
      <c r="AQ113" t="s">
        <v>1869</v>
      </c>
      <c r="AR113">
        <v>21</v>
      </c>
      <c r="AS113" t="s">
        <v>2428</v>
      </c>
      <c r="BJ113">
        <v>30</v>
      </c>
      <c r="BK113" t="s">
        <v>2882</v>
      </c>
    </row>
    <row r="114" spans="16:63" x14ac:dyDescent="0.3">
      <c r="P114">
        <v>7</v>
      </c>
      <c r="Q114" t="s">
        <v>1006</v>
      </c>
      <c r="AD114">
        <v>14</v>
      </c>
      <c r="AE114" t="s">
        <v>1433</v>
      </c>
      <c r="AF114">
        <v>15</v>
      </c>
      <c r="AG114" t="s">
        <v>1553</v>
      </c>
      <c r="AH114">
        <v>16</v>
      </c>
      <c r="AI114" t="s">
        <v>1667</v>
      </c>
      <c r="AP114">
        <v>20</v>
      </c>
      <c r="AQ114" t="s">
        <v>1870</v>
      </c>
      <c r="AR114">
        <v>21</v>
      </c>
      <c r="AS114" t="s">
        <v>2429</v>
      </c>
      <c r="BJ114">
        <v>30</v>
      </c>
      <c r="BK114" t="s">
        <v>2883</v>
      </c>
    </row>
    <row r="115" spans="16:63" x14ac:dyDescent="0.3">
      <c r="P115">
        <v>7</v>
      </c>
      <c r="Q115" t="s">
        <v>1007</v>
      </c>
      <c r="AD115">
        <v>14</v>
      </c>
      <c r="AE115" t="s">
        <v>1434</v>
      </c>
      <c r="AF115">
        <v>15</v>
      </c>
      <c r="AG115" t="s">
        <v>1554</v>
      </c>
      <c r="AH115">
        <v>16</v>
      </c>
      <c r="AI115" t="s">
        <v>1668</v>
      </c>
      <c r="AP115">
        <v>20</v>
      </c>
      <c r="AQ115" t="s">
        <v>1871</v>
      </c>
      <c r="AR115">
        <v>21</v>
      </c>
      <c r="AS115" t="s">
        <v>973</v>
      </c>
      <c r="BJ115">
        <v>30</v>
      </c>
      <c r="BK115" t="s">
        <v>893</v>
      </c>
    </row>
    <row r="116" spans="16:63" x14ac:dyDescent="0.3">
      <c r="P116">
        <v>7</v>
      </c>
      <c r="Q116" t="s">
        <v>1008</v>
      </c>
      <c r="AD116">
        <v>14</v>
      </c>
      <c r="AE116" t="s">
        <v>1435</v>
      </c>
      <c r="AF116">
        <v>15</v>
      </c>
      <c r="AG116" t="s">
        <v>1555</v>
      </c>
      <c r="AP116">
        <v>20</v>
      </c>
      <c r="AQ116" t="s">
        <v>1872</v>
      </c>
      <c r="AR116">
        <v>21</v>
      </c>
      <c r="AS116" t="s">
        <v>2430</v>
      </c>
      <c r="BJ116">
        <v>30</v>
      </c>
      <c r="BK116" t="s">
        <v>2884</v>
      </c>
    </row>
    <row r="117" spans="16:63" x14ac:dyDescent="0.3">
      <c r="P117">
        <v>7</v>
      </c>
      <c r="Q117" t="s">
        <v>1009</v>
      </c>
      <c r="AD117">
        <v>14</v>
      </c>
      <c r="AE117" t="s">
        <v>1436</v>
      </c>
      <c r="AF117">
        <v>15</v>
      </c>
      <c r="AG117" t="s">
        <v>1556</v>
      </c>
      <c r="AP117">
        <v>20</v>
      </c>
      <c r="AQ117" t="s">
        <v>1873</v>
      </c>
      <c r="AR117">
        <v>21</v>
      </c>
      <c r="AS117" t="s">
        <v>2431</v>
      </c>
      <c r="BJ117">
        <v>30</v>
      </c>
      <c r="BK117" t="s">
        <v>2885</v>
      </c>
    </row>
    <row r="118" spans="16:63" x14ac:dyDescent="0.3">
      <c r="P118">
        <v>7</v>
      </c>
      <c r="Q118" t="s">
        <v>1010</v>
      </c>
      <c r="AD118">
        <v>14</v>
      </c>
      <c r="AE118" t="s">
        <v>1437</v>
      </c>
      <c r="AF118">
        <v>15</v>
      </c>
      <c r="AG118" t="s">
        <v>1557</v>
      </c>
      <c r="AP118">
        <v>20</v>
      </c>
      <c r="AQ118" t="s">
        <v>1874</v>
      </c>
      <c r="AR118">
        <v>21</v>
      </c>
      <c r="AS118" t="s">
        <v>809</v>
      </c>
      <c r="BJ118">
        <v>30</v>
      </c>
      <c r="BK118" t="s">
        <v>2886</v>
      </c>
    </row>
    <row r="119" spans="16:63" x14ac:dyDescent="0.3">
      <c r="P119">
        <v>7</v>
      </c>
      <c r="Q119" t="s">
        <v>1011</v>
      </c>
      <c r="AD119">
        <v>14</v>
      </c>
      <c r="AE119" t="s">
        <v>1438</v>
      </c>
      <c r="AF119">
        <v>15</v>
      </c>
      <c r="AG119" t="s">
        <v>1436</v>
      </c>
      <c r="AP119">
        <v>20</v>
      </c>
      <c r="AQ119" t="s">
        <v>1875</v>
      </c>
      <c r="AR119">
        <v>21</v>
      </c>
      <c r="AS119" t="s">
        <v>2432</v>
      </c>
      <c r="BJ119">
        <v>30</v>
      </c>
      <c r="BK119" t="s">
        <v>2887</v>
      </c>
    </row>
    <row r="120" spans="16:63" x14ac:dyDescent="0.3">
      <c r="P120">
        <v>7</v>
      </c>
      <c r="Q120" t="s">
        <v>1012</v>
      </c>
      <c r="AD120">
        <v>14</v>
      </c>
      <c r="AE120" t="s">
        <v>1439</v>
      </c>
      <c r="AF120">
        <v>15</v>
      </c>
      <c r="AG120" t="s">
        <v>1558</v>
      </c>
      <c r="AP120">
        <v>20</v>
      </c>
      <c r="AQ120" t="s">
        <v>1876</v>
      </c>
      <c r="AR120">
        <v>21</v>
      </c>
      <c r="AS120" t="s">
        <v>2433</v>
      </c>
      <c r="BJ120">
        <v>30</v>
      </c>
      <c r="BK120" t="s">
        <v>2888</v>
      </c>
    </row>
    <row r="121" spans="16:63" x14ac:dyDescent="0.3">
      <c r="P121">
        <v>7</v>
      </c>
      <c r="Q121" t="s">
        <v>1013</v>
      </c>
      <c r="AD121">
        <v>14</v>
      </c>
      <c r="AE121" t="s">
        <v>1440</v>
      </c>
      <c r="AF121">
        <v>15</v>
      </c>
      <c r="AG121" t="s">
        <v>1559</v>
      </c>
      <c r="AP121">
        <v>20</v>
      </c>
      <c r="AQ121" t="s">
        <v>1877</v>
      </c>
      <c r="AR121">
        <v>21</v>
      </c>
      <c r="AS121" t="s">
        <v>2434</v>
      </c>
      <c r="BJ121">
        <v>30</v>
      </c>
      <c r="BK121" t="s">
        <v>2889</v>
      </c>
    </row>
    <row r="122" spans="16:63" x14ac:dyDescent="0.3">
      <c r="P122">
        <v>7</v>
      </c>
      <c r="Q122" t="s">
        <v>1014</v>
      </c>
      <c r="AD122">
        <v>14</v>
      </c>
      <c r="AE122" t="s">
        <v>1441</v>
      </c>
      <c r="AF122">
        <v>15</v>
      </c>
      <c r="AG122" t="s">
        <v>1560</v>
      </c>
      <c r="AP122">
        <v>20</v>
      </c>
      <c r="AQ122" t="s">
        <v>1878</v>
      </c>
      <c r="AR122">
        <v>21</v>
      </c>
      <c r="AS122" t="s">
        <v>2435</v>
      </c>
      <c r="BJ122">
        <v>30</v>
      </c>
      <c r="BK122" t="s">
        <v>2890</v>
      </c>
    </row>
    <row r="123" spans="16:63" x14ac:dyDescent="0.3">
      <c r="P123">
        <v>7</v>
      </c>
      <c r="Q123" t="s">
        <v>1015</v>
      </c>
      <c r="AD123">
        <v>14</v>
      </c>
      <c r="AE123" t="s">
        <v>1442</v>
      </c>
      <c r="AF123">
        <v>15</v>
      </c>
      <c r="AG123" t="s">
        <v>1561</v>
      </c>
      <c r="AP123">
        <v>20</v>
      </c>
      <c r="AQ123" t="s">
        <v>1879</v>
      </c>
      <c r="AR123">
        <v>21</v>
      </c>
      <c r="AS123" t="s">
        <v>2436</v>
      </c>
      <c r="BJ123">
        <v>30</v>
      </c>
      <c r="BK123" t="s">
        <v>2891</v>
      </c>
    </row>
    <row r="124" spans="16:63" x14ac:dyDescent="0.3">
      <c r="P124">
        <v>7</v>
      </c>
      <c r="Q124" t="s">
        <v>1016</v>
      </c>
      <c r="AD124">
        <v>14</v>
      </c>
      <c r="AE124" t="s">
        <v>1443</v>
      </c>
      <c r="AF124">
        <v>15</v>
      </c>
      <c r="AG124" t="s">
        <v>1562</v>
      </c>
      <c r="AP124">
        <v>20</v>
      </c>
      <c r="AQ124" t="s">
        <v>1880</v>
      </c>
      <c r="AR124">
        <v>21</v>
      </c>
      <c r="AS124" t="s">
        <v>2437</v>
      </c>
      <c r="BJ124">
        <v>30</v>
      </c>
      <c r="BK124" t="s">
        <v>2661</v>
      </c>
    </row>
    <row r="125" spans="16:63" x14ac:dyDescent="0.3">
      <c r="AD125">
        <v>14</v>
      </c>
      <c r="AE125" t="s">
        <v>1444</v>
      </c>
      <c r="AF125">
        <v>15</v>
      </c>
      <c r="AG125" t="s">
        <v>1563</v>
      </c>
      <c r="AP125">
        <v>20</v>
      </c>
      <c r="AQ125" t="s">
        <v>1881</v>
      </c>
      <c r="AR125">
        <v>21</v>
      </c>
      <c r="AS125" t="s">
        <v>2438</v>
      </c>
      <c r="BJ125">
        <v>30</v>
      </c>
      <c r="BK125" t="s">
        <v>2892</v>
      </c>
    </row>
    <row r="126" spans="16:63" x14ac:dyDescent="0.3">
      <c r="AD126">
        <v>14</v>
      </c>
      <c r="AE126" t="s">
        <v>1445</v>
      </c>
      <c r="AF126">
        <v>15</v>
      </c>
      <c r="AG126" t="s">
        <v>1564</v>
      </c>
      <c r="AP126">
        <v>20</v>
      </c>
      <c r="AQ126" t="s">
        <v>1882</v>
      </c>
      <c r="AR126">
        <v>21</v>
      </c>
      <c r="AS126" t="s">
        <v>2439</v>
      </c>
      <c r="BJ126">
        <v>30</v>
      </c>
      <c r="BK126" t="s">
        <v>2893</v>
      </c>
    </row>
    <row r="127" spans="16:63" x14ac:dyDescent="0.3">
      <c r="AD127">
        <v>14</v>
      </c>
      <c r="AE127" t="s">
        <v>1446</v>
      </c>
      <c r="AF127">
        <v>15</v>
      </c>
      <c r="AG127" t="s">
        <v>1565</v>
      </c>
      <c r="AP127">
        <v>20</v>
      </c>
      <c r="AQ127" t="s">
        <v>1883</v>
      </c>
      <c r="AR127">
        <v>21</v>
      </c>
      <c r="AS127" t="s">
        <v>2440</v>
      </c>
      <c r="BJ127">
        <v>30</v>
      </c>
      <c r="BK127" t="s">
        <v>2894</v>
      </c>
    </row>
    <row r="128" spans="16:63" x14ac:dyDescent="0.3">
      <c r="AP128">
        <v>20</v>
      </c>
      <c r="AQ128" t="s">
        <v>1884</v>
      </c>
      <c r="AR128">
        <v>21</v>
      </c>
      <c r="AS128" t="s">
        <v>2441</v>
      </c>
      <c r="BJ128">
        <v>30</v>
      </c>
      <c r="BK128" t="s">
        <v>2895</v>
      </c>
    </row>
    <row r="129" spans="42:63" x14ac:dyDescent="0.3">
      <c r="AP129">
        <v>20</v>
      </c>
      <c r="AQ129" t="s">
        <v>1885</v>
      </c>
      <c r="AR129">
        <v>21</v>
      </c>
      <c r="AS129" t="s">
        <v>2442</v>
      </c>
      <c r="BJ129">
        <v>30</v>
      </c>
      <c r="BK129" t="s">
        <v>2896</v>
      </c>
    </row>
    <row r="130" spans="42:63" x14ac:dyDescent="0.3">
      <c r="AP130">
        <v>20</v>
      </c>
      <c r="AQ130" t="s">
        <v>1886</v>
      </c>
      <c r="AR130">
        <v>21</v>
      </c>
      <c r="AS130" t="s">
        <v>2443</v>
      </c>
      <c r="BJ130">
        <v>30</v>
      </c>
      <c r="BK130" t="s">
        <v>2897</v>
      </c>
    </row>
    <row r="131" spans="42:63" x14ac:dyDescent="0.3">
      <c r="AP131">
        <v>20</v>
      </c>
      <c r="AQ131" t="s">
        <v>1887</v>
      </c>
      <c r="AR131">
        <v>21</v>
      </c>
      <c r="AS131" t="s">
        <v>2444</v>
      </c>
      <c r="BJ131">
        <v>30</v>
      </c>
      <c r="BK131" t="s">
        <v>2898</v>
      </c>
    </row>
    <row r="132" spans="42:63" x14ac:dyDescent="0.3">
      <c r="AP132">
        <v>20</v>
      </c>
      <c r="AQ132" t="s">
        <v>1888</v>
      </c>
      <c r="AR132">
        <v>21</v>
      </c>
      <c r="AS132" t="s">
        <v>2445</v>
      </c>
      <c r="BJ132">
        <v>30</v>
      </c>
      <c r="BK132" t="s">
        <v>2899</v>
      </c>
    </row>
    <row r="133" spans="42:63" x14ac:dyDescent="0.3">
      <c r="AP133">
        <v>20</v>
      </c>
      <c r="AQ133" t="s">
        <v>1889</v>
      </c>
      <c r="AR133">
        <v>21</v>
      </c>
      <c r="AS133" t="s">
        <v>2446</v>
      </c>
      <c r="BJ133">
        <v>30</v>
      </c>
      <c r="BK133" t="s">
        <v>2900</v>
      </c>
    </row>
    <row r="134" spans="42:63" x14ac:dyDescent="0.3">
      <c r="AP134">
        <v>20</v>
      </c>
      <c r="AQ134" t="s">
        <v>1890</v>
      </c>
      <c r="AR134">
        <v>21</v>
      </c>
      <c r="AS134" t="s">
        <v>2447</v>
      </c>
      <c r="BJ134">
        <v>30</v>
      </c>
      <c r="BK134" t="s">
        <v>2901</v>
      </c>
    </row>
    <row r="135" spans="42:63" x14ac:dyDescent="0.3">
      <c r="AP135">
        <v>20</v>
      </c>
      <c r="AQ135" t="s">
        <v>1891</v>
      </c>
      <c r="AR135">
        <v>21</v>
      </c>
      <c r="AS135" t="s">
        <v>2448</v>
      </c>
      <c r="BJ135">
        <v>30</v>
      </c>
      <c r="BK135" t="s">
        <v>2902</v>
      </c>
    </row>
    <row r="136" spans="42:63" x14ac:dyDescent="0.3">
      <c r="AP136">
        <v>20</v>
      </c>
      <c r="AQ136" t="s">
        <v>1892</v>
      </c>
      <c r="AR136">
        <v>21</v>
      </c>
      <c r="AS136" t="s">
        <v>2449</v>
      </c>
      <c r="BJ136">
        <v>30</v>
      </c>
      <c r="BK136" t="s">
        <v>2903</v>
      </c>
    </row>
    <row r="137" spans="42:63" x14ac:dyDescent="0.3">
      <c r="AP137">
        <v>20</v>
      </c>
      <c r="AQ137" t="s">
        <v>1893</v>
      </c>
      <c r="AR137">
        <v>21</v>
      </c>
      <c r="AS137" t="s">
        <v>2450</v>
      </c>
      <c r="BJ137">
        <v>30</v>
      </c>
      <c r="BK137" t="s">
        <v>2904</v>
      </c>
    </row>
    <row r="138" spans="42:63" x14ac:dyDescent="0.3">
      <c r="AP138">
        <v>20</v>
      </c>
      <c r="AQ138" t="s">
        <v>1894</v>
      </c>
      <c r="AR138">
        <v>21</v>
      </c>
      <c r="AS138" t="s">
        <v>2451</v>
      </c>
      <c r="BJ138">
        <v>30</v>
      </c>
      <c r="BK138" t="s">
        <v>2905</v>
      </c>
    </row>
    <row r="139" spans="42:63" x14ac:dyDescent="0.3">
      <c r="AP139">
        <v>20</v>
      </c>
      <c r="AQ139" t="s">
        <v>1895</v>
      </c>
      <c r="AR139">
        <v>21</v>
      </c>
      <c r="AS139" t="s">
        <v>2452</v>
      </c>
      <c r="BJ139">
        <v>30</v>
      </c>
      <c r="BK139" t="s">
        <v>2906</v>
      </c>
    </row>
    <row r="140" spans="42:63" x14ac:dyDescent="0.3">
      <c r="AP140">
        <v>20</v>
      </c>
      <c r="AQ140" t="s">
        <v>1896</v>
      </c>
      <c r="AR140">
        <v>21</v>
      </c>
      <c r="AS140" t="s">
        <v>2453</v>
      </c>
      <c r="BJ140">
        <v>30</v>
      </c>
      <c r="BK140" t="s">
        <v>2907</v>
      </c>
    </row>
    <row r="141" spans="42:63" x14ac:dyDescent="0.3">
      <c r="AP141">
        <v>20</v>
      </c>
      <c r="AQ141" t="s">
        <v>1897</v>
      </c>
      <c r="AR141">
        <v>21</v>
      </c>
      <c r="AS141" t="s">
        <v>2454</v>
      </c>
      <c r="BJ141">
        <v>30</v>
      </c>
      <c r="BK141" t="s">
        <v>2908</v>
      </c>
    </row>
    <row r="142" spans="42:63" x14ac:dyDescent="0.3">
      <c r="AP142">
        <v>20</v>
      </c>
      <c r="AQ142" t="s">
        <v>1898</v>
      </c>
      <c r="AR142">
        <v>21</v>
      </c>
      <c r="AS142" t="s">
        <v>2455</v>
      </c>
      <c r="BJ142">
        <v>30</v>
      </c>
      <c r="BK142" t="s">
        <v>2909</v>
      </c>
    </row>
    <row r="143" spans="42:63" x14ac:dyDescent="0.3">
      <c r="AP143">
        <v>20</v>
      </c>
      <c r="AQ143" t="s">
        <v>1899</v>
      </c>
      <c r="AR143">
        <v>21</v>
      </c>
      <c r="AS143" t="s">
        <v>2456</v>
      </c>
      <c r="BJ143">
        <v>30</v>
      </c>
      <c r="BK143" t="s">
        <v>2910</v>
      </c>
    </row>
    <row r="144" spans="42:63" x14ac:dyDescent="0.3">
      <c r="AP144">
        <v>20</v>
      </c>
      <c r="AQ144" t="s">
        <v>1900</v>
      </c>
      <c r="AR144">
        <v>21</v>
      </c>
      <c r="AS144" t="s">
        <v>2457</v>
      </c>
      <c r="BJ144">
        <v>30</v>
      </c>
      <c r="BK144" t="s">
        <v>2911</v>
      </c>
    </row>
    <row r="145" spans="42:63" x14ac:dyDescent="0.3">
      <c r="AP145">
        <v>20</v>
      </c>
      <c r="AQ145" t="s">
        <v>1901</v>
      </c>
      <c r="AR145">
        <v>21</v>
      </c>
      <c r="AS145" t="s">
        <v>2458</v>
      </c>
      <c r="BJ145">
        <v>30</v>
      </c>
      <c r="BK145" t="s">
        <v>2912</v>
      </c>
    </row>
    <row r="146" spans="42:63" x14ac:dyDescent="0.3">
      <c r="AP146">
        <v>20</v>
      </c>
      <c r="AQ146" t="s">
        <v>1902</v>
      </c>
      <c r="AR146">
        <v>21</v>
      </c>
      <c r="AS146" t="s">
        <v>2459</v>
      </c>
      <c r="BJ146">
        <v>30</v>
      </c>
      <c r="BK146" t="s">
        <v>2913</v>
      </c>
    </row>
    <row r="147" spans="42:63" x14ac:dyDescent="0.3">
      <c r="AP147">
        <v>20</v>
      </c>
      <c r="AQ147" t="s">
        <v>1903</v>
      </c>
      <c r="AR147">
        <v>21</v>
      </c>
      <c r="AS147" t="s">
        <v>2460</v>
      </c>
      <c r="BJ147">
        <v>30</v>
      </c>
      <c r="BK147" t="s">
        <v>2914</v>
      </c>
    </row>
    <row r="148" spans="42:63" x14ac:dyDescent="0.3">
      <c r="AP148">
        <v>20</v>
      </c>
      <c r="AQ148" t="s">
        <v>1904</v>
      </c>
      <c r="AR148">
        <v>21</v>
      </c>
      <c r="AS148" t="s">
        <v>2461</v>
      </c>
      <c r="BJ148">
        <v>30</v>
      </c>
      <c r="BK148" t="s">
        <v>2915</v>
      </c>
    </row>
    <row r="149" spans="42:63" x14ac:dyDescent="0.3">
      <c r="AP149">
        <v>20</v>
      </c>
      <c r="AQ149" t="s">
        <v>1905</v>
      </c>
      <c r="AR149">
        <v>21</v>
      </c>
      <c r="AS149" t="s">
        <v>2462</v>
      </c>
      <c r="BJ149">
        <v>30</v>
      </c>
      <c r="BK149" t="s">
        <v>2916</v>
      </c>
    </row>
    <row r="150" spans="42:63" x14ac:dyDescent="0.3">
      <c r="AP150">
        <v>20</v>
      </c>
      <c r="AQ150" t="s">
        <v>1906</v>
      </c>
      <c r="AR150">
        <v>21</v>
      </c>
      <c r="AS150" t="s">
        <v>2463</v>
      </c>
      <c r="BJ150">
        <v>30</v>
      </c>
      <c r="BK150" t="s">
        <v>2917</v>
      </c>
    </row>
    <row r="151" spans="42:63" x14ac:dyDescent="0.3">
      <c r="AP151">
        <v>20</v>
      </c>
      <c r="AQ151" t="s">
        <v>1907</v>
      </c>
      <c r="AR151">
        <v>21</v>
      </c>
      <c r="AS151" t="s">
        <v>2464</v>
      </c>
      <c r="BJ151">
        <v>30</v>
      </c>
      <c r="BK151" t="s">
        <v>2918</v>
      </c>
    </row>
    <row r="152" spans="42:63" x14ac:dyDescent="0.3">
      <c r="AP152">
        <v>20</v>
      </c>
      <c r="AQ152" t="s">
        <v>1908</v>
      </c>
      <c r="AR152">
        <v>21</v>
      </c>
      <c r="AS152" t="s">
        <v>2465</v>
      </c>
      <c r="BJ152">
        <v>30</v>
      </c>
      <c r="BK152" t="s">
        <v>2919</v>
      </c>
    </row>
    <row r="153" spans="42:63" x14ac:dyDescent="0.3">
      <c r="AP153">
        <v>20</v>
      </c>
      <c r="AQ153" t="s">
        <v>1909</v>
      </c>
      <c r="AR153">
        <v>21</v>
      </c>
      <c r="AS153" t="s">
        <v>2466</v>
      </c>
      <c r="BJ153">
        <v>30</v>
      </c>
      <c r="BK153" t="s">
        <v>2920</v>
      </c>
    </row>
    <row r="154" spans="42:63" x14ac:dyDescent="0.3">
      <c r="AP154">
        <v>20</v>
      </c>
      <c r="AQ154" t="s">
        <v>1910</v>
      </c>
      <c r="AR154">
        <v>21</v>
      </c>
      <c r="AS154" t="s">
        <v>2467</v>
      </c>
      <c r="BJ154">
        <v>30</v>
      </c>
      <c r="BK154" t="s">
        <v>2921</v>
      </c>
    </row>
    <row r="155" spans="42:63" x14ac:dyDescent="0.3">
      <c r="AP155">
        <v>20</v>
      </c>
      <c r="AQ155" t="s">
        <v>1911</v>
      </c>
      <c r="AR155">
        <v>21</v>
      </c>
      <c r="AS155" t="s">
        <v>2468</v>
      </c>
      <c r="BJ155">
        <v>30</v>
      </c>
      <c r="BK155" t="s">
        <v>2922</v>
      </c>
    </row>
    <row r="156" spans="42:63" x14ac:dyDescent="0.3">
      <c r="AP156">
        <v>20</v>
      </c>
      <c r="AQ156" t="s">
        <v>1912</v>
      </c>
      <c r="AR156">
        <v>21</v>
      </c>
      <c r="AS156" t="s">
        <v>2469</v>
      </c>
      <c r="BJ156">
        <v>30</v>
      </c>
      <c r="BK156" t="s">
        <v>2923</v>
      </c>
    </row>
    <row r="157" spans="42:63" x14ac:dyDescent="0.3">
      <c r="AP157">
        <v>20</v>
      </c>
      <c r="AQ157" t="s">
        <v>1913</v>
      </c>
      <c r="AR157">
        <v>21</v>
      </c>
      <c r="AS157" t="s">
        <v>2470</v>
      </c>
      <c r="BJ157">
        <v>30</v>
      </c>
      <c r="BK157" t="s">
        <v>2924</v>
      </c>
    </row>
    <row r="158" spans="42:63" x14ac:dyDescent="0.3">
      <c r="AP158">
        <v>20</v>
      </c>
      <c r="AQ158" t="s">
        <v>1914</v>
      </c>
      <c r="AR158">
        <v>21</v>
      </c>
      <c r="AS158" t="s">
        <v>2471</v>
      </c>
      <c r="BJ158">
        <v>30</v>
      </c>
      <c r="BK158" t="s">
        <v>2925</v>
      </c>
    </row>
    <row r="159" spans="42:63" x14ac:dyDescent="0.3">
      <c r="AP159">
        <v>20</v>
      </c>
      <c r="AQ159" t="s">
        <v>1915</v>
      </c>
      <c r="AR159">
        <v>21</v>
      </c>
      <c r="AS159" t="s">
        <v>2472</v>
      </c>
      <c r="BJ159">
        <v>30</v>
      </c>
      <c r="BK159" t="s">
        <v>2926</v>
      </c>
    </row>
    <row r="160" spans="42:63" x14ac:dyDescent="0.3">
      <c r="AP160">
        <v>20</v>
      </c>
      <c r="AQ160" t="s">
        <v>1916</v>
      </c>
      <c r="AR160">
        <v>21</v>
      </c>
      <c r="AS160" t="s">
        <v>2473</v>
      </c>
      <c r="BJ160">
        <v>30</v>
      </c>
      <c r="BK160" t="s">
        <v>2927</v>
      </c>
    </row>
    <row r="161" spans="42:63" x14ac:dyDescent="0.3">
      <c r="AP161">
        <v>20</v>
      </c>
      <c r="AQ161" t="s">
        <v>1917</v>
      </c>
      <c r="AR161">
        <v>21</v>
      </c>
      <c r="AS161" t="s">
        <v>2474</v>
      </c>
      <c r="BJ161">
        <v>30</v>
      </c>
      <c r="BK161" t="s">
        <v>2928</v>
      </c>
    </row>
    <row r="162" spans="42:63" x14ac:dyDescent="0.3">
      <c r="AP162">
        <v>20</v>
      </c>
      <c r="AQ162" t="s">
        <v>1918</v>
      </c>
      <c r="AR162">
        <v>21</v>
      </c>
      <c r="AS162" t="s">
        <v>2475</v>
      </c>
      <c r="BJ162">
        <v>30</v>
      </c>
      <c r="BK162" t="s">
        <v>2929</v>
      </c>
    </row>
    <row r="163" spans="42:63" x14ac:dyDescent="0.3">
      <c r="AP163">
        <v>20</v>
      </c>
      <c r="AQ163" t="s">
        <v>1919</v>
      </c>
      <c r="AR163">
        <v>21</v>
      </c>
      <c r="AS163" t="s">
        <v>2476</v>
      </c>
      <c r="BJ163">
        <v>30</v>
      </c>
      <c r="BK163" t="s">
        <v>2930</v>
      </c>
    </row>
    <row r="164" spans="42:63" x14ac:dyDescent="0.3">
      <c r="AP164">
        <v>20</v>
      </c>
      <c r="AQ164" t="s">
        <v>1920</v>
      </c>
      <c r="AR164">
        <v>21</v>
      </c>
      <c r="AS164" t="s">
        <v>2477</v>
      </c>
      <c r="BJ164">
        <v>30</v>
      </c>
      <c r="BK164" t="s">
        <v>2931</v>
      </c>
    </row>
    <row r="165" spans="42:63" x14ac:dyDescent="0.3">
      <c r="AP165">
        <v>20</v>
      </c>
      <c r="AQ165" t="s">
        <v>1921</v>
      </c>
      <c r="AR165">
        <v>21</v>
      </c>
      <c r="AS165" t="s">
        <v>2478</v>
      </c>
      <c r="BJ165">
        <v>30</v>
      </c>
      <c r="BK165" t="s">
        <v>2932</v>
      </c>
    </row>
    <row r="166" spans="42:63" x14ac:dyDescent="0.3">
      <c r="AP166">
        <v>20</v>
      </c>
      <c r="AQ166" t="s">
        <v>1922</v>
      </c>
      <c r="AR166">
        <v>21</v>
      </c>
      <c r="AS166" t="s">
        <v>2479</v>
      </c>
      <c r="BJ166">
        <v>30</v>
      </c>
      <c r="BK166" t="s">
        <v>2933</v>
      </c>
    </row>
    <row r="167" spans="42:63" x14ac:dyDescent="0.3">
      <c r="AP167">
        <v>20</v>
      </c>
      <c r="AQ167" t="s">
        <v>1923</v>
      </c>
      <c r="AR167">
        <v>21</v>
      </c>
      <c r="AS167" t="s">
        <v>2480</v>
      </c>
      <c r="BJ167">
        <v>30</v>
      </c>
      <c r="BK167" t="s">
        <v>2934</v>
      </c>
    </row>
    <row r="168" spans="42:63" x14ac:dyDescent="0.3">
      <c r="AP168">
        <v>20</v>
      </c>
      <c r="AQ168" t="s">
        <v>1924</v>
      </c>
      <c r="AR168">
        <v>21</v>
      </c>
      <c r="AS168" t="s">
        <v>2481</v>
      </c>
      <c r="BJ168">
        <v>30</v>
      </c>
      <c r="BK168" t="s">
        <v>2935</v>
      </c>
    </row>
    <row r="169" spans="42:63" x14ac:dyDescent="0.3">
      <c r="AP169">
        <v>20</v>
      </c>
      <c r="AQ169" t="s">
        <v>1925</v>
      </c>
      <c r="AR169">
        <v>21</v>
      </c>
      <c r="AS169" t="s">
        <v>2482</v>
      </c>
      <c r="BJ169">
        <v>30</v>
      </c>
      <c r="BK169" t="s">
        <v>2936</v>
      </c>
    </row>
    <row r="170" spans="42:63" x14ac:dyDescent="0.3">
      <c r="AP170">
        <v>20</v>
      </c>
      <c r="AQ170" t="s">
        <v>1926</v>
      </c>
      <c r="AR170">
        <v>21</v>
      </c>
      <c r="AS170" t="s">
        <v>2483</v>
      </c>
      <c r="BJ170">
        <v>30</v>
      </c>
      <c r="BK170" t="s">
        <v>2937</v>
      </c>
    </row>
    <row r="171" spans="42:63" x14ac:dyDescent="0.3">
      <c r="AP171">
        <v>20</v>
      </c>
      <c r="AQ171" t="s">
        <v>1927</v>
      </c>
      <c r="AR171">
        <v>21</v>
      </c>
      <c r="AS171" t="s">
        <v>2484</v>
      </c>
      <c r="BJ171">
        <v>30</v>
      </c>
      <c r="BK171" t="s">
        <v>2938</v>
      </c>
    </row>
    <row r="172" spans="42:63" x14ac:dyDescent="0.3">
      <c r="AP172">
        <v>20</v>
      </c>
      <c r="AQ172" t="s">
        <v>1928</v>
      </c>
      <c r="AR172">
        <v>21</v>
      </c>
      <c r="AS172" t="s">
        <v>2485</v>
      </c>
      <c r="BJ172">
        <v>30</v>
      </c>
      <c r="BK172" t="s">
        <v>2939</v>
      </c>
    </row>
    <row r="173" spans="42:63" x14ac:dyDescent="0.3">
      <c r="AP173">
        <v>20</v>
      </c>
      <c r="AQ173" t="s">
        <v>1929</v>
      </c>
      <c r="AR173">
        <v>21</v>
      </c>
      <c r="AS173" t="s">
        <v>2486</v>
      </c>
      <c r="BJ173">
        <v>30</v>
      </c>
      <c r="BK173" t="s">
        <v>2940</v>
      </c>
    </row>
    <row r="174" spans="42:63" x14ac:dyDescent="0.3">
      <c r="AP174">
        <v>20</v>
      </c>
      <c r="AQ174" t="s">
        <v>1930</v>
      </c>
      <c r="AR174">
        <v>21</v>
      </c>
      <c r="AS174" t="s">
        <v>2487</v>
      </c>
      <c r="BJ174">
        <v>30</v>
      </c>
      <c r="BK174" t="s">
        <v>2482</v>
      </c>
    </row>
    <row r="175" spans="42:63" x14ac:dyDescent="0.3">
      <c r="AP175">
        <v>20</v>
      </c>
      <c r="AQ175" t="s">
        <v>1931</v>
      </c>
      <c r="AR175">
        <v>21</v>
      </c>
      <c r="AS175" t="s">
        <v>2488</v>
      </c>
      <c r="BJ175">
        <v>30</v>
      </c>
      <c r="BK175" t="s">
        <v>1418</v>
      </c>
    </row>
    <row r="176" spans="42:63" x14ac:dyDescent="0.3">
      <c r="AP176">
        <v>20</v>
      </c>
      <c r="AQ176" t="s">
        <v>1932</v>
      </c>
      <c r="AR176">
        <v>21</v>
      </c>
      <c r="AS176" t="s">
        <v>2489</v>
      </c>
      <c r="BJ176">
        <v>30</v>
      </c>
      <c r="BK176" t="s">
        <v>2941</v>
      </c>
    </row>
    <row r="177" spans="42:63" x14ac:dyDescent="0.3">
      <c r="AP177">
        <v>20</v>
      </c>
      <c r="AQ177" t="s">
        <v>1933</v>
      </c>
      <c r="AR177">
        <v>21</v>
      </c>
      <c r="AS177" t="s">
        <v>2490</v>
      </c>
      <c r="BJ177">
        <v>30</v>
      </c>
      <c r="BK177" t="s">
        <v>2942</v>
      </c>
    </row>
    <row r="178" spans="42:63" x14ac:dyDescent="0.3">
      <c r="AP178">
        <v>20</v>
      </c>
      <c r="AQ178" t="s">
        <v>1934</v>
      </c>
      <c r="AR178">
        <v>21</v>
      </c>
      <c r="AS178" t="s">
        <v>2491</v>
      </c>
      <c r="BJ178">
        <v>30</v>
      </c>
      <c r="BK178" t="s">
        <v>2943</v>
      </c>
    </row>
    <row r="179" spans="42:63" x14ac:dyDescent="0.3">
      <c r="AP179">
        <v>20</v>
      </c>
      <c r="AQ179" t="s">
        <v>1935</v>
      </c>
      <c r="AR179">
        <v>21</v>
      </c>
      <c r="AS179" t="s">
        <v>2492</v>
      </c>
      <c r="BJ179">
        <v>30</v>
      </c>
      <c r="BK179" t="s">
        <v>2944</v>
      </c>
    </row>
    <row r="180" spans="42:63" x14ac:dyDescent="0.3">
      <c r="AP180">
        <v>20</v>
      </c>
      <c r="AQ180" t="s">
        <v>1936</v>
      </c>
      <c r="AR180">
        <v>21</v>
      </c>
      <c r="AS180" t="s">
        <v>2493</v>
      </c>
      <c r="BJ180">
        <v>30</v>
      </c>
      <c r="BK180" t="s">
        <v>1159</v>
      </c>
    </row>
    <row r="181" spans="42:63" x14ac:dyDescent="0.3">
      <c r="AP181">
        <v>20</v>
      </c>
      <c r="AQ181" t="s">
        <v>1937</v>
      </c>
      <c r="AR181">
        <v>21</v>
      </c>
      <c r="AS181" t="s">
        <v>2494</v>
      </c>
      <c r="BJ181">
        <v>30</v>
      </c>
      <c r="BK181" t="s">
        <v>2945</v>
      </c>
    </row>
    <row r="182" spans="42:63" x14ac:dyDescent="0.3">
      <c r="AP182">
        <v>20</v>
      </c>
      <c r="AQ182" t="s">
        <v>1938</v>
      </c>
      <c r="AR182">
        <v>21</v>
      </c>
      <c r="AS182" t="s">
        <v>2495</v>
      </c>
      <c r="BJ182">
        <v>30</v>
      </c>
      <c r="BK182" t="s">
        <v>2946</v>
      </c>
    </row>
    <row r="183" spans="42:63" x14ac:dyDescent="0.3">
      <c r="AP183">
        <v>20</v>
      </c>
      <c r="AQ183" t="s">
        <v>1939</v>
      </c>
      <c r="AR183">
        <v>21</v>
      </c>
      <c r="AS183" t="s">
        <v>2496</v>
      </c>
      <c r="BJ183">
        <v>30</v>
      </c>
      <c r="BK183" t="s">
        <v>2947</v>
      </c>
    </row>
    <row r="184" spans="42:63" x14ac:dyDescent="0.3">
      <c r="AP184">
        <v>20</v>
      </c>
      <c r="AQ184" t="s">
        <v>1940</v>
      </c>
      <c r="AR184">
        <v>21</v>
      </c>
      <c r="AS184" t="s">
        <v>2497</v>
      </c>
      <c r="BJ184">
        <v>30</v>
      </c>
      <c r="BK184" t="s">
        <v>2948</v>
      </c>
    </row>
    <row r="185" spans="42:63" x14ac:dyDescent="0.3">
      <c r="AP185">
        <v>20</v>
      </c>
      <c r="AQ185" t="s">
        <v>1941</v>
      </c>
      <c r="AR185">
        <v>21</v>
      </c>
      <c r="AS185" t="s">
        <v>2498</v>
      </c>
      <c r="BJ185">
        <v>30</v>
      </c>
      <c r="BK185" t="s">
        <v>2949</v>
      </c>
    </row>
    <row r="186" spans="42:63" x14ac:dyDescent="0.3">
      <c r="AP186">
        <v>20</v>
      </c>
      <c r="AQ186" t="s">
        <v>1942</v>
      </c>
      <c r="AR186">
        <v>21</v>
      </c>
      <c r="AS186" t="s">
        <v>2499</v>
      </c>
      <c r="BJ186">
        <v>30</v>
      </c>
      <c r="BK186" t="s">
        <v>2950</v>
      </c>
    </row>
    <row r="187" spans="42:63" x14ac:dyDescent="0.3">
      <c r="AP187">
        <v>20</v>
      </c>
      <c r="AQ187" t="s">
        <v>1943</v>
      </c>
      <c r="AR187">
        <v>21</v>
      </c>
      <c r="AS187" t="s">
        <v>2500</v>
      </c>
      <c r="BJ187">
        <v>30</v>
      </c>
      <c r="BK187" t="s">
        <v>2951</v>
      </c>
    </row>
    <row r="188" spans="42:63" x14ac:dyDescent="0.3">
      <c r="AP188">
        <v>20</v>
      </c>
      <c r="AQ188" t="s">
        <v>1944</v>
      </c>
      <c r="AR188">
        <v>21</v>
      </c>
      <c r="AS188" t="s">
        <v>2501</v>
      </c>
      <c r="BJ188">
        <v>30</v>
      </c>
      <c r="BK188" t="s">
        <v>2952</v>
      </c>
    </row>
    <row r="189" spans="42:63" x14ac:dyDescent="0.3">
      <c r="AP189">
        <v>20</v>
      </c>
      <c r="AQ189" t="s">
        <v>1945</v>
      </c>
      <c r="AR189">
        <v>21</v>
      </c>
      <c r="AS189" t="s">
        <v>2502</v>
      </c>
      <c r="BJ189">
        <v>30</v>
      </c>
      <c r="BK189" t="s">
        <v>2953</v>
      </c>
    </row>
    <row r="190" spans="42:63" x14ac:dyDescent="0.3">
      <c r="AP190">
        <v>20</v>
      </c>
      <c r="AQ190" t="s">
        <v>1946</v>
      </c>
      <c r="AR190">
        <v>21</v>
      </c>
      <c r="AS190" t="s">
        <v>2503</v>
      </c>
      <c r="BJ190">
        <v>30</v>
      </c>
      <c r="BK190" t="s">
        <v>2954</v>
      </c>
    </row>
    <row r="191" spans="42:63" x14ac:dyDescent="0.3">
      <c r="AP191">
        <v>20</v>
      </c>
      <c r="AQ191" t="s">
        <v>1947</v>
      </c>
      <c r="AR191">
        <v>21</v>
      </c>
      <c r="AS191" t="s">
        <v>2504</v>
      </c>
      <c r="BJ191">
        <v>30</v>
      </c>
      <c r="BK191" t="s">
        <v>2955</v>
      </c>
    </row>
    <row r="192" spans="42:63" x14ac:dyDescent="0.3">
      <c r="AP192">
        <v>20</v>
      </c>
      <c r="AQ192" t="s">
        <v>1948</v>
      </c>
      <c r="AR192">
        <v>21</v>
      </c>
      <c r="AS192" t="s">
        <v>2505</v>
      </c>
      <c r="BJ192">
        <v>30</v>
      </c>
      <c r="BK192" t="s">
        <v>2956</v>
      </c>
    </row>
    <row r="193" spans="42:63" x14ac:dyDescent="0.3">
      <c r="AP193">
        <v>20</v>
      </c>
      <c r="AQ193" t="s">
        <v>1949</v>
      </c>
      <c r="AR193">
        <v>21</v>
      </c>
      <c r="AS193" t="s">
        <v>2506</v>
      </c>
      <c r="BJ193">
        <v>30</v>
      </c>
      <c r="BK193" t="s">
        <v>1423</v>
      </c>
    </row>
    <row r="194" spans="42:63" x14ac:dyDescent="0.3">
      <c r="AP194">
        <v>20</v>
      </c>
      <c r="AQ194" t="s">
        <v>1950</v>
      </c>
      <c r="AR194">
        <v>21</v>
      </c>
      <c r="AS194" t="s">
        <v>2507</v>
      </c>
      <c r="BJ194">
        <v>30</v>
      </c>
      <c r="BK194" t="s">
        <v>2957</v>
      </c>
    </row>
    <row r="195" spans="42:63" x14ac:dyDescent="0.3">
      <c r="AP195">
        <v>20</v>
      </c>
      <c r="AQ195" t="s">
        <v>1951</v>
      </c>
      <c r="AR195">
        <v>21</v>
      </c>
      <c r="AS195" t="s">
        <v>2508</v>
      </c>
      <c r="BJ195">
        <v>30</v>
      </c>
      <c r="BK195" t="s">
        <v>2958</v>
      </c>
    </row>
    <row r="196" spans="42:63" x14ac:dyDescent="0.3">
      <c r="AP196">
        <v>20</v>
      </c>
      <c r="AQ196" t="s">
        <v>1952</v>
      </c>
      <c r="AR196">
        <v>21</v>
      </c>
      <c r="AS196" t="s">
        <v>1011</v>
      </c>
      <c r="BJ196">
        <v>30</v>
      </c>
      <c r="BK196" t="s">
        <v>2959</v>
      </c>
    </row>
    <row r="197" spans="42:63" x14ac:dyDescent="0.3">
      <c r="AP197">
        <v>20</v>
      </c>
      <c r="AQ197" t="s">
        <v>1953</v>
      </c>
      <c r="AR197">
        <v>21</v>
      </c>
      <c r="AS197" t="s">
        <v>1123</v>
      </c>
      <c r="BJ197">
        <v>30</v>
      </c>
      <c r="BK197" t="s">
        <v>1430</v>
      </c>
    </row>
    <row r="198" spans="42:63" x14ac:dyDescent="0.3">
      <c r="AP198">
        <v>20</v>
      </c>
      <c r="AQ198" t="s">
        <v>1954</v>
      </c>
      <c r="AR198">
        <v>21</v>
      </c>
      <c r="AS198" t="s">
        <v>2509</v>
      </c>
      <c r="BJ198">
        <v>30</v>
      </c>
      <c r="BK198" t="s">
        <v>2960</v>
      </c>
    </row>
    <row r="199" spans="42:63" x14ac:dyDescent="0.3">
      <c r="AP199">
        <v>20</v>
      </c>
      <c r="AQ199" t="s">
        <v>1955</v>
      </c>
      <c r="AR199">
        <v>21</v>
      </c>
      <c r="AS199" t="s">
        <v>2510</v>
      </c>
      <c r="BJ199">
        <v>30</v>
      </c>
      <c r="BK199" t="s">
        <v>2961</v>
      </c>
    </row>
    <row r="200" spans="42:63" x14ac:dyDescent="0.3">
      <c r="AP200">
        <v>20</v>
      </c>
      <c r="AQ200" t="s">
        <v>1956</v>
      </c>
      <c r="AR200">
        <v>21</v>
      </c>
      <c r="AS200" t="s">
        <v>2511</v>
      </c>
      <c r="BJ200">
        <v>30</v>
      </c>
      <c r="BK200" t="s">
        <v>2962</v>
      </c>
    </row>
    <row r="201" spans="42:63" x14ac:dyDescent="0.3">
      <c r="AP201">
        <v>20</v>
      </c>
      <c r="AQ201" t="s">
        <v>1113</v>
      </c>
      <c r="AR201">
        <v>21</v>
      </c>
      <c r="AS201" t="s">
        <v>2512</v>
      </c>
      <c r="BJ201">
        <v>30</v>
      </c>
      <c r="BK201" t="s">
        <v>2963</v>
      </c>
    </row>
    <row r="202" spans="42:63" x14ac:dyDescent="0.3">
      <c r="AP202">
        <v>20</v>
      </c>
      <c r="AQ202" t="s">
        <v>1957</v>
      </c>
      <c r="AR202">
        <v>21</v>
      </c>
      <c r="AS202" t="s">
        <v>2513</v>
      </c>
      <c r="BJ202">
        <v>30</v>
      </c>
      <c r="BK202" t="s">
        <v>2964</v>
      </c>
    </row>
    <row r="203" spans="42:63" x14ac:dyDescent="0.3">
      <c r="AP203">
        <v>20</v>
      </c>
      <c r="AQ203" t="s">
        <v>1958</v>
      </c>
      <c r="AR203">
        <v>21</v>
      </c>
      <c r="AS203" t="s">
        <v>2514</v>
      </c>
      <c r="BJ203">
        <v>30</v>
      </c>
      <c r="BK203" t="s">
        <v>2965</v>
      </c>
    </row>
    <row r="204" spans="42:63" x14ac:dyDescent="0.3">
      <c r="AP204">
        <v>20</v>
      </c>
      <c r="AQ204" t="s">
        <v>1959</v>
      </c>
      <c r="AR204">
        <v>21</v>
      </c>
      <c r="AS204" t="s">
        <v>2515</v>
      </c>
      <c r="BJ204">
        <v>30</v>
      </c>
      <c r="BK204" t="s">
        <v>2966</v>
      </c>
    </row>
    <row r="205" spans="42:63" x14ac:dyDescent="0.3">
      <c r="AP205">
        <v>20</v>
      </c>
      <c r="AQ205" t="s">
        <v>1960</v>
      </c>
      <c r="AR205">
        <v>21</v>
      </c>
      <c r="AS205" t="s">
        <v>2516</v>
      </c>
      <c r="BJ205">
        <v>30</v>
      </c>
      <c r="BK205" t="s">
        <v>2967</v>
      </c>
    </row>
    <row r="206" spans="42:63" x14ac:dyDescent="0.3">
      <c r="AP206">
        <v>20</v>
      </c>
      <c r="AQ206" t="s">
        <v>1961</v>
      </c>
      <c r="AR206">
        <v>21</v>
      </c>
      <c r="AS206" t="s">
        <v>2517</v>
      </c>
      <c r="BJ206">
        <v>30</v>
      </c>
      <c r="BK206" t="s">
        <v>2968</v>
      </c>
    </row>
    <row r="207" spans="42:63" x14ac:dyDescent="0.3">
      <c r="AP207">
        <v>20</v>
      </c>
      <c r="AQ207" t="s">
        <v>1962</v>
      </c>
      <c r="AR207">
        <v>21</v>
      </c>
      <c r="AS207" t="s">
        <v>2518</v>
      </c>
      <c r="BJ207">
        <v>30</v>
      </c>
      <c r="BK207" t="s">
        <v>2969</v>
      </c>
    </row>
    <row r="208" spans="42:63" x14ac:dyDescent="0.3">
      <c r="AP208">
        <v>20</v>
      </c>
      <c r="AQ208" t="s">
        <v>1963</v>
      </c>
      <c r="AR208">
        <v>21</v>
      </c>
      <c r="AS208" t="s">
        <v>2519</v>
      </c>
      <c r="BJ208">
        <v>30</v>
      </c>
      <c r="BK208" t="s">
        <v>2970</v>
      </c>
    </row>
    <row r="209" spans="42:63" x14ac:dyDescent="0.3">
      <c r="AP209">
        <v>20</v>
      </c>
      <c r="AQ209" t="s">
        <v>1964</v>
      </c>
      <c r="AR209">
        <v>21</v>
      </c>
      <c r="AS209" t="s">
        <v>2520</v>
      </c>
      <c r="BJ209">
        <v>30</v>
      </c>
      <c r="BK209" t="s">
        <v>1562</v>
      </c>
    </row>
    <row r="210" spans="42:63" x14ac:dyDescent="0.3">
      <c r="AP210">
        <v>20</v>
      </c>
      <c r="AQ210" t="s">
        <v>1965</v>
      </c>
      <c r="AR210">
        <v>21</v>
      </c>
      <c r="AS210" t="s">
        <v>2521</v>
      </c>
      <c r="BJ210">
        <v>30</v>
      </c>
      <c r="BK210" t="s">
        <v>886</v>
      </c>
    </row>
    <row r="211" spans="42:63" x14ac:dyDescent="0.3">
      <c r="AP211">
        <v>20</v>
      </c>
      <c r="AQ211" t="s">
        <v>1966</v>
      </c>
      <c r="AR211">
        <v>21</v>
      </c>
      <c r="AS211" t="s">
        <v>2522</v>
      </c>
      <c r="BJ211">
        <v>30</v>
      </c>
      <c r="BK211" t="s">
        <v>2971</v>
      </c>
    </row>
    <row r="212" spans="42:63" x14ac:dyDescent="0.3">
      <c r="AP212">
        <v>20</v>
      </c>
      <c r="AQ212" t="s">
        <v>1967</v>
      </c>
      <c r="AR212">
        <v>21</v>
      </c>
      <c r="AS212" t="s">
        <v>2523</v>
      </c>
      <c r="BJ212">
        <v>30</v>
      </c>
      <c r="BK212" t="s">
        <v>2972</v>
      </c>
    </row>
    <row r="213" spans="42:63" x14ac:dyDescent="0.3">
      <c r="AP213">
        <v>20</v>
      </c>
      <c r="AQ213" t="s">
        <v>1968</v>
      </c>
      <c r="AR213">
        <v>21</v>
      </c>
      <c r="AS213" t="s">
        <v>886</v>
      </c>
      <c r="BJ213">
        <v>30</v>
      </c>
      <c r="BK213" t="s">
        <v>2973</v>
      </c>
    </row>
    <row r="214" spans="42:63" x14ac:dyDescent="0.3">
      <c r="AP214">
        <v>20</v>
      </c>
      <c r="AQ214" t="s">
        <v>1969</v>
      </c>
      <c r="AR214">
        <v>21</v>
      </c>
      <c r="AS214" t="s">
        <v>2524</v>
      </c>
      <c r="BJ214">
        <v>30</v>
      </c>
      <c r="BK214" t="s">
        <v>2974</v>
      </c>
    </row>
    <row r="215" spans="42:63" x14ac:dyDescent="0.3">
      <c r="AP215">
        <v>20</v>
      </c>
      <c r="AQ215" t="s">
        <v>1970</v>
      </c>
      <c r="AR215">
        <v>21</v>
      </c>
      <c r="AS215" t="s">
        <v>2525</v>
      </c>
    </row>
    <row r="216" spans="42:63" x14ac:dyDescent="0.3">
      <c r="AP216">
        <v>20</v>
      </c>
      <c r="AQ216" t="s">
        <v>1971</v>
      </c>
      <c r="AR216">
        <v>21</v>
      </c>
      <c r="AS216" t="s">
        <v>2526</v>
      </c>
    </row>
    <row r="217" spans="42:63" x14ac:dyDescent="0.3">
      <c r="AP217">
        <v>20</v>
      </c>
      <c r="AQ217" t="s">
        <v>1972</v>
      </c>
      <c r="AR217">
        <v>21</v>
      </c>
      <c r="AS217" t="s">
        <v>2527</v>
      </c>
    </row>
    <row r="218" spans="42:63" x14ac:dyDescent="0.3">
      <c r="AP218">
        <v>20</v>
      </c>
      <c r="AQ218" t="s">
        <v>1973</v>
      </c>
      <c r="AR218">
        <v>21</v>
      </c>
      <c r="AS218" t="s">
        <v>2528</v>
      </c>
    </row>
    <row r="219" spans="42:63" x14ac:dyDescent="0.3">
      <c r="AP219">
        <v>20</v>
      </c>
      <c r="AQ219" t="s">
        <v>1974</v>
      </c>
      <c r="AR219">
        <v>21</v>
      </c>
      <c r="AS219" t="s">
        <v>2529</v>
      </c>
    </row>
    <row r="220" spans="42:63" x14ac:dyDescent="0.3">
      <c r="AP220">
        <v>20</v>
      </c>
      <c r="AQ220" t="s">
        <v>1975</v>
      </c>
    </row>
    <row r="221" spans="42:63" x14ac:dyDescent="0.3">
      <c r="AP221">
        <v>20</v>
      </c>
      <c r="AQ221" t="s">
        <v>1976</v>
      </c>
    </row>
    <row r="222" spans="42:63" x14ac:dyDescent="0.3">
      <c r="AP222">
        <v>20</v>
      </c>
      <c r="AQ222" t="s">
        <v>1977</v>
      </c>
    </row>
    <row r="223" spans="42:63" x14ac:dyDescent="0.3">
      <c r="AP223">
        <v>20</v>
      </c>
      <c r="AQ223" t="s">
        <v>1978</v>
      </c>
    </row>
    <row r="224" spans="42:63" x14ac:dyDescent="0.3">
      <c r="AP224">
        <v>20</v>
      </c>
      <c r="AQ224" t="s">
        <v>1979</v>
      </c>
    </row>
    <row r="225" spans="42:43" x14ac:dyDescent="0.3">
      <c r="AP225">
        <v>20</v>
      </c>
      <c r="AQ225" t="s">
        <v>1980</v>
      </c>
    </row>
    <row r="226" spans="42:43" x14ac:dyDescent="0.3">
      <c r="AP226">
        <v>20</v>
      </c>
      <c r="AQ226" t="s">
        <v>1981</v>
      </c>
    </row>
    <row r="227" spans="42:43" x14ac:dyDescent="0.3">
      <c r="AP227">
        <v>20</v>
      </c>
      <c r="AQ227" t="s">
        <v>1982</v>
      </c>
    </row>
    <row r="228" spans="42:43" x14ac:dyDescent="0.3">
      <c r="AP228">
        <v>20</v>
      </c>
      <c r="AQ228" t="s">
        <v>1983</v>
      </c>
    </row>
    <row r="229" spans="42:43" x14ac:dyDescent="0.3">
      <c r="AP229">
        <v>20</v>
      </c>
      <c r="AQ229" t="s">
        <v>1984</v>
      </c>
    </row>
    <row r="230" spans="42:43" x14ac:dyDescent="0.3">
      <c r="AP230">
        <v>20</v>
      </c>
      <c r="AQ230" t="s">
        <v>1985</v>
      </c>
    </row>
    <row r="231" spans="42:43" x14ac:dyDescent="0.3">
      <c r="AP231">
        <v>20</v>
      </c>
      <c r="AQ231" t="s">
        <v>1986</v>
      </c>
    </row>
    <row r="232" spans="42:43" x14ac:dyDescent="0.3">
      <c r="AP232">
        <v>20</v>
      </c>
      <c r="AQ232" t="s">
        <v>1987</v>
      </c>
    </row>
    <row r="233" spans="42:43" x14ac:dyDescent="0.3">
      <c r="AP233">
        <v>20</v>
      </c>
      <c r="AQ233" t="s">
        <v>1988</v>
      </c>
    </row>
    <row r="234" spans="42:43" x14ac:dyDescent="0.3">
      <c r="AP234">
        <v>20</v>
      </c>
      <c r="AQ234" t="s">
        <v>1989</v>
      </c>
    </row>
    <row r="235" spans="42:43" x14ac:dyDescent="0.3">
      <c r="AP235">
        <v>20</v>
      </c>
      <c r="AQ235" t="s">
        <v>1990</v>
      </c>
    </row>
    <row r="236" spans="42:43" x14ac:dyDescent="0.3">
      <c r="AP236">
        <v>20</v>
      </c>
      <c r="AQ236" t="s">
        <v>1991</v>
      </c>
    </row>
    <row r="237" spans="42:43" x14ac:dyDescent="0.3">
      <c r="AP237">
        <v>20</v>
      </c>
      <c r="AQ237" t="s">
        <v>1992</v>
      </c>
    </row>
    <row r="238" spans="42:43" x14ac:dyDescent="0.3">
      <c r="AP238">
        <v>20</v>
      </c>
      <c r="AQ238" t="s">
        <v>1993</v>
      </c>
    </row>
    <row r="239" spans="42:43" x14ac:dyDescent="0.3">
      <c r="AP239">
        <v>20</v>
      </c>
      <c r="AQ239" t="s">
        <v>1994</v>
      </c>
    </row>
    <row r="240" spans="42:43" x14ac:dyDescent="0.3">
      <c r="AP240">
        <v>20</v>
      </c>
      <c r="AQ240" t="s">
        <v>1995</v>
      </c>
    </row>
    <row r="241" spans="42:43" x14ac:dyDescent="0.3">
      <c r="AP241">
        <v>20</v>
      </c>
      <c r="AQ241" t="s">
        <v>1996</v>
      </c>
    </row>
    <row r="242" spans="42:43" x14ac:dyDescent="0.3">
      <c r="AP242">
        <v>20</v>
      </c>
      <c r="AQ242" t="s">
        <v>1997</v>
      </c>
    </row>
    <row r="243" spans="42:43" x14ac:dyDescent="0.3">
      <c r="AP243">
        <v>20</v>
      </c>
      <c r="AQ243" t="s">
        <v>1998</v>
      </c>
    </row>
    <row r="244" spans="42:43" x14ac:dyDescent="0.3">
      <c r="AP244">
        <v>20</v>
      </c>
      <c r="AQ244" t="s">
        <v>1999</v>
      </c>
    </row>
    <row r="245" spans="42:43" x14ac:dyDescent="0.3">
      <c r="AP245">
        <v>20</v>
      </c>
      <c r="AQ245" t="s">
        <v>2000</v>
      </c>
    </row>
    <row r="246" spans="42:43" x14ac:dyDescent="0.3">
      <c r="AP246">
        <v>20</v>
      </c>
      <c r="AQ246" t="s">
        <v>2001</v>
      </c>
    </row>
    <row r="247" spans="42:43" x14ac:dyDescent="0.3">
      <c r="AP247">
        <v>20</v>
      </c>
      <c r="AQ247" t="s">
        <v>2002</v>
      </c>
    </row>
    <row r="248" spans="42:43" x14ac:dyDescent="0.3">
      <c r="AP248">
        <v>20</v>
      </c>
      <c r="AQ248" t="s">
        <v>2003</v>
      </c>
    </row>
    <row r="249" spans="42:43" x14ac:dyDescent="0.3">
      <c r="AP249">
        <v>20</v>
      </c>
      <c r="AQ249" t="s">
        <v>2004</v>
      </c>
    </row>
    <row r="250" spans="42:43" x14ac:dyDescent="0.3">
      <c r="AP250">
        <v>20</v>
      </c>
      <c r="AQ250" t="s">
        <v>2005</v>
      </c>
    </row>
    <row r="251" spans="42:43" x14ac:dyDescent="0.3">
      <c r="AP251">
        <v>20</v>
      </c>
      <c r="AQ251" t="s">
        <v>2006</v>
      </c>
    </row>
    <row r="252" spans="42:43" x14ac:dyDescent="0.3">
      <c r="AP252">
        <v>20</v>
      </c>
      <c r="AQ252" t="s">
        <v>2007</v>
      </c>
    </row>
    <row r="253" spans="42:43" x14ac:dyDescent="0.3">
      <c r="AP253">
        <v>20</v>
      </c>
      <c r="AQ253" t="s">
        <v>2008</v>
      </c>
    </row>
    <row r="254" spans="42:43" x14ac:dyDescent="0.3">
      <c r="AP254">
        <v>20</v>
      </c>
      <c r="AQ254" t="s">
        <v>2009</v>
      </c>
    </row>
    <row r="255" spans="42:43" x14ac:dyDescent="0.3">
      <c r="AP255">
        <v>20</v>
      </c>
      <c r="AQ255" t="s">
        <v>2010</v>
      </c>
    </row>
    <row r="256" spans="42:43" x14ac:dyDescent="0.3">
      <c r="AP256">
        <v>20</v>
      </c>
      <c r="AQ256" t="s">
        <v>2011</v>
      </c>
    </row>
    <row r="257" spans="42:43" x14ac:dyDescent="0.3">
      <c r="AP257">
        <v>20</v>
      </c>
      <c r="AQ257" t="s">
        <v>2012</v>
      </c>
    </row>
    <row r="258" spans="42:43" x14ac:dyDescent="0.3">
      <c r="AP258">
        <v>20</v>
      </c>
      <c r="AQ258" t="s">
        <v>2013</v>
      </c>
    </row>
    <row r="259" spans="42:43" x14ac:dyDescent="0.3">
      <c r="AP259">
        <v>20</v>
      </c>
      <c r="AQ259" t="s">
        <v>2014</v>
      </c>
    </row>
    <row r="260" spans="42:43" x14ac:dyDescent="0.3">
      <c r="AP260">
        <v>20</v>
      </c>
      <c r="AQ260" t="s">
        <v>2015</v>
      </c>
    </row>
    <row r="261" spans="42:43" x14ac:dyDescent="0.3">
      <c r="AP261">
        <v>20</v>
      </c>
      <c r="AQ261" t="s">
        <v>2016</v>
      </c>
    </row>
    <row r="262" spans="42:43" x14ac:dyDescent="0.3">
      <c r="AP262">
        <v>20</v>
      </c>
      <c r="AQ262" t="s">
        <v>2017</v>
      </c>
    </row>
    <row r="263" spans="42:43" x14ac:dyDescent="0.3">
      <c r="AP263">
        <v>20</v>
      </c>
      <c r="AQ263" t="s">
        <v>2018</v>
      </c>
    </row>
    <row r="264" spans="42:43" x14ac:dyDescent="0.3">
      <c r="AP264">
        <v>20</v>
      </c>
      <c r="AQ264" t="s">
        <v>2019</v>
      </c>
    </row>
    <row r="265" spans="42:43" x14ac:dyDescent="0.3">
      <c r="AP265">
        <v>20</v>
      </c>
      <c r="AQ265" t="s">
        <v>2020</v>
      </c>
    </row>
    <row r="266" spans="42:43" x14ac:dyDescent="0.3">
      <c r="AP266">
        <v>20</v>
      </c>
      <c r="AQ266" t="s">
        <v>2021</v>
      </c>
    </row>
    <row r="267" spans="42:43" x14ac:dyDescent="0.3">
      <c r="AP267">
        <v>20</v>
      </c>
      <c r="AQ267" t="s">
        <v>2022</v>
      </c>
    </row>
    <row r="268" spans="42:43" x14ac:dyDescent="0.3">
      <c r="AP268">
        <v>20</v>
      </c>
      <c r="AQ268" t="s">
        <v>2023</v>
      </c>
    </row>
    <row r="269" spans="42:43" x14ac:dyDescent="0.3">
      <c r="AP269">
        <v>20</v>
      </c>
      <c r="AQ269" t="s">
        <v>2024</v>
      </c>
    </row>
    <row r="270" spans="42:43" x14ac:dyDescent="0.3">
      <c r="AP270">
        <v>20</v>
      </c>
      <c r="AQ270" t="s">
        <v>2025</v>
      </c>
    </row>
    <row r="271" spans="42:43" x14ac:dyDescent="0.3">
      <c r="AP271">
        <v>20</v>
      </c>
      <c r="AQ271" t="s">
        <v>2026</v>
      </c>
    </row>
    <row r="272" spans="42:43" x14ac:dyDescent="0.3">
      <c r="AP272">
        <v>20</v>
      </c>
      <c r="AQ272" t="s">
        <v>2027</v>
      </c>
    </row>
    <row r="273" spans="42:43" x14ac:dyDescent="0.3">
      <c r="AP273">
        <v>20</v>
      </c>
      <c r="AQ273" t="s">
        <v>2028</v>
      </c>
    </row>
    <row r="274" spans="42:43" x14ac:dyDescent="0.3">
      <c r="AP274">
        <v>20</v>
      </c>
      <c r="AQ274" t="s">
        <v>2029</v>
      </c>
    </row>
    <row r="275" spans="42:43" x14ac:dyDescent="0.3">
      <c r="AP275">
        <v>20</v>
      </c>
      <c r="AQ275" t="s">
        <v>2030</v>
      </c>
    </row>
    <row r="276" spans="42:43" x14ac:dyDescent="0.3">
      <c r="AP276">
        <v>20</v>
      </c>
      <c r="AQ276" t="s">
        <v>2031</v>
      </c>
    </row>
    <row r="277" spans="42:43" x14ac:dyDescent="0.3">
      <c r="AP277">
        <v>20</v>
      </c>
      <c r="AQ277" t="s">
        <v>2032</v>
      </c>
    </row>
    <row r="278" spans="42:43" x14ac:dyDescent="0.3">
      <c r="AP278">
        <v>20</v>
      </c>
      <c r="AQ278" t="s">
        <v>2033</v>
      </c>
    </row>
    <row r="279" spans="42:43" x14ac:dyDescent="0.3">
      <c r="AP279">
        <v>20</v>
      </c>
      <c r="AQ279" t="s">
        <v>2034</v>
      </c>
    </row>
    <row r="280" spans="42:43" x14ac:dyDescent="0.3">
      <c r="AP280">
        <v>20</v>
      </c>
      <c r="AQ280" t="s">
        <v>2035</v>
      </c>
    </row>
    <row r="281" spans="42:43" x14ac:dyDescent="0.3">
      <c r="AP281">
        <v>20</v>
      </c>
      <c r="AQ281" t="s">
        <v>2036</v>
      </c>
    </row>
    <row r="282" spans="42:43" x14ac:dyDescent="0.3">
      <c r="AP282">
        <v>20</v>
      </c>
      <c r="AQ282" t="s">
        <v>2037</v>
      </c>
    </row>
    <row r="283" spans="42:43" x14ac:dyDescent="0.3">
      <c r="AP283">
        <v>20</v>
      </c>
      <c r="AQ283" t="s">
        <v>2038</v>
      </c>
    </row>
    <row r="284" spans="42:43" x14ac:dyDescent="0.3">
      <c r="AP284">
        <v>20</v>
      </c>
      <c r="AQ284" t="s">
        <v>2039</v>
      </c>
    </row>
    <row r="285" spans="42:43" x14ac:dyDescent="0.3">
      <c r="AP285">
        <v>20</v>
      </c>
      <c r="AQ285" t="s">
        <v>2040</v>
      </c>
    </row>
    <row r="286" spans="42:43" x14ac:dyDescent="0.3">
      <c r="AP286">
        <v>20</v>
      </c>
      <c r="AQ286" t="s">
        <v>2041</v>
      </c>
    </row>
    <row r="287" spans="42:43" x14ac:dyDescent="0.3">
      <c r="AP287">
        <v>20</v>
      </c>
      <c r="AQ287" t="s">
        <v>2042</v>
      </c>
    </row>
    <row r="288" spans="42:43" x14ac:dyDescent="0.3">
      <c r="AP288">
        <v>20</v>
      </c>
      <c r="AQ288" t="s">
        <v>2043</v>
      </c>
    </row>
    <row r="289" spans="42:43" x14ac:dyDescent="0.3">
      <c r="AP289">
        <v>20</v>
      </c>
      <c r="AQ289" t="s">
        <v>2044</v>
      </c>
    </row>
    <row r="290" spans="42:43" x14ac:dyDescent="0.3">
      <c r="AP290">
        <v>20</v>
      </c>
      <c r="AQ290" t="s">
        <v>2045</v>
      </c>
    </row>
    <row r="291" spans="42:43" x14ac:dyDescent="0.3">
      <c r="AP291">
        <v>20</v>
      </c>
      <c r="AQ291" t="s">
        <v>2046</v>
      </c>
    </row>
    <row r="292" spans="42:43" x14ac:dyDescent="0.3">
      <c r="AP292">
        <v>20</v>
      </c>
      <c r="AQ292" t="s">
        <v>2047</v>
      </c>
    </row>
    <row r="293" spans="42:43" x14ac:dyDescent="0.3">
      <c r="AP293">
        <v>20</v>
      </c>
      <c r="AQ293" t="s">
        <v>2048</v>
      </c>
    </row>
    <row r="294" spans="42:43" x14ac:dyDescent="0.3">
      <c r="AP294">
        <v>20</v>
      </c>
      <c r="AQ294" t="s">
        <v>2049</v>
      </c>
    </row>
    <row r="295" spans="42:43" x14ac:dyDescent="0.3">
      <c r="AP295">
        <v>20</v>
      </c>
      <c r="AQ295" t="s">
        <v>2050</v>
      </c>
    </row>
    <row r="296" spans="42:43" x14ac:dyDescent="0.3">
      <c r="AP296">
        <v>20</v>
      </c>
      <c r="AQ296" t="s">
        <v>2051</v>
      </c>
    </row>
    <row r="297" spans="42:43" x14ac:dyDescent="0.3">
      <c r="AP297">
        <v>20</v>
      </c>
      <c r="AQ297" t="s">
        <v>2052</v>
      </c>
    </row>
    <row r="298" spans="42:43" x14ac:dyDescent="0.3">
      <c r="AP298">
        <v>20</v>
      </c>
      <c r="AQ298" t="s">
        <v>2053</v>
      </c>
    </row>
    <row r="299" spans="42:43" x14ac:dyDescent="0.3">
      <c r="AP299">
        <v>20</v>
      </c>
      <c r="AQ299" t="s">
        <v>2054</v>
      </c>
    </row>
    <row r="300" spans="42:43" x14ac:dyDescent="0.3">
      <c r="AP300">
        <v>20</v>
      </c>
      <c r="AQ300" t="s">
        <v>2055</v>
      </c>
    </row>
    <row r="301" spans="42:43" x14ac:dyDescent="0.3">
      <c r="AP301">
        <v>20</v>
      </c>
      <c r="AQ301" t="s">
        <v>2056</v>
      </c>
    </row>
    <row r="302" spans="42:43" x14ac:dyDescent="0.3">
      <c r="AP302">
        <v>20</v>
      </c>
      <c r="AQ302" t="s">
        <v>2057</v>
      </c>
    </row>
    <row r="303" spans="42:43" x14ac:dyDescent="0.3">
      <c r="AP303">
        <v>20</v>
      </c>
      <c r="AQ303" t="s">
        <v>2058</v>
      </c>
    </row>
    <row r="304" spans="42:43" x14ac:dyDescent="0.3">
      <c r="AP304">
        <v>20</v>
      </c>
      <c r="AQ304" t="s">
        <v>2059</v>
      </c>
    </row>
    <row r="305" spans="42:43" x14ac:dyDescent="0.3">
      <c r="AP305">
        <v>20</v>
      </c>
      <c r="AQ305" t="s">
        <v>2060</v>
      </c>
    </row>
    <row r="306" spans="42:43" x14ac:dyDescent="0.3">
      <c r="AP306">
        <v>20</v>
      </c>
      <c r="AQ306" t="s">
        <v>2061</v>
      </c>
    </row>
    <row r="307" spans="42:43" x14ac:dyDescent="0.3">
      <c r="AP307">
        <v>20</v>
      </c>
      <c r="AQ307" t="s">
        <v>2062</v>
      </c>
    </row>
    <row r="308" spans="42:43" x14ac:dyDescent="0.3">
      <c r="AP308">
        <v>20</v>
      </c>
      <c r="AQ308" t="s">
        <v>2063</v>
      </c>
    </row>
    <row r="309" spans="42:43" x14ac:dyDescent="0.3">
      <c r="AP309">
        <v>20</v>
      </c>
      <c r="AQ309" t="s">
        <v>2064</v>
      </c>
    </row>
    <row r="310" spans="42:43" x14ac:dyDescent="0.3">
      <c r="AP310">
        <v>20</v>
      </c>
      <c r="AQ310" t="s">
        <v>2065</v>
      </c>
    </row>
    <row r="311" spans="42:43" x14ac:dyDescent="0.3">
      <c r="AP311">
        <v>20</v>
      </c>
      <c r="AQ311" t="s">
        <v>2066</v>
      </c>
    </row>
    <row r="312" spans="42:43" x14ac:dyDescent="0.3">
      <c r="AP312">
        <v>20</v>
      </c>
      <c r="AQ312" t="s">
        <v>2067</v>
      </c>
    </row>
    <row r="313" spans="42:43" x14ac:dyDescent="0.3">
      <c r="AP313">
        <v>20</v>
      </c>
      <c r="AQ313" t="s">
        <v>2068</v>
      </c>
    </row>
    <row r="314" spans="42:43" x14ac:dyDescent="0.3">
      <c r="AP314">
        <v>20</v>
      </c>
      <c r="AQ314" t="s">
        <v>2069</v>
      </c>
    </row>
    <row r="315" spans="42:43" x14ac:dyDescent="0.3">
      <c r="AP315">
        <v>20</v>
      </c>
      <c r="AQ315" t="s">
        <v>2070</v>
      </c>
    </row>
    <row r="316" spans="42:43" x14ac:dyDescent="0.3">
      <c r="AP316">
        <v>20</v>
      </c>
      <c r="AQ316" t="s">
        <v>2071</v>
      </c>
    </row>
    <row r="317" spans="42:43" x14ac:dyDescent="0.3">
      <c r="AP317">
        <v>20</v>
      </c>
      <c r="AQ317" t="s">
        <v>2072</v>
      </c>
    </row>
    <row r="318" spans="42:43" x14ac:dyDescent="0.3">
      <c r="AP318">
        <v>20</v>
      </c>
      <c r="AQ318" t="s">
        <v>2073</v>
      </c>
    </row>
    <row r="319" spans="42:43" x14ac:dyDescent="0.3">
      <c r="AP319">
        <v>20</v>
      </c>
      <c r="AQ319" t="s">
        <v>2074</v>
      </c>
    </row>
    <row r="320" spans="42:43" x14ac:dyDescent="0.3">
      <c r="AP320">
        <v>20</v>
      </c>
      <c r="AQ320" t="s">
        <v>2075</v>
      </c>
    </row>
    <row r="321" spans="42:43" x14ac:dyDescent="0.3">
      <c r="AP321">
        <v>20</v>
      </c>
      <c r="AQ321" t="s">
        <v>2076</v>
      </c>
    </row>
    <row r="322" spans="42:43" x14ac:dyDescent="0.3">
      <c r="AP322">
        <v>20</v>
      </c>
      <c r="AQ322" t="s">
        <v>2077</v>
      </c>
    </row>
    <row r="323" spans="42:43" x14ac:dyDescent="0.3">
      <c r="AP323">
        <v>20</v>
      </c>
      <c r="AQ323" t="s">
        <v>2078</v>
      </c>
    </row>
    <row r="324" spans="42:43" x14ac:dyDescent="0.3">
      <c r="AP324">
        <v>20</v>
      </c>
      <c r="AQ324" t="s">
        <v>2079</v>
      </c>
    </row>
    <row r="325" spans="42:43" x14ac:dyDescent="0.3">
      <c r="AP325">
        <v>20</v>
      </c>
      <c r="AQ325" t="s">
        <v>2080</v>
      </c>
    </row>
    <row r="326" spans="42:43" x14ac:dyDescent="0.3">
      <c r="AP326">
        <v>20</v>
      </c>
      <c r="AQ326" t="s">
        <v>2081</v>
      </c>
    </row>
    <row r="327" spans="42:43" x14ac:dyDescent="0.3">
      <c r="AP327">
        <v>20</v>
      </c>
      <c r="AQ327" t="s">
        <v>2082</v>
      </c>
    </row>
    <row r="328" spans="42:43" x14ac:dyDescent="0.3">
      <c r="AP328">
        <v>20</v>
      </c>
      <c r="AQ328" t="s">
        <v>2083</v>
      </c>
    </row>
    <row r="329" spans="42:43" x14ac:dyDescent="0.3">
      <c r="AP329">
        <v>20</v>
      </c>
      <c r="AQ329" t="s">
        <v>2084</v>
      </c>
    </row>
    <row r="330" spans="42:43" x14ac:dyDescent="0.3">
      <c r="AP330">
        <v>20</v>
      </c>
      <c r="AQ330" t="s">
        <v>2085</v>
      </c>
    </row>
    <row r="331" spans="42:43" x14ac:dyDescent="0.3">
      <c r="AP331">
        <v>20</v>
      </c>
      <c r="AQ331" t="s">
        <v>2086</v>
      </c>
    </row>
    <row r="332" spans="42:43" x14ac:dyDescent="0.3">
      <c r="AP332">
        <v>20</v>
      </c>
      <c r="AQ332" t="s">
        <v>2087</v>
      </c>
    </row>
    <row r="333" spans="42:43" x14ac:dyDescent="0.3">
      <c r="AP333">
        <v>20</v>
      </c>
      <c r="AQ333" t="s">
        <v>2088</v>
      </c>
    </row>
    <row r="334" spans="42:43" x14ac:dyDescent="0.3">
      <c r="AP334">
        <v>20</v>
      </c>
      <c r="AQ334" t="s">
        <v>2089</v>
      </c>
    </row>
    <row r="335" spans="42:43" x14ac:dyDescent="0.3">
      <c r="AP335">
        <v>20</v>
      </c>
      <c r="AQ335" t="s">
        <v>2090</v>
      </c>
    </row>
    <row r="336" spans="42:43" x14ac:dyDescent="0.3">
      <c r="AP336">
        <v>20</v>
      </c>
      <c r="AQ336" t="s">
        <v>2091</v>
      </c>
    </row>
    <row r="337" spans="42:43" x14ac:dyDescent="0.3">
      <c r="AP337">
        <v>20</v>
      </c>
      <c r="AQ337" t="s">
        <v>2092</v>
      </c>
    </row>
    <row r="338" spans="42:43" x14ac:dyDescent="0.3">
      <c r="AP338">
        <v>20</v>
      </c>
      <c r="AQ338" t="s">
        <v>2093</v>
      </c>
    </row>
    <row r="339" spans="42:43" x14ac:dyDescent="0.3">
      <c r="AP339">
        <v>20</v>
      </c>
      <c r="AQ339" t="s">
        <v>2094</v>
      </c>
    </row>
    <row r="340" spans="42:43" x14ac:dyDescent="0.3">
      <c r="AP340">
        <v>20</v>
      </c>
      <c r="AQ340" t="s">
        <v>2095</v>
      </c>
    </row>
    <row r="341" spans="42:43" x14ac:dyDescent="0.3">
      <c r="AP341">
        <v>20</v>
      </c>
      <c r="AQ341" t="s">
        <v>2096</v>
      </c>
    </row>
    <row r="342" spans="42:43" x14ac:dyDescent="0.3">
      <c r="AP342">
        <v>20</v>
      </c>
      <c r="AQ342" t="s">
        <v>2097</v>
      </c>
    </row>
    <row r="343" spans="42:43" x14ac:dyDescent="0.3">
      <c r="AP343">
        <v>20</v>
      </c>
      <c r="AQ343" t="s">
        <v>2098</v>
      </c>
    </row>
    <row r="344" spans="42:43" x14ac:dyDescent="0.3">
      <c r="AP344">
        <v>20</v>
      </c>
      <c r="AQ344" t="s">
        <v>2099</v>
      </c>
    </row>
    <row r="345" spans="42:43" x14ac:dyDescent="0.3">
      <c r="AP345">
        <v>20</v>
      </c>
      <c r="AQ345" t="s">
        <v>2100</v>
      </c>
    </row>
    <row r="346" spans="42:43" x14ac:dyDescent="0.3">
      <c r="AP346">
        <v>20</v>
      </c>
      <c r="AQ346" t="s">
        <v>2101</v>
      </c>
    </row>
    <row r="347" spans="42:43" x14ac:dyDescent="0.3">
      <c r="AP347">
        <v>20</v>
      </c>
      <c r="AQ347" t="s">
        <v>2102</v>
      </c>
    </row>
    <row r="348" spans="42:43" x14ac:dyDescent="0.3">
      <c r="AP348">
        <v>20</v>
      </c>
      <c r="AQ348" t="s">
        <v>2103</v>
      </c>
    </row>
    <row r="349" spans="42:43" x14ac:dyDescent="0.3">
      <c r="AP349">
        <v>20</v>
      </c>
      <c r="AQ349" t="s">
        <v>2104</v>
      </c>
    </row>
    <row r="350" spans="42:43" x14ac:dyDescent="0.3">
      <c r="AP350">
        <v>20</v>
      </c>
      <c r="AQ350" t="s">
        <v>2105</v>
      </c>
    </row>
    <row r="351" spans="42:43" x14ac:dyDescent="0.3">
      <c r="AP351">
        <v>20</v>
      </c>
      <c r="AQ351" t="s">
        <v>2106</v>
      </c>
    </row>
    <row r="352" spans="42:43" x14ac:dyDescent="0.3">
      <c r="AP352">
        <v>20</v>
      </c>
      <c r="AQ352" t="s">
        <v>2107</v>
      </c>
    </row>
    <row r="353" spans="42:43" x14ac:dyDescent="0.3">
      <c r="AP353">
        <v>20</v>
      </c>
      <c r="AQ353" t="s">
        <v>2108</v>
      </c>
    </row>
    <row r="354" spans="42:43" x14ac:dyDescent="0.3">
      <c r="AP354">
        <v>20</v>
      </c>
      <c r="AQ354" t="s">
        <v>2109</v>
      </c>
    </row>
    <row r="355" spans="42:43" x14ac:dyDescent="0.3">
      <c r="AP355">
        <v>20</v>
      </c>
      <c r="AQ355" t="s">
        <v>2110</v>
      </c>
    </row>
    <row r="356" spans="42:43" x14ac:dyDescent="0.3">
      <c r="AP356">
        <v>20</v>
      </c>
      <c r="AQ356" t="s">
        <v>2111</v>
      </c>
    </row>
    <row r="357" spans="42:43" x14ac:dyDescent="0.3">
      <c r="AP357">
        <v>20</v>
      </c>
      <c r="AQ357" t="s">
        <v>2112</v>
      </c>
    </row>
    <row r="358" spans="42:43" x14ac:dyDescent="0.3">
      <c r="AP358">
        <v>20</v>
      </c>
      <c r="AQ358" t="s">
        <v>2113</v>
      </c>
    </row>
    <row r="359" spans="42:43" x14ac:dyDescent="0.3">
      <c r="AP359">
        <v>20</v>
      </c>
      <c r="AQ359" t="s">
        <v>2114</v>
      </c>
    </row>
    <row r="360" spans="42:43" x14ac:dyDescent="0.3">
      <c r="AP360">
        <v>20</v>
      </c>
      <c r="AQ360" t="s">
        <v>2115</v>
      </c>
    </row>
    <row r="361" spans="42:43" x14ac:dyDescent="0.3">
      <c r="AP361">
        <v>20</v>
      </c>
      <c r="AQ361" t="s">
        <v>2116</v>
      </c>
    </row>
    <row r="362" spans="42:43" x14ac:dyDescent="0.3">
      <c r="AP362">
        <v>20</v>
      </c>
      <c r="AQ362" t="s">
        <v>2117</v>
      </c>
    </row>
    <row r="363" spans="42:43" x14ac:dyDescent="0.3">
      <c r="AP363">
        <v>20</v>
      </c>
      <c r="AQ363" t="s">
        <v>2118</v>
      </c>
    </row>
    <row r="364" spans="42:43" x14ac:dyDescent="0.3">
      <c r="AP364">
        <v>20</v>
      </c>
      <c r="AQ364" t="s">
        <v>2119</v>
      </c>
    </row>
    <row r="365" spans="42:43" x14ac:dyDescent="0.3">
      <c r="AP365">
        <v>20</v>
      </c>
      <c r="AQ365" t="s">
        <v>2120</v>
      </c>
    </row>
    <row r="366" spans="42:43" x14ac:dyDescent="0.3">
      <c r="AP366">
        <v>20</v>
      </c>
      <c r="AQ366" t="s">
        <v>2121</v>
      </c>
    </row>
    <row r="367" spans="42:43" x14ac:dyDescent="0.3">
      <c r="AP367">
        <v>20</v>
      </c>
      <c r="AQ367" t="s">
        <v>2122</v>
      </c>
    </row>
    <row r="368" spans="42:43" x14ac:dyDescent="0.3">
      <c r="AP368">
        <v>20</v>
      </c>
      <c r="AQ368" t="s">
        <v>2123</v>
      </c>
    </row>
    <row r="369" spans="42:43" x14ac:dyDescent="0.3">
      <c r="AP369">
        <v>20</v>
      </c>
      <c r="AQ369" t="s">
        <v>2124</v>
      </c>
    </row>
    <row r="370" spans="42:43" x14ac:dyDescent="0.3">
      <c r="AP370">
        <v>20</v>
      </c>
      <c r="AQ370" t="s">
        <v>2125</v>
      </c>
    </row>
    <row r="371" spans="42:43" x14ac:dyDescent="0.3">
      <c r="AP371">
        <v>20</v>
      </c>
      <c r="AQ371" t="s">
        <v>2126</v>
      </c>
    </row>
    <row r="372" spans="42:43" x14ac:dyDescent="0.3">
      <c r="AP372">
        <v>20</v>
      </c>
      <c r="AQ372" t="s">
        <v>2127</v>
      </c>
    </row>
    <row r="373" spans="42:43" x14ac:dyDescent="0.3">
      <c r="AP373">
        <v>20</v>
      </c>
      <c r="AQ373" t="s">
        <v>2128</v>
      </c>
    </row>
    <row r="374" spans="42:43" x14ac:dyDescent="0.3">
      <c r="AP374">
        <v>20</v>
      </c>
      <c r="AQ374" t="s">
        <v>2129</v>
      </c>
    </row>
    <row r="375" spans="42:43" x14ac:dyDescent="0.3">
      <c r="AP375">
        <v>20</v>
      </c>
      <c r="AQ375" t="s">
        <v>2130</v>
      </c>
    </row>
    <row r="376" spans="42:43" x14ac:dyDescent="0.3">
      <c r="AP376">
        <v>20</v>
      </c>
      <c r="AQ376" t="s">
        <v>2131</v>
      </c>
    </row>
    <row r="377" spans="42:43" x14ac:dyDescent="0.3">
      <c r="AP377">
        <v>20</v>
      </c>
      <c r="AQ377" t="s">
        <v>2132</v>
      </c>
    </row>
    <row r="378" spans="42:43" x14ac:dyDescent="0.3">
      <c r="AP378">
        <v>20</v>
      </c>
      <c r="AQ378" t="s">
        <v>2133</v>
      </c>
    </row>
    <row r="379" spans="42:43" x14ac:dyDescent="0.3">
      <c r="AP379">
        <v>20</v>
      </c>
      <c r="AQ379" t="s">
        <v>2134</v>
      </c>
    </row>
    <row r="380" spans="42:43" x14ac:dyDescent="0.3">
      <c r="AP380">
        <v>20</v>
      </c>
      <c r="AQ380" t="s">
        <v>2135</v>
      </c>
    </row>
    <row r="381" spans="42:43" x14ac:dyDescent="0.3">
      <c r="AP381">
        <v>20</v>
      </c>
      <c r="AQ381" t="s">
        <v>2136</v>
      </c>
    </row>
    <row r="382" spans="42:43" x14ac:dyDescent="0.3">
      <c r="AP382">
        <v>20</v>
      </c>
      <c r="AQ382" t="s">
        <v>2137</v>
      </c>
    </row>
    <row r="383" spans="42:43" x14ac:dyDescent="0.3">
      <c r="AP383">
        <v>20</v>
      </c>
      <c r="AQ383" t="s">
        <v>2138</v>
      </c>
    </row>
    <row r="384" spans="42:43" x14ac:dyDescent="0.3">
      <c r="AP384">
        <v>20</v>
      </c>
      <c r="AQ384" t="s">
        <v>2139</v>
      </c>
    </row>
    <row r="385" spans="42:43" x14ac:dyDescent="0.3">
      <c r="AP385">
        <v>20</v>
      </c>
      <c r="AQ385" t="s">
        <v>2140</v>
      </c>
    </row>
    <row r="386" spans="42:43" x14ac:dyDescent="0.3">
      <c r="AP386">
        <v>20</v>
      </c>
      <c r="AQ386" t="s">
        <v>2141</v>
      </c>
    </row>
    <row r="387" spans="42:43" x14ac:dyDescent="0.3">
      <c r="AP387">
        <v>20</v>
      </c>
      <c r="AQ387" t="s">
        <v>2142</v>
      </c>
    </row>
    <row r="388" spans="42:43" x14ac:dyDescent="0.3">
      <c r="AP388">
        <v>20</v>
      </c>
      <c r="AQ388" t="s">
        <v>2143</v>
      </c>
    </row>
    <row r="389" spans="42:43" x14ac:dyDescent="0.3">
      <c r="AP389">
        <v>20</v>
      </c>
      <c r="AQ389" t="s">
        <v>2144</v>
      </c>
    </row>
    <row r="390" spans="42:43" x14ac:dyDescent="0.3">
      <c r="AP390">
        <v>20</v>
      </c>
      <c r="AQ390" t="s">
        <v>2145</v>
      </c>
    </row>
    <row r="391" spans="42:43" x14ac:dyDescent="0.3">
      <c r="AP391">
        <v>20</v>
      </c>
      <c r="AQ391" t="s">
        <v>2146</v>
      </c>
    </row>
    <row r="392" spans="42:43" x14ac:dyDescent="0.3">
      <c r="AP392">
        <v>20</v>
      </c>
      <c r="AQ392" t="s">
        <v>2147</v>
      </c>
    </row>
    <row r="393" spans="42:43" x14ac:dyDescent="0.3">
      <c r="AP393">
        <v>20</v>
      </c>
      <c r="AQ393" t="s">
        <v>2148</v>
      </c>
    </row>
    <row r="394" spans="42:43" x14ac:dyDescent="0.3">
      <c r="AP394">
        <v>20</v>
      </c>
      <c r="AQ394" t="s">
        <v>2149</v>
      </c>
    </row>
    <row r="395" spans="42:43" x14ac:dyDescent="0.3">
      <c r="AP395">
        <v>20</v>
      </c>
      <c r="AQ395" t="s">
        <v>2150</v>
      </c>
    </row>
    <row r="396" spans="42:43" x14ac:dyDescent="0.3">
      <c r="AP396">
        <v>20</v>
      </c>
      <c r="AQ396" t="s">
        <v>2151</v>
      </c>
    </row>
    <row r="397" spans="42:43" x14ac:dyDescent="0.3">
      <c r="AP397">
        <v>20</v>
      </c>
      <c r="AQ397" t="s">
        <v>2152</v>
      </c>
    </row>
    <row r="398" spans="42:43" x14ac:dyDescent="0.3">
      <c r="AP398">
        <v>20</v>
      </c>
      <c r="AQ398" t="s">
        <v>2153</v>
      </c>
    </row>
    <row r="399" spans="42:43" x14ac:dyDescent="0.3">
      <c r="AP399">
        <v>20</v>
      </c>
      <c r="AQ399" t="s">
        <v>2154</v>
      </c>
    </row>
    <row r="400" spans="42:43" x14ac:dyDescent="0.3">
      <c r="AP400">
        <v>20</v>
      </c>
      <c r="AQ400" t="s">
        <v>2155</v>
      </c>
    </row>
    <row r="401" spans="42:43" x14ac:dyDescent="0.3">
      <c r="AP401">
        <v>20</v>
      </c>
      <c r="AQ401" t="s">
        <v>2156</v>
      </c>
    </row>
    <row r="402" spans="42:43" x14ac:dyDescent="0.3">
      <c r="AP402">
        <v>20</v>
      </c>
      <c r="AQ402" t="s">
        <v>2157</v>
      </c>
    </row>
    <row r="403" spans="42:43" x14ac:dyDescent="0.3">
      <c r="AP403">
        <v>20</v>
      </c>
      <c r="AQ403" t="s">
        <v>2158</v>
      </c>
    </row>
    <row r="404" spans="42:43" x14ac:dyDescent="0.3">
      <c r="AP404">
        <v>20</v>
      </c>
      <c r="AQ404" t="s">
        <v>2159</v>
      </c>
    </row>
    <row r="405" spans="42:43" x14ac:dyDescent="0.3">
      <c r="AP405">
        <v>20</v>
      </c>
      <c r="AQ405" t="s">
        <v>2160</v>
      </c>
    </row>
    <row r="406" spans="42:43" x14ac:dyDescent="0.3">
      <c r="AP406">
        <v>20</v>
      </c>
      <c r="AQ406" t="s">
        <v>2161</v>
      </c>
    </row>
    <row r="407" spans="42:43" x14ac:dyDescent="0.3">
      <c r="AP407">
        <v>20</v>
      </c>
      <c r="AQ407" t="s">
        <v>2162</v>
      </c>
    </row>
    <row r="408" spans="42:43" x14ac:dyDescent="0.3">
      <c r="AP408">
        <v>20</v>
      </c>
      <c r="AQ408" t="s">
        <v>2163</v>
      </c>
    </row>
    <row r="409" spans="42:43" x14ac:dyDescent="0.3">
      <c r="AP409">
        <v>20</v>
      </c>
      <c r="AQ409" t="s">
        <v>2164</v>
      </c>
    </row>
    <row r="410" spans="42:43" x14ac:dyDescent="0.3">
      <c r="AP410">
        <v>20</v>
      </c>
      <c r="AQ410" t="s">
        <v>2165</v>
      </c>
    </row>
    <row r="411" spans="42:43" x14ac:dyDescent="0.3">
      <c r="AP411">
        <v>20</v>
      </c>
      <c r="AQ411" t="s">
        <v>2166</v>
      </c>
    </row>
    <row r="412" spans="42:43" x14ac:dyDescent="0.3">
      <c r="AP412">
        <v>20</v>
      </c>
      <c r="AQ412" t="s">
        <v>2167</v>
      </c>
    </row>
    <row r="413" spans="42:43" x14ac:dyDescent="0.3">
      <c r="AP413">
        <v>20</v>
      </c>
      <c r="AQ413" t="s">
        <v>2168</v>
      </c>
    </row>
    <row r="414" spans="42:43" x14ac:dyDescent="0.3">
      <c r="AP414">
        <v>20</v>
      </c>
      <c r="AQ414" t="s">
        <v>2169</v>
      </c>
    </row>
    <row r="415" spans="42:43" x14ac:dyDescent="0.3">
      <c r="AP415">
        <v>20</v>
      </c>
      <c r="AQ415" t="s">
        <v>2170</v>
      </c>
    </row>
    <row r="416" spans="42:43" x14ac:dyDescent="0.3">
      <c r="AP416">
        <v>20</v>
      </c>
      <c r="AQ416" t="s">
        <v>2171</v>
      </c>
    </row>
    <row r="417" spans="42:43" x14ac:dyDescent="0.3">
      <c r="AP417">
        <v>20</v>
      </c>
      <c r="AQ417" t="s">
        <v>2172</v>
      </c>
    </row>
    <row r="418" spans="42:43" x14ac:dyDescent="0.3">
      <c r="AP418">
        <v>20</v>
      </c>
      <c r="AQ418" t="s">
        <v>2173</v>
      </c>
    </row>
    <row r="419" spans="42:43" x14ac:dyDescent="0.3">
      <c r="AP419">
        <v>20</v>
      </c>
      <c r="AQ419" t="s">
        <v>2174</v>
      </c>
    </row>
    <row r="420" spans="42:43" x14ac:dyDescent="0.3">
      <c r="AP420">
        <v>20</v>
      </c>
      <c r="AQ420" t="s">
        <v>2175</v>
      </c>
    </row>
    <row r="421" spans="42:43" x14ac:dyDescent="0.3">
      <c r="AP421">
        <v>20</v>
      </c>
      <c r="AQ421" t="s">
        <v>2176</v>
      </c>
    </row>
    <row r="422" spans="42:43" x14ac:dyDescent="0.3">
      <c r="AP422">
        <v>20</v>
      </c>
      <c r="AQ422" t="s">
        <v>2177</v>
      </c>
    </row>
    <row r="423" spans="42:43" x14ac:dyDescent="0.3">
      <c r="AP423">
        <v>20</v>
      </c>
      <c r="AQ423" t="s">
        <v>2178</v>
      </c>
    </row>
    <row r="424" spans="42:43" x14ac:dyDescent="0.3">
      <c r="AP424">
        <v>20</v>
      </c>
      <c r="AQ424" t="s">
        <v>2179</v>
      </c>
    </row>
    <row r="425" spans="42:43" x14ac:dyDescent="0.3">
      <c r="AP425">
        <v>20</v>
      </c>
      <c r="AQ425" t="s">
        <v>2180</v>
      </c>
    </row>
    <row r="426" spans="42:43" x14ac:dyDescent="0.3">
      <c r="AP426">
        <v>20</v>
      </c>
      <c r="AQ426" t="s">
        <v>2181</v>
      </c>
    </row>
    <row r="427" spans="42:43" x14ac:dyDescent="0.3">
      <c r="AP427">
        <v>20</v>
      </c>
      <c r="AQ427" t="s">
        <v>2182</v>
      </c>
    </row>
    <row r="428" spans="42:43" x14ac:dyDescent="0.3">
      <c r="AP428">
        <v>20</v>
      </c>
      <c r="AQ428" t="s">
        <v>2183</v>
      </c>
    </row>
    <row r="429" spans="42:43" x14ac:dyDescent="0.3">
      <c r="AP429">
        <v>20</v>
      </c>
      <c r="AQ429" t="s">
        <v>2184</v>
      </c>
    </row>
    <row r="430" spans="42:43" x14ac:dyDescent="0.3">
      <c r="AP430">
        <v>20</v>
      </c>
      <c r="AQ430" t="s">
        <v>2185</v>
      </c>
    </row>
    <row r="431" spans="42:43" x14ac:dyDescent="0.3">
      <c r="AP431">
        <v>20</v>
      </c>
      <c r="AQ431" t="s">
        <v>2186</v>
      </c>
    </row>
    <row r="432" spans="42:43" x14ac:dyDescent="0.3">
      <c r="AP432">
        <v>20</v>
      </c>
      <c r="AQ432" t="s">
        <v>2187</v>
      </c>
    </row>
    <row r="433" spans="42:43" x14ac:dyDescent="0.3">
      <c r="AP433">
        <v>20</v>
      </c>
      <c r="AQ433" t="s">
        <v>2188</v>
      </c>
    </row>
    <row r="434" spans="42:43" x14ac:dyDescent="0.3">
      <c r="AP434">
        <v>20</v>
      </c>
      <c r="AQ434" t="s">
        <v>2189</v>
      </c>
    </row>
    <row r="435" spans="42:43" x14ac:dyDescent="0.3">
      <c r="AP435">
        <v>20</v>
      </c>
      <c r="AQ435" t="s">
        <v>2190</v>
      </c>
    </row>
    <row r="436" spans="42:43" x14ac:dyDescent="0.3">
      <c r="AP436">
        <v>20</v>
      </c>
      <c r="AQ436" t="s">
        <v>2191</v>
      </c>
    </row>
    <row r="437" spans="42:43" x14ac:dyDescent="0.3">
      <c r="AP437">
        <v>20</v>
      </c>
      <c r="AQ437" t="s">
        <v>2192</v>
      </c>
    </row>
    <row r="438" spans="42:43" x14ac:dyDescent="0.3">
      <c r="AP438">
        <v>20</v>
      </c>
      <c r="AQ438" t="s">
        <v>2193</v>
      </c>
    </row>
    <row r="439" spans="42:43" x14ac:dyDescent="0.3">
      <c r="AP439">
        <v>20</v>
      </c>
      <c r="AQ439" t="s">
        <v>2194</v>
      </c>
    </row>
    <row r="440" spans="42:43" x14ac:dyDescent="0.3">
      <c r="AP440">
        <v>20</v>
      </c>
      <c r="AQ440" t="s">
        <v>2195</v>
      </c>
    </row>
    <row r="441" spans="42:43" x14ac:dyDescent="0.3">
      <c r="AP441">
        <v>20</v>
      </c>
      <c r="AQ441" t="s">
        <v>2196</v>
      </c>
    </row>
    <row r="442" spans="42:43" x14ac:dyDescent="0.3">
      <c r="AP442">
        <v>20</v>
      </c>
      <c r="AQ442" t="s">
        <v>2197</v>
      </c>
    </row>
    <row r="443" spans="42:43" x14ac:dyDescent="0.3">
      <c r="AP443">
        <v>20</v>
      </c>
      <c r="AQ443" t="s">
        <v>2198</v>
      </c>
    </row>
    <row r="444" spans="42:43" x14ac:dyDescent="0.3">
      <c r="AP444">
        <v>20</v>
      </c>
      <c r="AQ444" t="s">
        <v>2199</v>
      </c>
    </row>
    <row r="445" spans="42:43" x14ac:dyDescent="0.3">
      <c r="AP445">
        <v>20</v>
      </c>
      <c r="AQ445" t="s">
        <v>2200</v>
      </c>
    </row>
    <row r="446" spans="42:43" x14ac:dyDescent="0.3">
      <c r="AP446">
        <v>20</v>
      </c>
      <c r="AQ446" t="s">
        <v>2201</v>
      </c>
    </row>
    <row r="447" spans="42:43" x14ac:dyDescent="0.3">
      <c r="AP447">
        <v>20</v>
      </c>
      <c r="AQ447" t="s">
        <v>2202</v>
      </c>
    </row>
    <row r="448" spans="42:43" x14ac:dyDescent="0.3">
      <c r="AP448">
        <v>20</v>
      </c>
      <c r="AQ448" t="s">
        <v>2203</v>
      </c>
    </row>
    <row r="449" spans="42:43" x14ac:dyDescent="0.3">
      <c r="AP449">
        <v>20</v>
      </c>
      <c r="AQ449" t="s">
        <v>2204</v>
      </c>
    </row>
    <row r="450" spans="42:43" x14ac:dyDescent="0.3">
      <c r="AP450">
        <v>20</v>
      </c>
      <c r="AQ450" t="s">
        <v>2205</v>
      </c>
    </row>
    <row r="451" spans="42:43" x14ac:dyDescent="0.3">
      <c r="AP451">
        <v>20</v>
      </c>
      <c r="AQ451" t="s">
        <v>2206</v>
      </c>
    </row>
    <row r="452" spans="42:43" x14ac:dyDescent="0.3">
      <c r="AP452">
        <v>20</v>
      </c>
      <c r="AQ452" t="s">
        <v>2207</v>
      </c>
    </row>
    <row r="453" spans="42:43" x14ac:dyDescent="0.3">
      <c r="AP453">
        <v>20</v>
      </c>
      <c r="AQ453" t="s">
        <v>2208</v>
      </c>
    </row>
    <row r="454" spans="42:43" x14ac:dyDescent="0.3">
      <c r="AP454">
        <v>20</v>
      </c>
      <c r="AQ454" t="s">
        <v>2209</v>
      </c>
    </row>
    <row r="455" spans="42:43" x14ac:dyDescent="0.3">
      <c r="AP455">
        <v>20</v>
      </c>
      <c r="AQ455" t="s">
        <v>2210</v>
      </c>
    </row>
    <row r="456" spans="42:43" x14ac:dyDescent="0.3">
      <c r="AP456">
        <v>20</v>
      </c>
      <c r="AQ456" t="s">
        <v>2211</v>
      </c>
    </row>
    <row r="457" spans="42:43" x14ac:dyDescent="0.3">
      <c r="AP457">
        <v>20</v>
      </c>
      <c r="AQ457" t="s">
        <v>2212</v>
      </c>
    </row>
    <row r="458" spans="42:43" x14ac:dyDescent="0.3">
      <c r="AP458">
        <v>20</v>
      </c>
      <c r="AQ458" t="s">
        <v>2213</v>
      </c>
    </row>
    <row r="459" spans="42:43" x14ac:dyDescent="0.3">
      <c r="AP459">
        <v>20</v>
      </c>
      <c r="AQ459" t="s">
        <v>2214</v>
      </c>
    </row>
    <row r="460" spans="42:43" x14ac:dyDescent="0.3">
      <c r="AP460">
        <v>20</v>
      </c>
      <c r="AQ460" t="s">
        <v>2215</v>
      </c>
    </row>
    <row r="461" spans="42:43" x14ac:dyDescent="0.3">
      <c r="AP461">
        <v>20</v>
      </c>
      <c r="AQ461" t="s">
        <v>2216</v>
      </c>
    </row>
    <row r="462" spans="42:43" x14ac:dyDescent="0.3">
      <c r="AP462">
        <v>20</v>
      </c>
      <c r="AQ462" t="s">
        <v>2217</v>
      </c>
    </row>
    <row r="463" spans="42:43" x14ac:dyDescent="0.3">
      <c r="AP463">
        <v>20</v>
      </c>
      <c r="AQ463" t="s">
        <v>2218</v>
      </c>
    </row>
    <row r="464" spans="42:43" x14ac:dyDescent="0.3">
      <c r="AP464">
        <v>20</v>
      </c>
      <c r="AQ464" t="s">
        <v>2219</v>
      </c>
    </row>
    <row r="465" spans="42:43" x14ac:dyDescent="0.3">
      <c r="AP465">
        <v>20</v>
      </c>
      <c r="AQ465" t="s">
        <v>2220</v>
      </c>
    </row>
    <row r="466" spans="42:43" x14ac:dyDescent="0.3">
      <c r="AP466">
        <v>20</v>
      </c>
      <c r="AQ466" t="s">
        <v>2221</v>
      </c>
    </row>
    <row r="467" spans="42:43" x14ac:dyDescent="0.3">
      <c r="AP467">
        <v>20</v>
      </c>
      <c r="AQ467" t="s">
        <v>2222</v>
      </c>
    </row>
    <row r="468" spans="42:43" x14ac:dyDescent="0.3">
      <c r="AP468">
        <v>20</v>
      </c>
      <c r="AQ468" t="s">
        <v>2223</v>
      </c>
    </row>
    <row r="469" spans="42:43" x14ac:dyDescent="0.3">
      <c r="AP469">
        <v>20</v>
      </c>
      <c r="AQ469" t="s">
        <v>2224</v>
      </c>
    </row>
    <row r="470" spans="42:43" x14ac:dyDescent="0.3">
      <c r="AP470">
        <v>20</v>
      </c>
      <c r="AQ470" t="s">
        <v>2225</v>
      </c>
    </row>
    <row r="471" spans="42:43" x14ac:dyDescent="0.3">
      <c r="AP471">
        <v>20</v>
      </c>
      <c r="AQ471" t="s">
        <v>2226</v>
      </c>
    </row>
    <row r="472" spans="42:43" x14ac:dyDescent="0.3">
      <c r="AP472">
        <v>20</v>
      </c>
      <c r="AQ472" t="s">
        <v>2227</v>
      </c>
    </row>
    <row r="473" spans="42:43" x14ac:dyDescent="0.3">
      <c r="AP473">
        <v>20</v>
      </c>
      <c r="AQ473" t="s">
        <v>2228</v>
      </c>
    </row>
    <row r="474" spans="42:43" x14ac:dyDescent="0.3">
      <c r="AP474">
        <v>20</v>
      </c>
      <c r="AQ474" t="s">
        <v>2229</v>
      </c>
    </row>
    <row r="475" spans="42:43" x14ac:dyDescent="0.3">
      <c r="AP475">
        <v>20</v>
      </c>
      <c r="AQ475" t="s">
        <v>2230</v>
      </c>
    </row>
    <row r="476" spans="42:43" x14ac:dyDescent="0.3">
      <c r="AP476">
        <v>20</v>
      </c>
      <c r="AQ476" t="s">
        <v>2231</v>
      </c>
    </row>
    <row r="477" spans="42:43" x14ac:dyDescent="0.3">
      <c r="AP477">
        <v>20</v>
      </c>
      <c r="AQ477" t="s">
        <v>2232</v>
      </c>
    </row>
    <row r="478" spans="42:43" x14ac:dyDescent="0.3">
      <c r="AP478">
        <v>20</v>
      </c>
      <c r="AQ478" t="s">
        <v>2233</v>
      </c>
    </row>
    <row r="479" spans="42:43" x14ac:dyDescent="0.3">
      <c r="AP479">
        <v>20</v>
      </c>
      <c r="AQ479" t="s">
        <v>2234</v>
      </c>
    </row>
    <row r="480" spans="42:43" x14ac:dyDescent="0.3">
      <c r="AP480">
        <v>20</v>
      </c>
      <c r="AQ480" t="s">
        <v>2235</v>
      </c>
    </row>
    <row r="481" spans="42:43" x14ac:dyDescent="0.3">
      <c r="AP481">
        <v>20</v>
      </c>
      <c r="AQ481" t="s">
        <v>2236</v>
      </c>
    </row>
    <row r="482" spans="42:43" x14ac:dyDescent="0.3">
      <c r="AP482">
        <v>20</v>
      </c>
      <c r="AQ482" t="s">
        <v>2237</v>
      </c>
    </row>
    <row r="483" spans="42:43" x14ac:dyDescent="0.3">
      <c r="AP483">
        <v>20</v>
      </c>
      <c r="AQ483" t="s">
        <v>2238</v>
      </c>
    </row>
    <row r="484" spans="42:43" x14ac:dyDescent="0.3">
      <c r="AP484">
        <v>20</v>
      </c>
      <c r="AQ484" t="s">
        <v>2239</v>
      </c>
    </row>
    <row r="485" spans="42:43" x14ac:dyDescent="0.3">
      <c r="AP485">
        <v>20</v>
      </c>
      <c r="AQ485" t="s">
        <v>2240</v>
      </c>
    </row>
    <row r="486" spans="42:43" x14ac:dyDescent="0.3">
      <c r="AP486">
        <v>20</v>
      </c>
      <c r="AQ486" t="s">
        <v>2241</v>
      </c>
    </row>
    <row r="487" spans="42:43" x14ac:dyDescent="0.3">
      <c r="AP487">
        <v>20</v>
      </c>
      <c r="AQ487" t="s">
        <v>2242</v>
      </c>
    </row>
    <row r="488" spans="42:43" x14ac:dyDescent="0.3">
      <c r="AP488">
        <v>20</v>
      </c>
      <c r="AQ488" t="s">
        <v>2243</v>
      </c>
    </row>
    <row r="489" spans="42:43" x14ac:dyDescent="0.3">
      <c r="AP489">
        <v>20</v>
      </c>
      <c r="AQ489" t="s">
        <v>2244</v>
      </c>
    </row>
    <row r="490" spans="42:43" x14ac:dyDescent="0.3">
      <c r="AP490">
        <v>20</v>
      </c>
      <c r="AQ490" t="s">
        <v>2245</v>
      </c>
    </row>
    <row r="491" spans="42:43" x14ac:dyDescent="0.3">
      <c r="AP491">
        <v>20</v>
      </c>
      <c r="AQ491" t="s">
        <v>2246</v>
      </c>
    </row>
    <row r="492" spans="42:43" x14ac:dyDescent="0.3">
      <c r="AP492">
        <v>20</v>
      </c>
      <c r="AQ492" t="s">
        <v>2247</v>
      </c>
    </row>
    <row r="493" spans="42:43" x14ac:dyDescent="0.3">
      <c r="AP493">
        <v>20</v>
      </c>
      <c r="AQ493" t="s">
        <v>2248</v>
      </c>
    </row>
    <row r="494" spans="42:43" x14ac:dyDescent="0.3">
      <c r="AP494">
        <v>20</v>
      </c>
      <c r="AQ494" t="s">
        <v>2249</v>
      </c>
    </row>
    <row r="495" spans="42:43" x14ac:dyDescent="0.3">
      <c r="AP495">
        <v>20</v>
      </c>
      <c r="AQ495" t="s">
        <v>2250</v>
      </c>
    </row>
    <row r="496" spans="42:43" x14ac:dyDescent="0.3">
      <c r="AP496">
        <v>20</v>
      </c>
      <c r="AQ496" t="s">
        <v>2251</v>
      </c>
    </row>
    <row r="497" spans="42:43" x14ac:dyDescent="0.3">
      <c r="AP497">
        <v>20</v>
      </c>
      <c r="AQ497" t="s">
        <v>2252</v>
      </c>
    </row>
    <row r="498" spans="42:43" x14ac:dyDescent="0.3">
      <c r="AP498">
        <v>20</v>
      </c>
      <c r="AQ498" t="s">
        <v>2253</v>
      </c>
    </row>
    <row r="499" spans="42:43" x14ac:dyDescent="0.3">
      <c r="AP499">
        <v>20</v>
      </c>
      <c r="AQ499" t="s">
        <v>2254</v>
      </c>
    </row>
    <row r="500" spans="42:43" x14ac:dyDescent="0.3">
      <c r="AP500">
        <v>20</v>
      </c>
      <c r="AQ500" t="s">
        <v>2255</v>
      </c>
    </row>
    <row r="501" spans="42:43" x14ac:dyDescent="0.3">
      <c r="AP501">
        <v>20</v>
      </c>
      <c r="AQ501" t="s">
        <v>2256</v>
      </c>
    </row>
    <row r="502" spans="42:43" x14ac:dyDescent="0.3">
      <c r="AP502">
        <v>20</v>
      </c>
      <c r="AQ502" t="s">
        <v>2257</v>
      </c>
    </row>
    <row r="503" spans="42:43" x14ac:dyDescent="0.3">
      <c r="AP503">
        <v>20</v>
      </c>
      <c r="AQ503" t="s">
        <v>2258</v>
      </c>
    </row>
    <row r="504" spans="42:43" x14ac:dyDescent="0.3">
      <c r="AP504">
        <v>20</v>
      </c>
      <c r="AQ504" t="s">
        <v>2259</v>
      </c>
    </row>
    <row r="505" spans="42:43" x14ac:dyDescent="0.3">
      <c r="AP505">
        <v>20</v>
      </c>
      <c r="AQ505" t="s">
        <v>2260</v>
      </c>
    </row>
    <row r="506" spans="42:43" x14ac:dyDescent="0.3">
      <c r="AP506">
        <v>20</v>
      </c>
      <c r="AQ506" t="s">
        <v>2261</v>
      </c>
    </row>
    <row r="507" spans="42:43" x14ac:dyDescent="0.3">
      <c r="AP507">
        <v>20</v>
      </c>
      <c r="AQ507" t="s">
        <v>2262</v>
      </c>
    </row>
    <row r="508" spans="42:43" x14ac:dyDescent="0.3">
      <c r="AP508">
        <v>20</v>
      </c>
      <c r="AQ508" t="s">
        <v>2263</v>
      </c>
    </row>
    <row r="509" spans="42:43" x14ac:dyDescent="0.3">
      <c r="AP509">
        <v>20</v>
      </c>
      <c r="AQ509" t="s">
        <v>2264</v>
      </c>
    </row>
    <row r="510" spans="42:43" x14ac:dyDescent="0.3">
      <c r="AP510">
        <v>20</v>
      </c>
      <c r="AQ510" t="s">
        <v>2265</v>
      </c>
    </row>
    <row r="511" spans="42:43" x14ac:dyDescent="0.3">
      <c r="AP511">
        <v>20</v>
      </c>
      <c r="AQ511" t="s">
        <v>2266</v>
      </c>
    </row>
    <row r="512" spans="42:43" x14ac:dyDescent="0.3">
      <c r="AP512">
        <v>20</v>
      </c>
      <c r="AQ512" t="s">
        <v>2267</v>
      </c>
    </row>
    <row r="513" spans="42:43" x14ac:dyDescent="0.3">
      <c r="AP513">
        <v>20</v>
      </c>
      <c r="AQ513" t="s">
        <v>2268</v>
      </c>
    </row>
    <row r="514" spans="42:43" x14ac:dyDescent="0.3">
      <c r="AP514">
        <v>20</v>
      </c>
      <c r="AQ514" t="s">
        <v>2269</v>
      </c>
    </row>
    <row r="515" spans="42:43" x14ac:dyDescent="0.3">
      <c r="AP515">
        <v>20</v>
      </c>
      <c r="AQ515" t="s">
        <v>2270</v>
      </c>
    </row>
    <row r="516" spans="42:43" x14ac:dyDescent="0.3">
      <c r="AP516">
        <v>20</v>
      </c>
      <c r="AQ516" t="s">
        <v>2271</v>
      </c>
    </row>
    <row r="517" spans="42:43" x14ac:dyDescent="0.3">
      <c r="AP517">
        <v>20</v>
      </c>
      <c r="AQ517" t="s">
        <v>2272</v>
      </c>
    </row>
    <row r="518" spans="42:43" x14ac:dyDescent="0.3">
      <c r="AP518">
        <v>20</v>
      </c>
      <c r="AQ518" t="s">
        <v>2273</v>
      </c>
    </row>
    <row r="519" spans="42:43" x14ac:dyDescent="0.3">
      <c r="AP519">
        <v>20</v>
      </c>
      <c r="AQ519" t="s">
        <v>2274</v>
      </c>
    </row>
    <row r="520" spans="42:43" x14ac:dyDescent="0.3">
      <c r="AP520">
        <v>20</v>
      </c>
      <c r="AQ520" t="s">
        <v>2275</v>
      </c>
    </row>
    <row r="521" spans="42:43" x14ac:dyDescent="0.3">
      <c r="AP521">
        <v>20</v>
      </c>
      <c r="AQ521" t="s">
        <v>2276</v>
      </c>
    </row>
    <row r="522" spans="42:43" x14ac:dyDescent="0.3">
      <c r="AP522">
        <v>20</v>
      </c>
      <c r="AQ522" t="s">
        <v>2277</v>
      </c>
    </row>
    <row r="523" spans="42:43" x14ac:dyDescent="0.3">
      <c r="AP523">
        <v>20</v>
      </c>
      <c r="AQ523" t="s">
        <v>2278</v>
      </c>
    </row>
    <row r="524" spans="42:43" x14ac:dyDescent="0.3">
      <c r="AP524">
        <v>20</v>
      </c>
      <c r="AQ524" t="s">
        <v>2279</v>
      </c>
    </row>
    <row r="525" spans="42:43" x14ac:dyDescent="0.3">
      <c r="AP525">
        <v>20</v>
      </c>
      <c r="AQ525" t="s">
        <v>2280</v>
      </c>
    </row>
    <row r="526" spans="42:43" x14ac:dyDescent="0.3">
      <c r="AP526">
        <v>20</v>
      </c>
      <c r="AQ526" t="s">
        <v>2281</v>
      </c>
    </row>
    <row r="527" spans="42:43" x14ac:dyDescent="0.3">
      <c r="AP527">
        <v>20</v>
      </c>
      <c r="AQ527" t="s">
        <v>2282</v>
      </c>
    </row>
    <row r="528" spans="42:43" x14ac:dyDescent="0.3">
      <c r="AP528">
        <v>20</v>
      </c>
      <c r="AQ528" t="s">
        <v>2283</v>
      </c>
    </row>
    <row r="529" spans="42:43" x14ac:dyDescent="0.3">
      <c r="AP529">
        <v>20</v>
      </c>
      <c r="AQ529" t="s">
        <v>2284</v>
      </c>
    </row>
    <row r="530" spans="42:43" x14ac:dyDescent="0.3">
      <c r="AP530">
        <v>20</v>
      </c>
      <c r="AQ530" t="s">
        <v>2285</v>
      </c>
    </row>
    <row r="531" spans="42:43" x14ac:dyDescent="0.3">
      <c r="AP531">
        <v>20</v>
      </c>
      <c r="AQ531" t="s">
        <v>2286</v>
      </c>
    </row>
    <row r="532" spans="42:43" x14ac:dyDescent="0.3">
      <c r="AP532">
        <v>20</v>
      </c>
      <c r="AQ532" t="s">
        <v>2287</v>
      </c>
    </row>
    <row r="533" spans="42:43" x14ac:dyDescent="0.3">
      <c r="AP533">
        <v>20</v>
      </c>
      <c r="AQ533" t="s">
        <v>2288</v>
      </c>
    </row>
    <row r="534" spans="42:43" x14ac:dyDescent="0.3">
      <c r="AP534">
        <v>20</v>
      </c>
      <c r="AQ534" t="s">
        <v>2289</v>
      </c>
    </row>
    <row r="535" spans="42:43" x14ac:dyDescent="0.3">
      <c r="AP535">
        <v>20</v>
      </c>
      <c r="AQ535" t="s">
        <v>2290</v>
      </c>
    </row>
    <row r="536" spans="42:43" x14ac:dyDescent="0.3">
      <c r="AP536">
        <v>20</v>
      </c>
      <c r="AQ536" t="s">
        <v>2291</v>
      </c>
    </row>
    <row r="537" spans="42:43" x14ac:dyDescent="0.3">
      <c r="AP537">
        <v>20</v>
      </c>
      <c r="AQ537" t="s">
        <v>2292</v>
      </c>
    </row>
    <row r="538" spans="42:43" x14ac:dyDescent="0.3">
      <c r="AP538">
        <v>20</v>
      </c>
      <c r="AQ538" t="s">
        <v>2293</v>
      </c>
    </row>
    <row r="539" spans="42:43" x14ac:dyDescent="0.3">
      <c r="AP539">
        <v>20</v>
      </c>
      <c r="AQ539" t="s">
        <v>2294</v>
      </c>
    </row>
    <row r="540" spans="42:43" x14ac:dyDescent="0.3">
      <c r="AP540">
        <v>20</v>
      </c>
      <c r="AQ540" t="s">
        <v>2295</v>
      </c>
    </row>
    <row r="541" spans="42:43" x14ac:dyDescent="0.3">
      <c r="AP541">
        <v>20</v>
      </c>
      <c r="AQ541" t="s">
        <v>2296</v>
      </c>
    </row>
    <row r="542" spans="42:43" x14ac:dyDescent="0.3">
      <c r="AP542">
        <v>20</v>
      </c>
      <c r="AQ542" t="s">
        <v>2297</v>
      </c>
    </row>
    <row r="543" spans="42:43" x14ac:dyDescent="0.3">
      <c r="AP543">
        <v>20</v>
      </c>
      <c r="AQ543" t="s">
        <v>2298</v>
      </c>
    </row>
    <row r="544" spans="42:43" x14ac:dyDescent="0.3">
      <c r="AP544">
        <v>20</v>
      </c>
      <c r="AQ544" t="s">
        <v>2299</v>
      </c>
    </row>
    <row r="545" spans="42:43" x14ac:dyDescent="0.3">
      <c r="AP545">
        <v>20</v>
      </c>
      <c r="AQ545" t="s">
        <v>2300</v>
      </c>
    </row>
    <row r="546" spans="42:43" x14ac:dyDescent="0.3">
      <c r="AP546">
        <v>20</v>
      </c>
      <c r="AQ546" t="s">
        <v>2301</v>
      </c>
    </row>
    <row r="547" spans="42:43" x14ac:dyDescent="0.3">
      <c r="AP547">
        <v>20</v>
      </c>
      <c r="AQ547" t="s">
        <v>2302</v>
      </c>
    </row>
    <row r="548" spans="42:43" x14ac:dyDescent="0.3">
      <c r="AP548">
        <v>20</v>
      </c>
      <c r="AQ548" t="s">
        <v>2303</v>
      </c>
    </row>
    <row r="549" spans="42:43" x14ac:dyDescent="0.3">
      <c r="AP549">
        <v>20</v>
      </c>
      <c r="AQ549" t="s">
        <v>2304</v>
      </c>
    </row>
    <row r="550" spans="42:43" x14ac:dyDescent="0.3">
      <c r="AP550">
        <v>20</v>
      </c>
      <c r="AQ550" t="s">
        <v>2305</v>
      </c>
    </row>
    <row r="551" spans="42:43" x14ac:dyDescent="0.3">
      <c r="AP551">
        <v>20</v>
      </c>
      <c r="AQ551" t="s">
        <v>2306</v>
      </c>
    </row>
    <row r="552" spans="42:43" x14ac:dyDescent="0.3">
      <c r="AP552">
        <v>20</v>
      </c>
      <c r="AQ552" t="s">
        <v>2307</v>
      </c>
    </row>
    <row r="553" spans="42:43" x14ac:dyDescent="0.3">
      <c r="AP553">
        <v>20</v>
      </c>
      <c r="AQ553" t="s">
        <v>2308</v>
      </c>
    </row>
    <row r="554" spans="42:43" x14ac:dyDescent="0.3">
      <c r="AP554">
        <v>20</v>
      </c>
      <c r="AQ554" t="s">
        <v>2309</v>
      </c>
    </row>
    <row r="555" spans="42:43" x14ac:dyDescent="0.3">
      <c r="AP555">
        <v>20</v>
      </c>
      <c r="AQ555" t="s">
        <v>2310</v>
      </c>
    </row>
    <row r="556" spans="42:43" x14ac:dyDescent="0.3">
      <c r="AP556">
        <v>20</v>
      </c>
      <c r="AQ556" t="s">
        <v>2311</v>
      </c>
    </row>
    <row r="557" spans="42:43" x14ac:dyDescent="0.3">
      <c r="AP557">
        <v>20</v>
      </c>
      <c r="AQ557" t="s">
        <v>2312</v>
      </c>
    </row>
    <row r="558" spans="42:43" x14ac:dyDescent="0.3">
      <c r="AP558">
        <v>20</v>
      </c>
      <c r="AQ558" t="s">
        <v>2313</v>
      </c>
    </row>
    <row r="559" spans="42:43" x14ac:dyDescent="0.3">
      <c r="AP559">
        <v>20</v>
      </c>
      <c r="AQ559" t="s">
        <v>2314</v>
      </c>
    </row>
    <row r="560" spans="42:43" x14ac:dyDescent="0.3">
      <c r="AP560">
        <v>20</v>
      </c>
      <c r="AQ560" t="s">
        <v>2315</v>
      </c>
    </row>
    <row r="561" spans="42:43" x14ac:dyDescent="0.3">
      <c r="AP561">
        <v>20</v>
      </c>
      <c r="AQ561" t="s">
        <v>2316</v>
      </c>
    </row>
    <row r="562" spans="42:43" x14ac:dyDescent="0.3">
      <c r="AP562">
        <v>20</v>
      </c>
      <c r="AQ562" t="s">
        <v>2317</v>
      </c>
    </row>
    <row r="563" spans="42:43" x14ac:dyDescent="0.3">
      <c r="AP563">
        <v>20</v>
      </c>
      <c r="AQ563" t="s">
        <v>1437</v>
      </c>
    </row>
    <row r="564" spans="42:43" x14ac:dyDescent="0.3">
      <c r="AP564">
        <v>20</v>
      </c>
      <c r="AQ564" t="s">
        <v>2318</v>
      </c>
    </row>
    <row r="565" spans="42:43" x14ac:dyDescent="0.3">
      <c r="AP565">
        <v>20</v>
      </c>
      <c r="AQ565" t="s">
        <v>2319</v>
      </c>
    </row>
    <row r="566" spans="42:43" x14ac:dyDescent="0.3">
      <c r="AP566">
        <v>20</v>
      </c>
      <c r="AQ566" t="s">
        <v>2320</v>
      </c>
    </row>
    <row r="567" spans="42:43" x14ac:dyDescent="0.3">
      <c r="AP567">
        <v>20</v>
      </c>
      <c r="AQ567" t="s">
        <v>2321</v>
      </c>
    </row>
    <row r="568" spans="42:43" x14ac:dyDescent="0.3">
      <c r="AP568">
        <v>20</v>
      </c>
      <c r="AQ568" t="s">
        <v>2322</v>
      </c>
    </row>
    <row r="569" spans="42:43" x14ac:dyDescent="0.3">
      <c r="AP569">
        <v>20</v>
      </c>
      <c r="AQ569" t="s">
        <v>2323</v>
      </c>
    </row>
    <row r="570" spans="42:43" x14ac:dyDescent="0.3">
      <c r="AP570">
        <v>20</v>
      </c>
      <c r="AQ570" t="s">
        <v>2324</v>
      </c>
    </row>
    <row r="571" spans="42:43" x14ac:dyDescent="0.3">
      <c r="AP571">
        <v>20</v>
      </c>
      <c r="AQ571" t="s">
        <v>2325</v>
      </c>
    </row>
    <row r="572" spans="42:43" x14ac:dyDescent="0.3">
      <c r="AP572">
        <v>20</v>
      </c>
      <c r="AQ572" t="s">
        <v>2326</v>
      </c>
    </row>
  </sheetData>
  <sheetProtection algorithmName="SHA-512" hashValue="qevmCoF5TPFieandj4bWTlig0PZmEwacloJLxvKDr7Lc7g2m3yohoGC3drRs2JZ/W4USOoGwCWjXimrjdWy4+Q==" saltValue="TShsdXaCPddPLOnCrpvmrg==" spinCount="100000" sheet="1" objects="1" scenarios="1" selectLockedCells="1" selectUnlockedCells="1"/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/>
  <dimension ref="A1:XFC67"/>
  <sheetViews>
    <sheetView showGridLines="0" zoomScale="90" zoomScaleNormal="90" workbookViewId="0">
      <selection activeCell="C14" sqref="C14"/>
    </sheetView>
  </sheetViews>
  <sheetFormatPr baseColWidth="10" defaultColWidth="10.88671875" defaultRowHeight="14.4" zeroHeight="1" x14ac:dyDescent="0.3"/>
  <cols>
    <col min="1" max="1" width="72.109375" style="1" customWidth="1"/>
    <col min="2" max="6" width="20.6640625" customWidth="1"/>
    <col min="7" max="7" width="0" hidden="1" customWidth="1"/>
    <col min="8" max="8" width="0" hidden="1"/>
    <col min="9" max="16381" width="0" hidden="1" customWidth="1"/>
    <col min="16382" max="16382" width="5.6640625" hidden="1" customWidth="1"/>
    <col min="16383" max="16383" width="4.88671875" hidden="1" customWidth="1"/>
    <col min="16384" max="16384" width="9.109375" hidden="1" customWidth="1"/>
  </cols>
  <sheetData>
    <row r="1" spans="1:7" s="75" customFormat="1" ht="34.5" customHeight="1" x14ac:dyDescent="0.3">
      <c r="A1" s="135" t="s">
        <v>487</v>
      </c>
      <c r="B1" s="135"/>
      <c r="C1" s="135"/>
      <c r="D1" s="135"/>
      <c r="E1" s="135"/>
      <c r="F1" s="135"/>
      <c r="G1" s="90"/>
    </row>
    <row r="2" spans="1:7" x14ac:dyDescent="0.3">
      <c r="A2" s="126" t="str">
        <f>ENTE_PUBLICO</f>
        <v>JUNTA DE AGUA POTABLE DRENAJE ALCANTARILLADO Y SANEAMIENTO DEL MUNICIPIO DE IRAPUATO GTO, Gobierno del Estado de Guanajuato</v>
      </c>
      <c r="B2" s="127"/>
      <c r="C2" s="127"/>
      <c r="D2" s="127"/>
      <c r="E2" s="127"/>
      <c r="F2" s="128"/>
    </row>
    <row r="3" spans="1:7" x14ac:dyDescent="0.3">
      <c r="A3" s="132" t="s">
        <v>488</v>
      </c>
      <c r="B3" s="133"/>
      <c r="C3" s="133"/>
      <c r="D3" s="133"/>
      <c r="E3" s="133"/>
      <c r="F3" s="134"/>
    </row>
    <row r="4" spans="1:7" ht="28.8" x14ac:dyDescent="0.3">
      <c r="A4" s="7"/>
      <c r="B4" s="7" t="s">
        <v>489</v>
      </c>
      <c r="C4" s="7" t="s">
        <v>490</v>
      </c>
      <c r="D4" s="7" t="s">
        <v>491</v>
      </c>
      <c r="E4" s="7" t="s">
        <v>492</v>
      </c>
      <c r="F4" s="7" t="s">
        <v>493</v>
      </c>
    </row>
    <row r="5" spans="1:7" x14ac:dyDescent="0.3">
      <c r="A5" s="99" t="s">
        <v>494</v>
      </c>
      <c r="B5" s="4"/>
      <c r="C5" s="4"/>
      <c r="D5" s="4"/>
      <c r="E5" s="4"/>
      <c r="F5" s="4"/>
    </row>
    <row r="6" spans="1:7" x14ac:dyDescent="0.3">
      <c r="A6" s="54" t="s">
        <v>495</v>
      </c>
      <c r="B6" s="50"/>
      <c r="C6" s="50"/>
      <c r="D6" s="50"/>
      <c r="E6" s="50"/>
      <c r="F6" s="50"/>
    </row>
    <row r="7" spans="1:7" x14ac:dyDescent="0.3">
      <c r="A7" s="54" t="s">
        <v>496</v>
      </c>
      <c r="B7" s="50"/>
      <c r="C7" s="50"/>
      <c r="D7" s="50"/>
      <c r="E7" s="50"/>
      <c r="F7" s="50"/>
    </row>
    <row r="8" spans="1:7" x14ac:dyDescent="0.3">
      <c r="A8" s="48"/>
      <c r="B8" s="46"/>
      <c r="C8" s="46"/>
      <c r="D8" s="46"/>
      <c r="E8" s="46"/>
      <c r="F8" s="46"/>
    </row>
    <row r="9" spans="1:7" x14ac:dyDescent="0.3">
      <c r="A9" s="99" t="s">
        <v>497</v>
      </c>
      <c r="B9" s="46"/>
      <c r="C9" s="46"/>
      <c r="D9" s="46"/>
      <c r="E9" s="46"/>
      <c r="F9" s="46"/>
    </row>
    <row r="10" spans="1:7" x14ac:dyDescent="0.3">
      <c r="A10" s="54" t="s">
        <v>498</v>
      </c>
      <c r="B10" s="50"/>
      <c r="C10" s="50"/>
      <c r="D10" s="50"/>
      <c r="E10" s="50"/>
      <c r="F10" s="50"/>
    </row>
    <row r="11" spans="1:7" x14ac:dyDescent="0.3">
      <c r="A11" s="58" t="s">
        <v>499</v>
      </c>
      <c r="B11" s="50"/>
      <c r="C11" s="50"/>
      <c r="D11" s="50"/>
      <c r="E11" s="50"/>
      <c r="F11" s="50"/>
    </row>
    <row r="12" spans="1:7" x14ac:dyDescent="0.3">
      <c r="A12" s="58" t="s">
        <v>500</v>
      </c>
      <c r="B12" s="50"/>
      <c r="C12" s="50"/>
      <c r="D12" s="50"/>
      <c r="E12" s="50"/>
      <c r="F12" s="50"/>
    </row>
    <row r="13" spans="1:7" x14ac:dyDescent="0.3">
      <c r="A13" s="58" t="s">
        <v>501</v>
      </c>
      <c r="B13" s="50"/>
      <c r="C13" s="50"/>
      <c r="D13" s="50"/>
      <c r="E13" s="50"/>
      <c r="F13" s="50"/>
    </row>
    <row r="14" spans="1:7" x14ac:dyDescent="0.3">
      <c r="A14" s="54" t="s">
        <v>502</v>
      </c>
      <c r="B14" s="50"/>
      <c r="C14" s="50"/>
      <c r="D14" s="50"/>
      <c r="E14" s="50"/>
      <c r="F14" s="50"/>
    </row>
    <row r="15" spans="1:7" x14ac:dyDescent="0.3">
      <c r="A15" s="58" t="s">
        <v>499</v>
      </c>
      <c r="B15" s="50"/>
      <c r="C15" s="50"/>
      <c r="D15" s="50"/>
      <c r="E15" s="50"/>
      <c r="F15" s="50"/>
    </row>
    <row r="16" spans="1:7" x14ac:dyDescent="0.3">
      <c r="A16" s="58" t="s">
        <v>500</v>
      </c>
      <c r="B16" s="50"/>
      <c r="C16" s="50"/>
      <c r="D16" s="50"/>
      <c r="E16" s="50"/>
      <c r="F16" s="50"/>
    </row>
    <row r="17" spans="1:6" x14ac:dyDescent="0.3">
      <c r="A17" s="58" t="s">
        <v>501</v>
      </c>
      <c r="B17" s="50"/>
      <c r="C17" s="50"/>
      <c r="D17" s="50"/>
      <c r="E17" s="50"/>
      <c r="F17" s="50"/>
    </row>
    <row r="18" spans="1:6" x14ac:dyDescent="0.3">
      <c r="A18" s="54" t="s">
        <v>503</v>
      </c>
      <c r="B18" s="118"/>
      <c r="C18" s="50"/>
      <c r="D18" s="50"/>
      <c r="E18" s="50"/>
      <c r="F18" s="50"/>
    </row>
    <row r="19" spans="1:6" x14ac:dyDescent="0.3">
      <c r="A19" s="54" t="s">
        <v>504</v>
      </c>
      <c r="B19" s="50"/>
      <c r="C19" s="50"/>
      <c r="D19" s="50"/>
      <c r="E19" s="50"/>
      <c r="F19" s="50"/>
    </row>
    <row r="20" spans="1:6" x14ac:dyDescent="0.3">
      <c r="A20" s="54" t="s">
        <v>505</v>
      </c>
      <c r="B20" s="119"/>
      <c r="C20" s="119"/>
      <c r="D20" s="119"/>
      <c r="E20" s="119"/>
      <c r="F20" s="119"/>
    </row>
    <row r="21" spans="1:6" x14ac:dyDescent="0.3">
      <c r="A21" s="54" t="s">
        <v>506</v>
      </c>
      <c r="B21" s="119"/>
      <c r="C21" s="119"/>
      <c r="D21" s="119"/>
      <c r="E21" s="119"/>
      <c r="F21" s="119"/>
    </row>
    <row r="22" spans="1:6" x14ac:dyDescent="0.3">
      <c r="A22" s="54" t="s">
        <v>507</v>
      </c>
      <c r="B22" s="119"/>
      <c r="C22" s="119"/>
      <c r="D22" s="119"/>
      <c r="E22" s="119"/>
      <c r="F22" s="119"/>
    </row>
    <row r="23" spans="1:6" x14ac:dyDescent="0.3">
      <c r="A23" s="54" t="s">
        <v>508</v>
      </c>
      <c r="B23" s="119"/>
      <c r="C23" s="119"/>
      <c r="D23" s="119"/>
      <c r="E23" s="119"/>
      <c r="F23" s="119"/>
    </row>
    <row r="24" spans="1:6" x14ac:dyDescent="0.3">
      <c r="A24" s="54" t="s">
        <v>509</v>
      </c>
      <c r="B24" s="120"/>
      <c r="C24" s="50"/>
      <c r="D24" s="50"/>
      <c r="E24" s="50"/>
      <c r="F24" s="50"/>
    </row>
    <row r="25" spans="1:6" x14ac:dyDescent="0.3">
      <c r="A25" s="54" t="s">
        <v>510</v>
      </c>
      <c r="B25" s="120"/>
      <c r="C25" s="50"/>
      <c r="D25" s="50"/>
      <c r="E25" s="50"/>
      <c r="F25" s="50"/>
    </row>
    <row r="26" spans="1:6" x14ac:dyDescent="0.3">
      <c r="A26" s="48"/>
      <c r="B26" s="46"/>
      <c r="C26" s="46"/>
      <c r="D26" s="46"/>
      <c r="E26" s="46"/>
      <c r="F26" s="46"/>
    </row>
    <row r="27" spans="1:6" x14ac:dyDescent="0.3">
      <c r="A27" s="99" t="s">
        <v>511</v>
      </c>
      <c r="B27" s="46"/>
      <c r="C27" s="46"/>
      <c r="D27" s="46"/>
      <c r="E27" s="46"/>
      <c r="F27" s="46"/>
    </row>
    <row r="28" spans="1:6" x14ac:dyDescent="0.3">
      <c r="A28" s="54" t="s">
        <v>512</v>
      </c>
      <c r="B28" s="50"/>
      <c r="C28" s="50"/>
      <c r="D28" s="50"/>
      <c r="E28" s="50"/>
      <c r="F28" s="50"/>
    </row>
    <row r="29" spans="1:6" x14ac:dyDescent="0.3">
      <c r="A29" s="48"/>
      <c r="B29" s="46"/>
      <c r="C29" s="46"/>
      <c r="D29" s="46"/>
      <c r="E29" s="46"/>
      <c r="F29" s="46"/>
    </row>
    <row r="30" spans="1:6" x14ac:dyDescent="0.3">
      <c r="A30" s="99" t="s">
        <v>513</v>
      </c>
      <c r="B30" s="46"/>
      <c r="C30" s="46"/>
      <c r="D30" s="46"/>
      <c r="E30" s="46"/>
      <c r="F30" s="46"/>
    </row>
    <row r="31" spans="1:6" x14ac:dyDescent="0.3">
      <c r="A31" s="54" t="s">
        <v>498</v>
      </c>
      <c r="B31" s="50"/>
      <c r="C31" s="50"/>
      <c r="D31" s="50"/>
      <c r="E31" s="50"/>
      <c r="F31" s="50"/>
    </row>
    <row r="32" spans="1:6" x14ac:dyDescent="0.3">
      <c r="A32" s="54" t="s">
        <v>502</v>
      </c>
      <c r="B32" s="50"/>
      <c r="C32" s="50"/>
      <c r="D32" s="50"/>
      <c r="E32" s="50"/>
      <c r="F32" s="50"/>
    </row>
    <row r="33" spans="1:6" x14ac:dyDescent="0.3">
      <c r="A33" s="54" t="s">
        <v>514</v>
      </c>
      <c r="B33" s="50"/>
      <c r="C33" s="50"/>
      <c r="D33" s="50"/>
      <c r="E33" s="50"/>
      <c r="F33" s="50"/>
    </row>
    <row r="34" spans="1:6" x14ac:dyDescent="0.3">
      <c r="A34" s="48"/>
      <c r="B34" s="46"/>
      <c r="C34" s="46"/>
      <c r="D34" s="46"/>
      <c r="E34" s="46"/>
      <c r="F34" s="46"/>
    </row>
    <row r="35" spans="1:6" x14ac:dyDescent="0.3">
      <c r="A35" s="99" t="s">
        <v>515</v>
      </c>
      <c r="B35" s="46"/>
      <c r="C35" s="46"/>
      <c r="D35" s="46"/>
      <c r="E35" s="46"/>
      <c r="F35" s="46"/>
    </row>
    <row r="36" spans="1:6" x14ac:dyDescent="0.3">
      <c r="A36" s="54" t="s">
        <v>516</v>
      </c>
      <c r="B36" s="50"/>
      <c r="C36" s="50"/>
      <c r="D36" s="50"/>
      <c r="E36" s="50"/>
      <c r="F36" s="50"/>
    </row>
    <row r="37" spans="1:6" x14ac:dyDescent="0.3">
      <c r="A37" s="54" t="s">
        <v>517</v>
      </c>
      <c r="B37" s="50"/>
      <c r="C37" s="50"/>
      <c r="D37" s="50"/>
      <c r="E37" s="50"/>
      <c r="F37" s="50"/>
    </row>
    <row r="38" spans="1:6" x14ac:dyDescent="0.3">
      <c r="A38" s="54" t="s">
        <v>518</v>
      </c>
      <c r="B38" s="120"/>
      <c r="C38" s="50"/>
      <c r="D38" s="50"/>
      <c r="E38" s="50"/>
      <c r="F38" s="50"/>
    </row>
    <row r="39" spans="1:6" x14ac:dyDescent="0.3">
      <c r="A39" s="48"/>
      <c r="B39" s="46"/>
      <c r="C39" s="46"/>
      <c r="D39" s="46"/>
      <c r="E39" s="46"/>
      <c r="F39" s="46"/>
    </row>
    <row r="40" spans="1:6" x14ac:dyDescent="0.3">
      <c r="A40" s="99" t="s">
        <v>519</v>
      </c>
      <c r="B40" s="50"/>
      <c r="C40" s="50"/>
      <c r="D40" s="50"/>
      <c r="E40" s="50"/>
      <c r="F40" s="50"/>
    </row>
    <row r="41" spans="1:6" x14ac:dyDescent="0.3">
      <c r="A41" s="48"/>
      <c r="B41" s="46"/>
      <c r="C41" s="46"/>
      <c r="D41" s="46"/>
      <c r="E41" s="46"/>
      <c r="F41" s="46"/>
    </row>
    <row r="42" spans="1:6" x14ac:dyDescent="0.3">
      <c r="A42" s="99" t="s">
        <v>520</v>
      </c>
      <c r="B42" s="46"/>
      <c r="C42" s="46"/>
      <c r="D42" s="46"/>
      <c r="E42" s="46"/>
      <c r="F42" s="46"/>
    </row>
    <row r="43" spans="1:6" x14ac:dyDescent="0.3">
      <c r="A43" s="54" t="s">
        <v>521</v>
      </c>
      <c r="B43" s="50"/>
      <c r="C43" s="50"/>
      <c r="D43" s="50"/>
      <c r="E43" s="50"/>
      <c r="F43" s="50"/>
    </row>
    <row r="44" spans="1:6" x14ac:dyDescent="0.3">
      <c r="A44" s="54" t="s">
        <v>522</v>
      </c>
      <c r="B44" s="50"/>
      <c r="C44" s="50"/>
      <c r="D44" s="50"/>
      <c r="E44" s="50"/>
      <c r="F44" s="50"/>
    </row>
    <row r="45" spans="1:6" x14ac:dyDescent="0.3">
      <c r="A45" s="54" t="s">
        <v>523</v>
      </c>
      <c r="B45" s="50"/>
      <c r="C45" s="50"/>
      <c r="D45" s="50"/>
      <c r="E45" s="50"/>
      <c r="F45" s="50"/>
    </row>
    <row r="46" spans="1:6" x14ac:dyDescent="0.3">
      <c r="A46" s="48"/>
      <c r="B46" s="46"/>
      <c r="C46" s="46"/>
      <c r="D46" s="46"/>
      <c r="E46" s="46"/>
      <c r="F46" s="46"/>
    </row>
    <row r="47" spans="1:6" ht="28.8" x14ac:dyDescent="0.3">
      <c r="A47" s="99" t="s">
        <v>524</v>
      </c>
      <c r="B47" s="46"/>
      <c r="C47" s="46"/>
      <c r="D47" s="46"/>
      <c r="E47" s="46"/>
      <c r="F47" s="46"/>
    </row>
    <row r="48" spans="1:6" x14ac:dyDescent="0.3">
      <c r="A48" s="54" t="s">
        <v>522</v>
      </c>
      <c r="B48" s="119"/>
      <c r="C48" s="119"/>
      <c r="D48" s="119"/>
      <c r="E48" s="119"/>
      <c r="F48" s="119"/>
    </row>
    <row r="49" spans="1:6" x14ac:dyDescent="0.3">
      <c r="A49" s="54" t="s">
        <v>523</v>
      </c>
      <c r="B49" s="119"/>
      <c r="C49" s="119"/>
      <c r="D49" s="119"/>
      <c r="E49" s="119"/>
      <c r="F49" s="119"/>
    </row>
    <row r="50" spans="1:6" x14ac:dyDescent="0.3">
      <c r="A50" s="48"/>
      <c r="B50" s="46"/>
      <c r="C50" s="46"/>
      <c r="D50" s="46"/>
      <c r="E50" s="46"/>
      <c r="F50" s="46"/>
    </row>
    <row r="51" spans="1:6" x14ac:dyDescent="0.3">
      <c r="A51" s="99" t="s">
        <v>525</v>
      </c>
      <c r="B51" s="46"/>
      <c r="C51" s="46"/>
      <c r="D51" s="46"/>
      <c r="E51" s="46"/>
      <c r="F51" s="46"/>
    </row>
    <row r="52" spans="1:6" x14ac:dyDescent="0.3">
      <c r="A52" s="54" t="s">
        <v>522</v>
      </c>
      <c r="B52" s="50"/>
      <c r="C52" s="50"/>
      <c r="D52" s="50"/>
      <c r="E52" s="50"/>
      <c r="F52" s="50"/>
    </row>
    <row r="53" spans="1:6" x14ac:dyDescent="0.3">
      <c r="A53" s="54" t="s">
        <v>523</v>
      </c>
      <c r="B53" s="50"/>
      <c r="C53" s="50"/>
      <c r="D53" s="50"/>
      <c r="E53" s="50"/>
      <c r="F53" s="50"/>
    </row>
    <row r="54" spans="1:6" x14ac:dyDescent="0.3">
      <c r="A54" s="54" t="s">
        <v>526</v>
      </c>
      <c r="B54" s="50"/>
      <c r="C54" s="50"/>
      <c r="D54" s="50"/>
      <c r="E54" s="50"/>
      <c r="F54" s="50"/>
    </row>
    <row r="55" spans="1:6" x14ac:dyDescent="0.3">
      <c r="A55" s="48"/>
      <c r="B55" s="46"/>
      <c r="C55" s="46"/>
      <c r="D55" s="46"/>
      <c r="E55" s="46"/>
      <c r="F55" s="46"/>
    </row>
    <row r="56" spans="1:6" x14ac:dyDescent="0.3">
      <c r="A56" s="99" t="s">
        <v>527</v>
      </c>
      <c r="B56" s="46"/>
      <c r="C56" s="46"/>
      <c r="D56" s="46"/>
      <c r="E56" s="46"/>
      <c r="F56" s="46"/>
    </row>
    <row r="57" spans="1:6" x14ac:dyDescent="0.3">
      <c r="A57" s="54" t="s">
        <v>522</v>
      </c>
      <c r="B57" s="50"/>
      <c r="C57" s="50"/>
      <c r="D57" s="50"/>
      <c r="E57" s="50"/>
      <c r="F57" s="50"/>
    </row>
    <row r="58" spans="1:6" x14ac:dyDescent="0.3">
      <c r="A58" s="54" t="s">
        <v>523</v>
      </c>
      <c r="B58" s="50"/>
      <c r="C58" s="50"/>
      <c r="D58" s="50"/>
      <c r="E58" s="50"/>
      <c r="F58" s="50"/>
    </row>
    <row r="59" spans="1:6" x14ac:dyDescent="0.3">
      <c r="A59" s="48"/>
      <c r="B59" s="46"/>
      <c r="C59" s="46"/>
      <c r="D59" s="46"/>
      <c r="E59" s="46"/>
      <c r="F59" s="46"/>
    </row>
    <row r="60" spans="1:6" x14ac:dyDescent="0.3">
      <c r="A60" s="99" t="s">
        <v>528</v>
      </c>
      <c r="B60" s="46"/>
      <c r="C60" s="46"/>
      <c r="D60" s="46"/>
      <c r="E60" s="46"/>
      <c r="F60" s="46"/>
    </row>
    <row r="61" spans="1:6" x14ac:dyDescent="0.3">
      <c r="A61" s="54" t="s">
        <v>529</v>
      </c>
      <c r="B61" s="50"/>
      <c r="C61" s="50"/>
      <c r="D61" s="50"/>
      <c r="E61" s="50"/>
      <c r="F61" s="50"/>
    </row>
    <row r="62" spans="1:6" x14ac:dyDescent="0.3">
      <c r="A62" s="54" t="s">
        <v>530</v>
      </c>
      <c r="B62" s="120"/>
      <c r="C62" s="50"/>
      <c r="D62" s="50"/>
      <c r="E62" s="50"/>
      <c r="F62" s="50"/>
    </row>
    <row r="63" spans="1:6" x14ac:dyDescent="0.3">
      <c r="A63" s="48"/>
      <c r="B63" s="46"/>
      <c r="C63" s="46"/>
      <c r="D63" s="46"/>
      <c r="E63" s="46"/>
      <c r="F63" s="46"/>
    </row>
    <row r="64" spans="1:6" x14ac:dyDescent="0.3">
      <c r="A64" s="99" t="s">
        <v>531</v>
      </c>
      <c r="B64" s="46"/>
      <c r="C64" s="46"/>
      <c r="D64" s="46"/>
      <c r="E64" s="46"/>
      <c r="F64" s="46"/>
    </row>
    <row r="65" spans="1:6" x14ac:dyDescent="0.3">
      <c r="A65" s="54" t="s">
        <v>532</v>
      </c>
      <c r="B65" s="50"/>
      <c r="C65" s="50"/>
      <c r="D65" s="50"/>
      <c r="E65" s="50"/>
      <c r="F65" s="50"/>
    </row>
    <row r="66" spans="1:6" x14ac:dyDescent="0.3">
      <c r="A66" s="54" t="s">
        <v>533</v>
      </c>
      <c r="B66" s="50"/>
      <c r="C66" s="50"/>
      <c r="D66" s="50"/>
      <c r="E66" s="50"/>
      <c r="F66" s="50"/>
    </row>
    <row r="67" spans="1:6" x14ac:dyDescent="0.3">
      <c r="A67" s="115"/>
      <c r="B67" s="49"/>
      <c r="C67" s="49"/>
      <c r="D67" s="49"/>
      <c r="E67" s="49"/>
      <c r="F67" s="49"/>
    </row>
  </sheetData>
  <sheetProtection password="D4CF" sheet="1" objects="1" scenarios="1"/>
  <mergeCells count="3">
    <mergeCell ref="A2:F2"/>
    <mergeCell ref="A3:F3"/>
    <mergeCell ref="A1:F1"/>
  </mergeCells>
  <dataValidations count="14">
    <dataValidation type="decimal" allowBlank="1" showInputMessage="1" showErrorMessage="1" sqref="B14:F14 B10:F10">
      <formula1>0</formula1>
      <formula2>200</formula2>
    </dataValidation>
    <dataValidation type="decimal" allowBlank="1" showInputMessage="1" showErrorMessage="1" prompt="El porcentaje (%) de crecimiento esperado de los activos del plan." sqref="B23:F23">
      <formula1>0</formula1>
      <formula2>100</formula2>
    </dataValidation>
    <dataValidation type="whole" allowBlank="1" showInputMessage="1" showErrorMessage="1" prompt="El año en que se elaboró el estudio actuarial más reciente." sqref="B65:F65">
      <formula1>1900</formula1>
      <formula2>2099</formula2>
    </dataValidation>
    <dataValidation type="whole" allowBlank="1" showInputMessage="1" showErrorMessage="1" prompt="Promedio de años de servicios de los trabajadores afiliados activos." sqref="B19:F19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>
      <formula1>0</formula1>
      <formula2>100</formula2>
    </dataValidation>
    <dataValidation type="decimal" allowBlank="1" showInputMessage="1" showErrorMessage="1" prompt="El porcentaje (%) de crecimiento esperado de los pensionados y jubilados." sqref="B22:F22">
      <formula1>0</formula1>
      <formula2>100</formula2>
    </dataValidation>
    <dataValidation type="whole" allowBlank="1" showInputMessage="1" showErrorMessage="1" prompt="La edad (en años) a la que el afiliado puede tramitar su jubilación o pensión." sqref="B24:F24">
      <formula1>0</formula1>
      <formula2>199</formula2>
    </dataValidation>
    <dataValidation type="decimal" allowBlank="1" showInputMessage="1" showErrorMessage="1" prompt="La esperanza de vida (en años) de los afiliados al plan. " sqref="B25:F25">
      <formula1>0</formula1>
      <formula2>199</formula2>
    </dataValidation>
    <dataValidation type="whole" allowBlank="1" showInputMessage="1" showErrorMessage="1" prompt="El año en que el plan se encuentre en descapitalización." sqref="B61:F61">
      <formula1>1900</formula1>
      <formula2>2099</formula2>
    </dataValidation>
    <dataValidation allowBlank="1" showInputMessage="1" showErrorMessage="1" prompt="La empresa o institución que elaboró el estudio actuarial más reciente." sqref="B66:F66"/>
    <dataValidation allowBlank="1" showInputMessage="1" showErrorMessage="1" prompt="Definir si el tipo de sistema corresponde a una prestación laboral o es un fondo general para trabajadores del estado o municipio." sqref="B6:F6"/>
    <dataValidation allowBlank="1" showInputMessage="1" showErrorMessage="1" prompt="Definir si el tipo de sistema es un plan de beneficio definido, de contribución definida o mixto." sqref="B7:F7"/>
    <dataValidation type="whole" allowBlank="1" showInputMessage="1" showErrorMessage="1" sqref="B11:F13 B15:F17">
      <formula1>0</formula1>
      <formula2>199</formula2>
    </dataValidation>
    <dataValidation type="decimal" allowBlank="1" showInputMessage="1" showErrorMessage="1" sqref="B52:F54 B57:F58 B62:F62 B43:F45 B36:F38 B31:F33 B28:F28">
      <formula1>-1.79769313486231E+100</formula1>
      <formula2>1.79769313486231E+100</formula2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2">
        <x14:dataValidation type="decimal" allowBlank="1" showInputMessage="1" showErrorMessage="1" prompt="El monto de la reserva a la fecha de cierre del ejercicio solicitado.">
          <x14:formula1>
            <xm:f>0</xm:f>
          </x14:formula1>
          <x14:formula2>
            <xm:f>'Info General'!E30</xm:f>
          </x14:formula2>
          <xm:sqref>B40</xm:sqref>
        </x14:dataValidation>
        <x14:dataValidation type="decimal" allowBlank="1" showInputMessage="1" showErrorMessage="1" prompt="El valor presente de las contribuciones asociadas a los sueldos futuros de cotización de la generación actual.">
          <x14:formula1>
            <xm:f>0</xm:f>
          </x14:formula1>
          <x14:formula2>
            <xm:f>'Info General'!E16</xm:f>
          </x14:formula2>
          <xm:sqref>B48:F48</xm:sqref>
        </x14:dataValidation>
        <x14:dataValidation type="decimal" allowBlank="1" showInputMessage="1" showErrorMessage="1" prompt="El valor presente de las contribuciones asociadas a los sueldos futuros de cotización de generaciones futuras.">
          <x14:formula1>
            <xm:f>0</xm:f>
          </x14:formula1>
          <x14:formula2>
            <xm:f>'Info General'!E17</xm:f>
          </x14:formula2>
          <xm:sqref>B49:F49</xm:sqref>
        </x14:dataValidation>
        <x14:dataValidation type="whole" allowBlank="1" showInputMessage="1" showErrorMessage="1">
          <x14:formula1>
            <xm:f>0</xm:f>
          </x14:formula1>
          <x14:formula2>
            <xm:f>'Info General'!E30</xm:f>
          </x14:formula2>
          <xm:sqref>B18</xm:sqref>
        </x14:dataValidation>
        <x14:dataValidation type="whole" allowBlank="1" showInputMessage="1" showErrorMessage="1">
          <x14:formula1>
            <xm:f>0</xm:f>
          </x14:formula1>
          <x14:formula2>
            <xm:f>'Info General'!E30</xm:f>
          </x14:formula2>
          <xm:sqref>C18</xm:sqref>
        </x14:dataValidation>
        <x14:dataValidation type="whole" allowBlank="1" showInputMessage="1" showErrorMessage="1">
          <x14:formula1>
            <xm:f>0</xm:f>
          </x14:formula1>
          <x14:formula2>
            <xm:f>'Info General'!E30</xm:f>
          </x14:formula2>
          <xm:sqref>D18</xm:sqref>
        </x14:dataValidation>
        <x14:dataValidation type="whole" allowBlank="1" showInputMessage="1" showErrorMessage="1">
          <x14:formula1>
            <xm:f>0</xm:f>
          </x14:formula1>
          <x14:formula2>
            <xm:f>'Info General'!E30</xm:f>
          </x14:formula2>
          <xm:sqref>E18</xm:sqref>
        </x14:dataValidation>
        <x14:dataValidation type="whole" allowBlank="1" showInputMessage="1" showErrorMessage="1">
          <x14:formula1>
            <xm:f>0</xm:f>
          </x14:formula1>
          <x14:formula2>
            <xm:f>'Info General'!E30</xm:f>
          </x14:formula2>
          <xm:sqref>F18</xm:sqref>
        </x14:dataValidation>
        <x14:dataValidation type="decimal" allowBlank="1" showInputMessage="1" showErrorMessage="1" prompt="El monto de la reserva a la fecha de cierre del ejercicio solicitado.">
          <x14:formula1>
            <xm:f>0</xm:f>
          </x14:formula1>
          <x14:formula2>
            <xm:f>'Info General'!E30</xm:f>
          </x14:formula2>
          <xm:sqref>C40</xm:sqref>
        </x14:dataValidation>
        <x14:dataValidation type="decimal" allowBlank="1" showInputMessage="1" showErrorMessage="1" prompt="El monto de la reserva a la fecha de cierre del ejercicio solicitado.">
          <x14:formula1>
            <xm:f>0</xm:f>
          </x14:formula1>
          <x14:formula2>
            <xm:f>'Info General'!E30</xm:f>
          </x14:formula2>
          <xm:sqref>D40</xm:sqref>
        </x14:dataValidation>
        <x14:dataValidation type="decimal" allowBlank="1" showInputMessage="1" showErrorMessage="1" prompt="El monto de la reserva a la fecha de cierre del ejercicio solicitado.">
          <x14:formula1>
            <xm:f>0</xm:f>
          </x14:formula1>
          <x14:formula2>
            <xm:f>'Info General'!E30</xm:f>
          </x14:formula2>
          <xm:sqref>E40</xm:sqref>
        </x14:dataValidation>
        <x14:dataValidation type="decimal" allowBlank="1" showInputMessage="1" showErrorMessage="1" prompt="El monto de la reserva a la fecha de cierre del ejercicio solicitado.">
          <x14:formula1>
            <xm:f>0</xm:f>
          </x14:formula1>
          <x14:formula2>
            <xm:f>'Info General'!E30</xm:f>
          </x14:formula2>
          <xm:sqref>F40</xm:sqref>
        </x14:dataValidation>
      </x14:dataValidations>
    </ext>
  </extLst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5"/>
  <dimension ref="A1:T52"/>
  <sheetViews>
    <sheetView workbookViewId="0">
      <selection activeCell="P20" sqref="P20"/>
    </sheetView>
  </sheetViews>
  <sheetFormatPr baseColWidth="10" defaultRowHeight="14.4" x14ac:dyDescent="0.3"/>
  <cols>
    <col min="1" max="1" width="10.44140625" bestFit="1" customWidth="1"/>
    <col min="2" max="14" width="3" customWidth="1"/>
    <col min="15" max="15" width="58.44140625" customWidth="1"/>
    <col min="17" max="17" width="12.6640625" customWidth="1"/>
    <col min="18" max="18" width="11.33203125" bestFit="1" customWidth="1"/>
    <col min="20" max="20" width="11" bestFit="1" customWidth="1"/>
    <col min="21" max="21" width="20.6640625" bestFit="1" customWidth="1"/>
    <col min="22" max="22" width="15" bestFit="1" customWidth="1"/>
    <col min="23" max="23" width="27.33203125" bestFit="1" customWidth="1"/>
    <col min="24" max="24" width="16" bestFit="1" customWidth="1"/>
  </cols>
  <sheetData>
    <row r="1" spans="1:20" x14ac:dyDescent="0.3">
      <c r="A1" t="s">
        <v>538</v>
      </c>
      <c r="B1" t="s">
        <v>539</v>
      </c>
      <c r="C1" t="s">
        <v>540</v>
      </c>
      <c r="D1" t="s">
        <v>541</v>
      </c>
      <c r="E1" t="s">
        <v>542</v>
      </c>
      <c r="F1" t="s">
        <v>543</v>
      </c>
      <c r="G1" t="s">
        <v>544</v>
      </c>
      <c r="H1" t="s">
        <v>545</v>
      </c>
      <c r="I1" t="s">
        <v>546</v>
      </c>
      <c r="P1" s="7" t="s">
        <v>3271</v>
      </c>
      <c r="Q1" s="7" t="s">
        <v>3272</v>
      </c>
      <c r="R1" s="7" t="s">
        <v>3273</v>
      </c>
      <c r="S1" s="7" t="s">
        <v>3274</v>
      </c>
      <c r="T1" s="7" t="s">
        <v>3275</v>
      </c>
    </row>
    <row r="2" spans="1:20" x14ac:dyDescent="0.3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8,1,0,0,0,0,0</v>
      </c>
      <c r="B2">
        <v>8</v>
      </c>
      <c r="C2">
        <v>1</v>
      </c>
      <c r="I2" t="s">
        <v>494</v>
      </c>
      <c r="P2" s="13"/>
      <c r="Q2" s="13"/>
      <c r="R2" s="13"/>
      <c r="S2" s="13"/>
      <c r="T2" s="13"/>
    </row>
    <row r="3" spans="1:20" x14ac:dyDescent="0.3">
      <c r="A3" t="str">
        <f t="shared" ref="A3:A52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8,1,1,0,0,0,0</v>
      </c>
      <c r="B3">
        <v>8</v>
      </c>
      <c r="C3">
        <v>1</v>
      </c>
      <c r="D3">
        <v>1</v>
      </c>
      <c r="J3" t="s">
        <v>495</v>
      </c>
      <c r="P3" s="13">
        <f>'Formato 8'!B6</f>
        <v>0</v>
      </c>
      <c r="Q3" s="13">
        <f>'Formato 8'!C6</f>
        <v>0</v>
      </c>
      <c r="R3" s="13">
        <f>'Formato 8'!D6</f>
        <v>0</v>
      </c>
      <c r="S3" s="13">
        <f>'Formato 8'!E6</f>
        <v>0</v>
      </c>
      <c r="T3" s="13">
        <f>'Formato 8'!F6</f>
        <v>0</v>
      </c>
    </row>
    <row r="4" spans="1:20" x14ac:dyDescent="0.3">
      <c r="A4" t="str">
        <f t="shared" si="0"/>
        <v>8,1,2,0,0,0,0</v>
      </c>
      <c r="B4">
        <v>8</v>
      </c>
      <c r="C4">
        <v>1</v>
      </c>
      <c r="D4">
        <v>2</v>
      </c>
      <c r="J4" t="s">
        <v>496</v>
      </c>
      <c r="P4" s="13">
        <f>'Formato 8'!B7</f>
        <v>0</v>
      </c>
      <c r="Q4" s="13">
        <f>'Formato 8'!C7</f>
        <v>0</v>
      </c>
      <c r="R4" s="13">
        <f>'Formato 8'!D7</f>
        <v>0</v>
      </c>
      <c r="S4" s="13">
        <f>'Formato 8'!E7</f>
        <v>0</v>
      </c>
      <c r="T4" s="13">
        <f>'Formato 8'!F7</f>
        <v>0</v>
      </c>
    </row>
    <row r="5" spans="1:20" x14ac:dyDescent="0.3">
      <c r="A5" t="str">
        <f t="shared" si="0"/>
        <v>8,2,0,0,0,0,0</v>
      </c>
      <c r="B5">
        <v>8</v>
      </c>
      <c r="C5">
        <v>2</v>
      </c>
      <c r="I5" t="s">
        <v>497</v>
      </c>
      <c r="P5" s="13"/>
      <c r="Q5" s="13"/>
      <c r="R5" s="13"/>
      <c r="S5" s="13"/>
      <c r="T5" s="13"/>
    </row>
    <row r="6" spans="1:20" x14ac:dyDescent="0.3">
      <c r="A6" t="str">
        <f t="shared" si="0"/>
        <v>8,2,1,0,0,0,0</v>
      </c>
      <c r="B6">
        <v>8</v>
      </c>
      <c r="C6">
        <v>2</v>
      </c>
      <c r="D6">
        <v>1</v>
      </c>
      <c r="J6" t="s">
        <v>498</v>
      </c>
      <c r="P6" s="13">
        <f>'Formato 8'!B10</f>
        <v>0</v>
      </c>
      <c r="Q6" s="13">
        <f>'Formato 8'!C10</f>
        <v>0</v>
      </c>
      <c r="R6" s="13">
        <f>'Formato 8'!D10</f>
        <v>0</v>
      </c>
      <c r="S6" s="13">
        <f>'Formato 8'!E10</f>
        <v>0</v>
      </c>
      <c r="T6" s="13">
        <f>'Formato 8'!F10</f>
        <v>0</v>
      </c>
    </row>
    <row r="7" spans="1:20" x14ac:dyDescent="0.3">
      <c r="A7" t="str">
        <f t="shared" si="0"/>
        <v>8,2,1,1,0,0,0</v>
      </c>
      <c r="B7">
        <v>8</v>
      </c>
      <c r="C7">
        <v>2</v>
      </c>
      <c r="D7">
        <v>1</v>
      </c>
      <c r="E7">
        <v>1</v>
      </c>
      <c r="K7" t="s">
        <v>499</v>
      </c>
      <c r="P7" s="13">
        <f>'Formato 8'!B11</f>
        <v>0</v>
      </c>
      <c r="Q7" s="13">
        <f>'Formato 8'!C11</f>
        <v>0</v>
      </c>
      <c r="R7" s="13">
        <f>'Formato 8'!D11</f>
        <v>0</v>
      </c>
      <c r="S7" s="13">
        <f>'Formato 8'!E11</f>
        <v>0</v>
      </c>
      <c r="T7" s="13">
        <f>'Formato 8'!F11</f>
        <v>0</v>
      </c>
    </row>
    <row r="8" spans="1:20" x14ac:dyDescent="0.3">
      <c r="A8" t="str">
        <f t="shared" si="0"/>
        <v>8,2,1,2,0,0,0</v>
      </c>
      <c r="B8">
        <v>8</v>
      </c>
      <c r="C8">
        <v>2</v>
      </c>
      <c r="D8">
        <v>1</v>
      </c>
      <c r="E8">
        <v>2</v>
      </c>
      <c r="K8" t="s">
        <v>500</v>
      </c>
      <c r="P8" s="13">
        <f>'Formato 8'!B12</f>
        <v>0</v>
      </c>
      <c r="Q8" s="13">
        <f>'Formato 8'!C12</f>
        <v>0</v>
      </c>
      <c r="R8" s="13">
        <f>'Formato 8'!D12</f>
        <v>0</v>
      </c>
      <c r="S8" s="13">
        <f>'Formato 8'!E12</f>
        <v>0</v>
      </c>
      <c r="T8" s="13">
        <f>'Formato 8'!F12</f>
        <v>0</v>
      </c>
    </row>
    <row r="9" spans="1:20" x14ac:dyDescent="0.3">
      <c r="A9" t="str">
        <f t="shared" si="0"/>
        <v>8,2,1,3,0,0,0</v>
      </c>
      <c r="B9">
        <v>8</v>
      </c>
      <c r="C9">
        <v>2</v>
      </c>
      <c r="D9">
        <v>1</v>
      </c>
      <c r="E9">
        <v>3</v>
      </c>
      <c r="K9" t="s">
        <v>501</v>
      </c>
      <c r="P9" s="13">
        <f>'Formato 8'!B13</f>
        <v>0</v>
      </c>
      <c r="Q9" s="13">
        <f>'Formato 8'!C13</f>
        <v>0</v>
      </c>
      <c r="R9" s="13">
        <f>'Formato 8'!D13</f>
        <v>0</v>
      </c>
      <c r="S9" s="13">
        <f>'Formato 8'!E13</f>
        <v>0</v>
      </c>
      <c r="T9" s="13">
        <f>'Formato 8'!F13</f>
        <v>0</v>
      </c>
    </row>
    <row r="10" spans="1:20" x14ac:dyDescent="0.3">
      <c r="A10" t="str">
        <f t="shared" si="0"/>
        <v>8,2,2,0,0,0,0</v>
      </c>
      <c r="B10">
        <v>8</v>
      </c>
      <c r="C10">
        <v>2</v>
      </c>
      <c r="D10">
        <v>2</v>
      </c>
      <c r="J10" t="s">
        <v>502</v>
      </c>
      <c r="P10" s="13">
        <f>'Formato 8'!B14</f>
        <v>0</v>
      </c>
      <c r="Q10" s="13">
        <f>'Formato 8'!C14</f>
        <v>0</v>
      </c>
      <c r="R10" s="13">
        <f>'Formato 8'!D14</f>
        <v>0</v>
      </c>
      <c r="S10" s="13">
        <f>'Formato 8'!E14</f>
        <v>0</v>
      </c>
      <c r="T10" s="13">
        <f>'Formato 8'!F14</f>
        <v>0</v>
      </c>
    </row>
    <row r="11" spans="1:20" x14ac:dyDescent="0.3">
      <c r="A11" t="str">
        <f t="shared" si="0"/>
        <v>8,2,2,1,0,0,0</v>
      </c>
      <c r="B11">
        <v>8</v>
      </c>
      <c r="C11">
        <v>2</v>
      </c>
      <c r="D11">
        <v>2</v>
      </c>
      <c r="E11">
        <v>1</v>
      </c>
      <c r="K11" t="s">
        <v>499</v>
      </c>
      <c r="P11" s="13">
        <f>'Formato 8'!B15</f>
        <v>0</v>
      </c>
      <c r="Q11" s="13">
        <f>'Formato 8'!C15</f>
        <v>0</v>
      </c>
      <c r="R11" s="13">
        <f>'Formato 8'!D15</f>
        <v>0</v>
      </c>
      <c r="S11" s="13">
        <f>'Formato 8'!E15</f>
        <v>0</v>
      </c>
      <c r="T11" s="13">
        <f>'Formato 8'!F15</f>
        <v>0</v>
      </c>
    </row>
    <row r="12" spans="1:20" x14ac:dyDescent="0.3">
      <c r="A12" t="str">
        <f t="shared" si="0"/>
        <v>8,2,2,2,0,0,0</v>
      </c>
      <c r="B12">
        <v>8</v>
      </c>
      <c r="C12">
        <v>2</v>
      </c>
      <c r="D12">
        <v>2</v>
      </c>
      <c r="E12">
        <v>2</v>
      </c>
      <c r="K12" t="s">
        <v>500</v>
      </c>
      <c r="P12" s="13">
        <f>'Formato 8'!B16</f>
        <v>0</v>
      </c>
      <c r="Q12" s="13">
        <f>'Formato 8'!C16</f>
        <v>0</v>
      </c>
      <c r="R12" s="13">
        <f>'Formato 8'!D16</f>
        <v>0</v>
      </c>
      <c r="S12" s="13">
        <f>'Formato 8'!E16</f>
        <v>0</v>
      </c>
      <c r="T12" s="13">
        <f>'Formato 8'!F16</f>
        <v>0</v>
      </c>
    </row>
    <row r="13" spans="1:20" x14ac:dyDescent="0.3">
      <c r="A13" t="str">
        <f t="shared" si="0"/>
        <v>8,2,2,3,0,0,0</v>
      </c>
      <c r="B13">
        <v>8</v>
      </c>
      <c r="C13">
        <v>2</v>
      </c>
      <c r="D13">
        <v>2</v>
      </c>
      <c r="E13">
        <v>3</v>
      </c>
      <c r="K13" t="s">
        <v>501</v>
      </c>
      <c r="P13" s="13">
        <f>'Formato 8'!B17</f>
        <v>0</v>
      </c>
      <c r="Q13" s="13">
        <f>'Formato 8'!C17</f>
        <v>0</v>
      </c>
      <c r="R13" s="13">
        <f>'Formato 8'!D17</f>
        <v>0</v>
      </c>
      <c r="S13" s="13">
        <f>'Formato 8'!E17</f>
        <v>0</v>
      </c>
      <c r="T13" s="13">
        <f>'Formato 8'!F17</f>
        <v>0</v>
      </c>
    </row>
    <row r="14" spans="1:20" x14ac:dyDescent="0.3">
      <c r="A14" t="str">
        <f t="shared" si="0"/>
        <v>8,2,3,0,0,0,0</v>
      </c>
      <c r="B14">
        <v>8</v>
      </c>
      <c r="C14">
        <v>2</v>
      </c>
      <c r="D14">
        <v>3</v>
      </c>
      <c r="J14" t="s">
        <v>503</v>
      </c>
      <c r="P14" s="13">
        <f>'Formato 8'!B18</f>
        <v>0</v>
      </c>
      <c r="Q14" s="13">
        <f>'Formato 8'!C18</f>
        <v>0</v>
      </c>
      <c r="R14" s="13">
        <f>'Formato 8'!D18</f>
        <v>0</v>
      </c>
      <c r="S14" s="13">
        <f>'Formato 8'!E18</f>
        <v>0</v>
      </c>
      <c r="T14" s="13">
        <f>'Formato 8'!F18</f>
        <v>0</v>
      </c>
    </row>
    <row r="15" spans="1:20" x14ac:dyDescent="0.3">
      <c r="A15" t="str">
        <f t="shared" si="0"/>
        <v>8,2,4,0,0,0,0</v>
      </c>
      <c r="B15">
        <v>8</v>
      </c>
      <c r="C15">
        <v>2</v>
      </c>
      <c r="D15">
        <v>4</v>
      </c>
      <c r="J15" t="s">
        <v>504</v>
      </c>
      <c r="P15" s="13">
        <f>'Formato 8'!B19</f>
        <v>0</v>
      </c>
      <c r="Q15" s="13">
        <f>'Formato 8'!C19</f>
        <v>0</v>
      </c>
      <c r="R15" s="13">
        <f>'Formato 8'!D19</f>
        <v>0</v>
      </c>
      <c r="S15" s="13">
        <f>'Formato 8'!E19</f>
        <v>0</v>
      </c>
      <c r="T15" s="13">
        <f>'Formato 8'!F19</f>
        <v>0</v>
      </c>
    </row>
    <row r="16" spans="1:20" x14ac:dyDescent="0.3">
      <c r="A16" t="str">
        <f t="shared" si="0"/>
        <v>8,2,5,0,0,0,0</v>
      </c>
      <c r="B16">
        <v>8</v>
      </c>
      <c r="C16">
        <v>2</v>
      </c>
      <c r="D16">
        <v>5</v>
      </c>
      <c r="J16" t="s">
        <v>505</v>
      </c>
      <c r="P16" s="13">
        <f>'Formato 8'!B20</f>
        <v>0</v>
      </c>
      <c r="Q16" s="13">
        <f>'Formato 8'!C20</f>
        <v>0</v>
      </c>
      <c r="R16" s="13">
        <f>'Formato 8'!D20</f>
        <v>0</v>
      </c>
      <c r="S16" s="13">
        <f>'Formato 8'!E20</f>
        <v>0</v>
      </c>
      <c r="T16" s="13">
        <f>'Formato 8'!F20</f>
        <v>0</v>
      </c>
    </row>
    <row r="17" spans="1:20" x14ac:dyDescent="0.3">
      <c r="A17" t="str">
        <f t="shared" si="0"/>
        <v>8,2,6,0,0,0,0</v>
      </c>
      <c r="B17">
        <v>8</v>
      </c>
      <c r="C17">
        <v>2</v>
      </c>
      <c r="D17">
        <v>6</v>
      </c>
      <c r="J17" t="s">
        <v>506</v>
      </c>
      <c r="P17" s="13">
        <f>'Formato 8'!B21</f>
        <v>0</v>
      </c>
      <c r="Q17" s="13">
        <f>'Formato 8'!C21</f>
        <v>0</v>
      </c>
      <c r="R17" s="13">
        <f>'Formato 8'!D21</f>
        <v>0</v>
      </c>
      <c r="S17" s="13">
        <f>'Formato 8'!E21</f>
        <v>0</v>
      </c>
      <c r="T17" s="13">
        <f>'Formato 8'!F21</f>
        <v>0</v>
      </c>
    </row>
    <row r="18" spans="1:20" x14ac:dyDescent="0.3">
      <c r="A18" t="str">
        <f t="shared" si="0"/>
        <v>8,2,7,0,0,0,0</v>
      </c>
      <c r="B18">
        <v>8</v>
      </c>
      <c r="C18">
        <v>2</v>
      </c>
      <c r="D18">
        <v>7</v>
      </c>
      <c r="J18" t="s">
        <v>507</v>
      </c>
      <c r="P18" s="13">
        <f>'Formato 8'!B22</f>
        <v>0</v>
      </c>
      <c r="Q18" s="13">
        <f>'Formato 8'!C22</f>
        <v>0</v>
      </c>
      <c r="R18" s="13">
        <f>'Formato 8'!D22</f>
        <v>0</v>
      </c>
      <c r="S18" s="13">
        <f>'Formato 8'!E22</f>
        <v>0</v>
      </c>
      <c r="T18" s="13">
        <f>'Formato 8'!F22</f>
        <v>0</v>
      </c>
    </row>
    <row r="19" spans="1:20" x14ac:dyDescent="0.3">
      <c r="A19" t="str">
        <f t="shared" si="0"/>
        <v>8,2,8,0,0,0,0</v>
      </c>
      <c r="B19">
        <v>8</v>
      </c>
      <c r="C19">
        <v>2</v>
      </c>
      <c r="D19">
        <v>8</v>
      </c>
      <c r="J19" t="s">
        <v>508</v>
      </c>
      <c r="P19" s="13">
        <f>'Formato 8'!B23</f>
        <v>0</v>
      </c>
      <c r="Q19" s="13">
        <f>'Formato 8'!C23</f>
        <v>0</v>
      </c>
      <c r="R19" s="13">
        <f>'Formato 8'!D23</f>
        <v>0</v>
      </c>
      <c r="S19" s="13">
        <f>'Formato 8'!E23</f>
        <v>0</v>
      </c>
      <c r="T19" s="13">
        <f>'Formato 8'!F23</f>
        <v>0</v>
      </c>
    </row>
    <row r="20" spans="1:20" x14ac:dyDescent="0.3">
      <c r="A20" t="str">
        <f t="shared" si="0"/>
        <v>8,2,9,0,0,0,0</v>
      </c>
      <c r="B20">
        <v>8</v>
      </c>
      <c r="C20">
        <v>2</v>
      </c>
      <c r="D20">
        <v>9</v>
      </c>
      <c r="J20" t="s">
        <v>509</v>
      </c>
      <c r="P20" s="13">
        <f>'Formato 8'!B24</f>
        <v>0</v>
      </c>
      <c r="Q20" s="13">
        <f>'Formato 8'!C24</f>
        <v>0</v>
      </c>
      <c r="R20" s="13">
        <f>'Formato 8'!D24</f>
        <v>0</v>
      </c>
      <c r="S20" s="13">
        <f>'Formato 8'!E24</f>
        <v>0</v>
      </c>
      <c r="T20" s="13">
        <f>'Formato 8'!F24</f>
        <v>0</v>
      </c>
    </row>
    <row r="21" spans="1:20" x14ac:dyDescent="0.3">
      <c r="A21" t="str">
        <f t="shared" si="0"/>
        <v>8,2,10,0,0,0,0</v>
      </c>
      <c r="B21">
        <v>8</v>
      </c>
      <c r="C21">
        <v>2</v>
      </c>
      <c r="D21">
        <v>10</v>
      </c>
      <c r="J21" t="s">
        <v>510</v>
      </c>
      <c r="P21" s="13">
        <f>'Formato 8'!B25</f>
        <v>0</v>
      </c>
      <c r="Q21" s="13">
        <f>'Formato 8'!C25</f>
        <v>0</v>
      </c>
      <c r="R21" s="13">
        <f>'Formato 8'!D25</f>
        <v>0</v>
      </c>
      <c r="S21" s="13">
        <f>'Formato 8'!E25</f>
        <v>0</v>
      </c>
      <c r="T21" s="13">
        <f>'Formato 8'!F25</f>
        <v>0</v>
      </c>
    </row>
    <row r="22" spans="1:20" x14ac:dyDescent="0.3">
      <c r="A22" t="str">
        <f t="shared" si="0"/>
        <v>8,3,0,0,0,0,0</v>
      </c>
      <c r="B22">
        <v>8</v>
      </c>
      <c r="C22">
        <v>3</v>
      </c>
      <c r="I22" t="s">
        <v>511</v>
      </c>
      <c r="P22" s="13"/>
      <c r="Q22" s="13"/>
      <c r="R22" s="13"/>
      <c r="S22" s="13"/>
      <c r="T22" s="13"/>
    </row>
    <row r="23" spans="1:20" x14ac:dyDescent="0.3">
      <c r="A23" t="str">
        <f t="shared" si="0"/>
        <v>8,3,1,0,0,0,0</v>
      </c>
      <c r="B23">
        <v>8</v>
      </c>
      <c r="C23">
        <v>3</v>
      </c>
      <c r="D23">
        <v>1</v>
      </c>
      <c r="J23" t="s">
        <v>512</v>
      </c>
      <c r="P23" s="13">
        <f>'Formato 8'!B28</f>
        <v>0</v>
      </c>
      <c r="Q23" s="13">
        <f>'Formato 8'!C28</f>
        <v>0</v>
      </c>
      <c r="R23" s="13">
        <f>'Formato 8'!D28</f>
        <v>0</v>
      </c>
      <c r="S23" s="13">
        <f>'Formato 8'!E28</f>
        <v>0</v>
      </c>
      <c r="T23" s="13">
        <f>'Formato 8'!F28</f>
        <v>0</v>
      </c>
    </row>
    <row r="24" spans="1:20" x14ac:dyDescent="0.3">
      <c r="A24" t="str">
        <f t="shared" si="0"/>
        <v>8,4,0,0,0,0,0</v>
      </c>
      <c r="B24">
        <v>8</v>
      </c>
      <c r="C24">
        <v>4</v>
      </c>
      <c r="I24" t="s">
        <v>513</v>
      </c>
      <c r="P24" s="13"/>
      <c r="Q24" s="13"/>
      <c r="R24" s="13"/>
      <c r="S24" s="13"/>
      <c r="T24" s="13"/>
    </row>
    <row r="25" spans="1:20" x14ac:dyDescent="0.3">
      <c r="A25" t="str">
        <f t="shared" si="0"/>
        <v>8,4,1,0,0,0,0</v>
      </c>
      <c r="B25">
        <v>8</v>
      </c>
      <c r="C25">
        <v>4</v>
      </c>
      <c r="D25">
        <v>1</v>
      </c>
      <c r="J25" t="s">
        <v>498</v>
      </c>
      <c r="P25" s="13">
        <f>'Formato 8'!B31</f>
        <v>0</v>
      </c>
      <c r="Q25" s="13">
        <f>'Formato 8'!C31</f>
        <v>0</v>
      </c>
      <c r="R25" s="13">
        <f>'Formato 8'!D31</f>
        <v>0</v>
      </c>
      <c r="S25" s="13">
        <f>'Formato 8'!E31</f>
        <v>0</v>
      </c>
      <c r="T25" s="13">
        <f>'Formato 8'!F31</f>
        <v>0</v>
      </c>
    </row>
    <row r="26" spans="1:20" x14ac:dyDescent="0.3">
      <c r="A26" t="str">
        <f t="shared" si="0"/>
        <v>8,4,2,0,0,0,0</v>
      </c>
      <c r="B26">
        <v>8</v>
      </c>
      <c r="C26">
        <v>4</v>
      </c>
      <c r="D26">
        <v>2</v>
      </c>
      <c r="J26" t="s">
        <v>502</v>
      </c>
      <c r="P26" s="13">
        <f>'Formato 8'!B32</f>
        <v>0</v>
      </c>
      <c r="Q26" s="13">
        <f>'Formato 8'!C32</f>
        <v>0</v>
      </c>
      <c r="R26" s="13">
        <f>'Formato 8'!D32</f>
        <v>0</v>
      </c>
      <c r="S26" s="13">
        <f>'Formato 8'!E32</f>
        <v>0</v>
      </c>
      <c r="T26" s="13">
        <f>'Formato 8'!F32</f>
        <v>0</v>
      </c>
    </row>
    <row r="27" spans="1:20" x14ac:dyDescent="0.3">
      <c r="A27" t="str">
        <f t="shared" si="0"/>
        <v>8,4,3,0,0,0,0</v>
      </c>
      <c r="B27">
        <v>8</v>
      </c>
      <c r="C27">
        <v>4</v>
      </c>
      <c r="D27">
        <v>3</v>
      </c>
      <c r="J27" t="s">
        <v>514</v>
      </c>
      <c r="P27" s="13">
        <f>'Formato 8'!B33</f>
        <v>0</v>
      </c>
      <c r="Q27" s="13">
        <f>'Formato 8'!C33</f>
        <v>0</v>
      </c>
      <c r="R27" s="13">
        <f>'Formato 8'!D33</f>
        <v>0</v>
      </c>
      <c r="S27" s="13">
        <f>'Formato 8'!E33</f>
        <v>0</v>
      </c>
      <c r="T27" s="13">
        <f>'Formato 8'!F33</f>
        <v>0</v>
      </c>
    </row>
    <row r="28" spans="1:20" x14ac:dyDescent="0.3">
      <c r="A28" t="str">
        <f t="shared" si="0"/>
        <v>8,5,0,0,0,0,0</v>
      </c>
      <c r="B28">
        <v>8</v>
      </c>
      <c r="C28">
        <v>5</v>
      </c>
      <c r="I28" t="s">
        <v>515</v>
      </c>
      <c r="P28" s="13"/>
      <c r="Q28" s="13"/>
      <c r="R28" s="13"/>
      <c r="S28" s="13"/>
      <c r="T28" s="13"/>
    </row>
    <row r="29" spans="1:20" x14ac:dyDescent="0.3">
      <c r="A29" t="str">
        <f t="shared" si="0"/>
        <v>8,5,1,0,0,0,0</v>
      </c>
      <c r="B29">
        <v>8</v>
      </c>
      <c r="C29">
        <v>5</v>
      </c>
      <c r="D29">
        <v>1</v>
      </c>
      <c r="J29" t="s">
        <v>516</v>
      </c>
      <c r="P29" s="13">
        <f>'Formato 8'!B36</f>
        <v>0</v>
      </c>
      <c r="Q29" s="13">
        <f>'Formato 8'!C36</f>
        <v>0</v>
      </c>
      <c r="R29" s="13">
        <f>'Formato 8'!D36</f>
        <v>0</v>
      </c>
      <c r="S29" s="13">
        <f>'Formato 8'!E36</f>
        <v>0</v>
      </c>
      <c r="T29" s="13">
        <f>'Formato 8'!F36</f>
        <v>0</v>
      </c>
    </row>
    <row r="30" spans="1:20" x14ac:dyDescent="0.3">
      <c r="A30" t="str">
        <f t="shared" si="0"/>
        <v>8,5,2,0,0,0,0</v>
      </c>
      <c r="B30">
        <v>8</v>
      </c>
      <c r="C30">
        <v>5</v>
      </c>
      <c r="D30">
        <v>2</v>
      </c>
      <c r="J30" t="s">
        <v>517</v>
      </c>
      <c r="P30" s="13">
        <f>'Formato 8'!B37</f>
        <v>0</v>
      </c>
      <c r="Q30" s="13">
        <f>'Formato 8'!C37</f>
        <v>0</v>
      </c>
      <c r="R30" s="13">
        <f>'Formato 8'!D37</f>
        <v>0</v>
      </c>
      <c r="S30" s="13">
        <f>'Formato 8'!E37</f>
        <v>0</v>
      </c>
      <c r="T30" s="13">
        <f>'Formato 8'!F37</f>
        <v>0</v>
      </c>
    </row>
    <row r="31" spans="1:20" x14ac:dyDescent="0.3">
      <c r="A31" t="str">
        <f t="shared" si="0"/>
        <v>8,5,3,0,0,0,0</v>
      </c>
      <c r="B31">
        <v>8</v>
      </c>
      <c r="C31">
        <v>5</v>
      </c>
      <c r="D31">
        <v>3</v>
      </c>
      <c r="J31" t="s">
        <v>518</v>
      </c>
      <c r="P31" s="13">
        <f>'Formato 8'!B38</f>
        <v>0</v>
      </c>
      <c r="Q31" s="13">
        <f>'Formato 8'!C38</f>
        <v>0</v>
      </c>
      <c r="R31" s="13">
        <f>'Formato 8'!D38</f>
        <v>0</v>
      </c>
      <c r="S31" s="13">
        <f>'Formato 8'!E38</f>
        <v>0</v>
      </c>
      <c r="T31" s="13">
        <f>'Formato 8'!F38</f>
        <v>0</v>
      </c>
    </row>
    <row r="32" spans="1:20" x14ac:dyDescent="0.3">
      <c r="A32" t="str">
        <f t="shared" si="0"/>
        <v>8,6,0,0,0,0,0</v>
      </c>
      <c r="B32">
        <v>8</v>
      </c>
      <c r="C32">
        <v>6</v>
      </c>
      <c r="I32" t="s">
        <v>519</v>
      </c>
      <c r="P32" s="13">
        <f>'Formato 8'!B40</f>
        <v>0</v>
      </c>
      <c r="Q32" s="13">
        <f>'Formato 8'!C40</f>
        <v>0</v>
      </c>
      <c r="R32" s="13">
        <f>'Formato 8'!D40</f>
        <v>0</v>
      </c>
      <c r="S32" s="13">
        <f>'Formato 8'!E40</f>
        <v>0</v>
      </c>
      <c r="T32" s="13">
        <f>'Formato 8'!F40</f>
        <v>0</v>
      </c>
    </row>
    <row r="33" spans="1:20" x14ac:dyDescent="0.3">
      <c r="A33" t="str">
        <f t="shared" si="0"/>
        <v>8,7,0,0,0,0,0</v>
      </c>
      <c r="B33">
        <v>8</v>
      </c>
      <c r="C33">
        <v>7</v>
      </c>
      <c r="I33" t="s">
        <v>520</v>
      </c>
      <c r="P33" s="13"/>
      <c r="Q33" s="13"/>
      <c r="R33" s="13"/>
      <c r="S33" s="13"/>
      <c r="T33" s="13"/>
    </row>
    <row r="34" spans="1:20" x14ac:dyDescent="0.3">
      <c r="A34" t="str">
        <f t="shared" si="0"/>
        <v>8,7,1,0,0,0,0</v>
      </c>
      <c r="B34">
        <v>8</v>
      </c>
      <c r="C34">
        <v>7</v>
      </c>
      <c r="D34">
        <v>1</v>
      </c>
      <c r="J34" t="s">
        <v>521</v>
      </c>
      <c r="P34" s="13">
        <f>'Formato 8'!B43</f>
        <v>0</v>
      </c>
      <c r="Q34" s="13">
        <f>'Formato 8'!C43</f>
        <v>0</v>
      </c>
      <c r="R34" s="13">
        <f>'Formato 8'!D43</f>
        <v>0</v>
      </c>
      <c r="S34" s="13">
        <f>'Formato 8'!E43</f>
        <v>0</v>
      </c>
      <c r="T34" s="13">
        <f>'Formato 8'!F43</f>
        <v>0</v>
      </c>
    </row>
    <row r="35" spans="1:20" x14ac:dyDescent="0.3">
      <c r="A35" t="str">
        <f t="shared" si="0"/>
        <v>8,7,2,0,0,0,0</v>
      </c>
      <c r="B35">
        <v>8</v>
      </c>
      <c r="C35">
        <v>7</v>
      </c>
      <c r="D35">
        <v>2</v>
      </c>
      <c r="J35" t="s">
        <v>522</v>
      </c>
      <c r="P35" s="13">
        <f>'Formato 8'!B44</f>
        <v>0</v>
      </c>
      <c r="Q35" s="13">
        <f>'Formato 8'!C44</f>
        <v>0</v>
      </c>
      <c r="R35" s="13">
        <f>'Formato 8'!D44</f>
        <v>0</v>
      </c>
      <c r="S35" s="13">
        <f>'Formato 8'!E44</f>
        <v>0</v>
      </c>
      <c r="T35" s="13">
        <f>'Formato 8'!F44</f>
        <v>0</v>
      </c>
    </row>
    <row r="36" spans="1:20" x14ac:dyDescent="0.3">
      <c r="A36" t="str">
        <f t="shared" si="0"/>
        <v>8,7,3,0,0,0,0</v>
      </c>
      <c r="B36">
        <v>8</v>
      </c>
      <c r="C36">
        <v>7</v>
      </c>
      <c r="D36">
        <v>3</v>
      </c>
      <c r="J36" t="s">
        <v>523</v>
      </c>
      <c r="P36" s="13">
        <f>'Formato 8'!B45</f>
        <v>0</v>
      </c>
      <c r="Q36" s="13">
        <f>'Formato 8'!C45</f>
        <v>0</v>
      </c>
      <c r="R36" s="13">
        <f>'Formato 8'!D45</f>
        <v>0</v>
      </c>
      <c r="S36" s="13">
        <f>'Formato 8'!E45</f>
        <v>0</v>
      </c>
      <c r="T36" s="13">
        <f>'Formato 8'!F45</f>
        <v>0</v>
      </c>
    </row>
    <row r="37" spans="1:20" x14ac:dyDescent="0.3">
      <c r="A37" t="str">
        <f t="shared" si="0"/>
        <v>8,8,0,0,0,0,0</v>
      </c>
      <c r="B37">
        <v>8</v>
      </c>
      <c r="C37">
        <v>8</v>
      </c>
      <c r="I37" t="s">
        <v>524</v>
      </c>
      <c r="P37" s="13"/>
      <c r="Q37" s="13"/>
      <c r="R37" s="13"/>
      <c r="S37" s="13"/>
      <c r="T37" s="13"/>
    </row>
    <row r="38" spans="1:20" x14ac:dyDescent="0.3">
      <c r="A38" t="str">
        <f t="shared" si="0"/>
        <v>8,8,1,0,0,0,0</v>
      </c>
      <c r="B38">
        <v>8</v>
      </c>
      <c r="C38">
        <v>8</v>
      </c>
      <c r="D38">
        <v>1</v>
      </c>
      <c r="J38" t="s">
        <v>522</v>
      </c>
      <c r="P38" s="13">
        <f>'Formato 8'!B48</f>
        <v>0</v>
      </c>
      <c r="Q38" s="13">
        <f>'Formato 8'!C48</f>
        <v>0</v>
      </c>
      <c r="R38" s="13">
        <f>'Formato 8'!D48</f>
        <v>0</v>
      </c>
      <c r="S38" s="13">
        <f>'Formato 8'!E48</f>
        <v>0</v>
      </c>
      <c r="T38" s="13">
        <f>'Formato 8'!F48</f>
        <v>0</v>
      </c>
    </row>
    <row r="39" spans="1:20" x14ac:dyDescent="0.3">
      <c r="A39" t="str">
        <f t="shared" si="0"/>
        <v>8,8,2,0,0,0,0</v>
      </c>
      <c r="B39">
        <v>8</v>
      </c>
      <c r="C39">
        <v>8</v>
      </c>
      <c r="D39">
        <v>2</v>
      </c>
      <c r="J39" t="s">
        <v>523</v>
      </c>
      <c r="P39" s="13">
        <f>'Formato 8'!B49</f>
        <v>0</v>
      </c>
      <c r="Q39" s="13">
        <f>'Formato 8'!C49</f>
        <v>0</v>
      </c>
      <c r="R39" s="13">
        <f>'Formato 8'!D49</f>
        <v>0</v>
      </c>
      <c r="S39" s="13">
        <f>'Formato 8'!E49</f>
        <v>0</v>
      </c>
      <c r="T39" s="13">
        <f>'Formato 8'!F49</f>
        <v>0</v>
      </c>
    </row>
    <row r="40" spans="1:20" x14ac:dyDescent="0.3">
      <c r="A40" t="str">
        <f t="shared" si="0"/>
        <v>8,9,0,0,0,0,0</v>
      </c>
      <c r="B40">
        <v>8</v>
      </c>
      <c r="C40">
        <v>9</v>
      </c>
      <c r="I40" t="s">
        <v>525</v>
      </c>
      <c r="P40" s="13"/>
      <c r="Q40" s="13"/>
      <c r="R40" s="13"/>
      <c r="S40" s="13"/>
      <c r="T40" s="13"/>
    </row>
    <row r="41" spans="1:20" x14ac:dyDescent="0.3">
      <c r="A41" t="str">
        <f t="shared" si="0"/>
        <v>8,9,1,0,0,0,0</v>
      </c>
      <c r="B41">
        <v>8</v>
      </c>
      <c r="C41">
        <v>9</v>
      </c>
      <c r="D41">
        <v>1</v>
      </c>
      <c r="J41" t="s">
        <v>522</v>
      </c>
      <c r="P41" s="13">
        <f>'Formato 8'!B52</f>
        <v>0</v>
      </c>
      <c r="Q41" s="13">
        <f>'Formato 8'!C52</f>
        <v>0</v>
      </c>
      <c r="R41" s="13">
        <f>'Formato 8'!D52</f>
        <v>0</v>
      </c>
      <c r="S41" s="13">
        <f>'Formato 8'!E52</f>
        <v>0</v>
      </c>
      <c r="T41" s="13">
        <f>'Formato 8'!F52</f>
        <v>0</v>
      </c>
    </row>
    <row r="42" spans="1:20" x14ac:dyDescent="0.3">
      <c r="A42" t="str">
        <f t="shared" si="0"/>
        <v>8,9,2,0,0,0,0</v>
      </c>
      <c r="B42">
        <v>8</v>
      </c>
      <c r="C42">
        <v>9</v>
      </c>
      <c r="D42">
        <v>2</v>
      </c>
      <c r="J42" t="s">
        <v>523</v>
      </c>
      <c r="P42" s="13">
        <f>'Formato 8'!B53</f>
        <v>0</v>
      </c>
      <c r="Q42" s="13">
        <f>'Formato 8'!C53</f>
        <v>0</v>
      </c>
      <c r="R42" s="13">
        <f>'Formato 8'!D53</f>
        <v>0</v>
      </c>
      <c r="S42" s="13">
        <f>'Formato 8'!E53</f>
        <v>0</v>
      </c>
      <c r="T42" s="13">
        <f>'Formato 8'!F53</f>
        <v>0</v>
      </c>
    </row>
    <row r="43" spans="1:20" x14ac:dyDescent="0.3">
      <c r="A43" t="str">
        <f t="shared" si="0"/>
        <v>8,9,3,0,0,0,0</v>
      </c>
      <c r="B43">
        <v>8</v>
      </c>
      <c r="C43">
        <v>9</v>
      </c>
      <c r="D43">
        <v>3</v>
      </c>
      <c r="J43" t="s">
        <v>526</v>
      </c>
      <c r="P43" s="13">
        <f>'Formato 8'!B54</f>
        <v>0</v>
      </c>
      <c r="Q43" s="13">
        <f>'Formato 8'!C54</f>
        <v>0</v>
      </c>
      <c r="R43" s="13">
        <f>'Formato 8'!D54</f>
        <v>0</v>
      </c>
      <c r="S43" s="13">
        <f>'Formato 8'!E54</f>
        <v>0</v>
      </c>
      <c r="T43" s="13">
        <f>'Formato 8'!F54</f>
        <v>0</v>
      </c>
    </row>
    <row r="44" spans="1:20" x14ac:dyDescent="0.3">
      <c r="A44" t="str">
        <f t="shared" si="0"/>
        <v>8,10,0,0,0,0,0</v>
      </c>
      <c r="B44">
        <v>8</v>
      </c>
      <c r="C44">
        <v>10</v>
      </c>
      <c r="I44" t="s">
        <v>527</v>
      </c>
      <c r="P44" s="13"/>
      <c r="Q44" s="13"/>
      <c r="R44" s="13"/>
      <c r="S44" s="13"/>
      <c r="T44" s="13"/>
    </row>
    <row r="45" spans="1:20" x14ac:dyDescent="0.3">
      <c r="A45" t="str">
        <f t="shared" si="0"/>
        <v>8,10,1,0,0,0,0</v>
      </c>
      <c r="B45">
        <v>8</v>
      </c>
      <c r="C45">
        <v>10</v>
      </c>
      <c r="D45">
        <v>1</v>
      </c>
      <c r="J45" t="s">
        <v>522</v>
      </c>
      <c r="P45" s="13">
        <f>'Formato 8'!B57</f>
        <v>0</v>
      </c>
      <c r="Q45" s="13">
        <f>'Formato 8'!C57</f>
        <v>0</v>
      </c>
      <c r="R45" s="13">
        <f>'Formato 8'!D57</f>
        <v>0</v>
      </c>
      <c r="S45" s="13">
        <f>'Formato 8'!E57</f>
        <v>0</v>
      </c>
      <c r="T45" s="13">
        <f>'Formato 8'!F57</f>
        <v>0</v>
      </c>
    </row>
    <row r="46" spans="1:20" x14ac:dyDescent="0.3">
      <c r="A46" t="str">
        <f t="shared" si="0"/>
        <v>8,10,2,0,0,0,0</v>
      </c>
      <c r="B46">
        <v>8</v>
      </c>
      <c r="C46">
        <v>10</v>
      </c>
      <c r="D46">
        <v>2</v>
      </c>
      <c r="J46" t="s">
        <v>523</v>
      </c>
      <c r="P46" s="13">
        <f>'Formato 8'!B58</f>
        <v>0</v>
      </c>
      <c r="Q46" s="13">
        <f>'Formato 8'!C58</f>
        <v>0</v>
      </c>
      <c r="R46" s="13">
        <f>'Formato 8'!D58</f>
        <v>0</v>
      </c>
      <c r="S46" s="13">
        <f>'Formato 8'!E58</f>
        <v>0</v>
      </c>
      <c r="T46" s="13">
        <f>'Formato 8'!F58</f>
        <v>0</v>
      </c>
    </row>
    <row r="47" spans="1:20" x14ac:dyDescent="0.3">
      <c r="A47" t="str">
        <f t="shared" si="0"/>
        <v>8,11,0,0,0,0,0</v>
      </c>
      <c r="B47">
        <v>8</v>
      </c>
      <c r="C47">
        <v>11</v>
      </c>
      <c r="I47" t="s">
        <v>528</v>
      </c>
      <c r="P47" s="13"/>
      <c r="Q47" s="13"/>
      <c r="R47" s="13"/>
      <c r="S47" s="13"/>
      <c r="T47" s="13"/>
    </row>
    <row r="48" spans="1:20" x14ac:dyDescent="0.3">
      <c r="A48" t="str">
        <f t="shared" si="0"/>
        <v>8,11,1,0,0,0,0</v>
      </c>
      <c r="B48">
        <v>8</v>
      </c>
      <c r="C48">
        <v>11</v>
      </c>
      <c r="D48">
        <v>1</v>
      </c>
      <c r="J48" t="s">
        <v>529</v>
      </c>
      <c r="P48" s="13">
        <f>'Formato 8'!B61</f>
        <v>0</v>
      </c>
      <c r="Q48" s="13">
        <f>'Formato 8'!C61</f>
        <v>0</v>
      </c>
      <c r="R48" s="13">
        <f>'Formato 8'!D61</f>
        <v>0</v>
      </c>
      <c r="S48" s="13">
        <f>'Formato 8'!E61</f>
        <v>0</v>
      </c>
      <c r="T48" s="13">
        <f>'Formato 8'!F61</f>
        <v>0</v>
      </c>
    </row>
    <row r="49" spans="1:20" x14ac:dyDescent="0.3">
      <c r="A49" t="str">
        <f t="shared" si="0"/>
        <v>8,11,2,0,0,0,0</v>
      </c>
      <c r="B49">
        <v>8</v>
      </c>
      <c r="C49">
        <v>11</v>
      </c>
      <c r="D49">
        <v>2</v>
      </c>
      <c r="J49" t="s">
        <v>530</v>
      </c>
      <c r="P49" s="13">
        <f>'Formato 8'!B62</f>
        <v>0</v>
      </c>
      <c r="Q49" s="13">
        <f>'Formato 8'!C62</f>
        <v>0</v>
      </c>
      <c r="R49" s="13">
        <f>'Formato 8'!D62</f>
        <v>0</v>
      </c>
      <c r="S49" s="13">
        <f>'Formato 8'!E62</f>
        <v>0</v>
      </c>
      <c r="T49" s="13">
        <f>'Formato 8'!F62</f>
        <v>0</v>
      </c>
    </row>
    <row r="50" spans="1:20" x14ac:dyDescent="0.3">
      <c r="A50" t="str">
        <f t="shared" si="0"/>
        <v>8,12,0,0,0,0,0</v>
      </c>
      <c r="B50">
        <v>8</v>
      </c>
      <c r="C50">
        <v>12</v>
      </c>
      <c r="I50" t="s">
        <v>531</v>
      </c>
      <c r="P50" s="13"/>
      <c r="Q50" s="13"/>
      <c r="R50" s="13"/>
      <c r="S50" s="13"/>
      <c r="T50" s="13"/>
    </row>
    <row r="51" spans="1:20" x14ac:dyDescent="0.3">
      <c r="A51" t="str">
        <f t="shared" si="0"/>
        <v>8,12,1,0,0,0,0</v>
      </c>
      <c r="B51">
        <v>8</v>
      </c>
      <c r="C51">
        <v>12</v>
      </c>
      <c r="D51">
        <v>1</v>
      </c>
      <c r="J51" t="s">
        <v>532</v>
      </c>
      <c r="P51" s="13">
        <f>'Formato 8'!B65</f>
        <v>0</v>
      </c>
      <c r="Q51" s="13">
        <f>'Formato 8'!C65</f>
        <v>0</v>
      </c>
      <c r="R51" s="13">
        <f>'Formato 8'!D65</f>
        <v>0</v>
      </c>
      <c r="S51" s="13">
        <f>'Formato 8'!E65</f>
        <v>0</v>
      </c>
      <c r="T51" s="13">
        <f>'Formato 8'!F65</f>
        <v>0</v>
      </c>
    </row>
    <row r="52" spans="1:20" x14ac:dyDescent="0.3">
      <c r="A52" t="str">
        <f t="shared" si="0"/>
        <v>8,12,2,0,0,0,0</v>
      </c>
      <c r="B52">
        <v>8</v>
      </c>
      <c r="C52">
        <v>12</v>
      </c>
      <c r="D52">
        <v>2</v>
      </c>
      <c r="J52" t="s">
        <v>533</v>
      </c>
      <c r="P52" s="13">
        <f>'Formato 8'!B66</f>
        <v>0</v>
      </c>
      <c r="Q52" s="13">
        <f>'Formato 8'!C66</f>
        <v>0</v>
      </c>
      <c r="R52" s="13">
        <f>'Formato 8'!D66</f>
        <v>0</v>
      </c>
      <c r="S52" s="13">
        <f>'Formato 8'!E66</f>
        <v>0</v>
      </c>
      <c r="T52" s="13">
        <f>'Formato 8'!F66</f>
        <v>0</v>
      </c>
    </row>
  </sheetData>
  <sheetProtection algorithmName="SHA-512" hashValue="VPf6MlhjtueOdXDRkNdEkI7X/9a/3QIj84QsQJgyFunPJAv2IPxClY6d0fheRh3uCLguEAEYXmdths+wyyT7kw==" saltValue="Orq6Fss3H9kyPkN6eq3wPg==" spinCount="100000"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pageSetUpPr fitToPage="1"/>
  </sheetPr>
  <dimension ref="A1:F82"/>
  <sheetViews>
    <sheetView showGridLines="0" tabSelected="1" zoomScale="90" zoomScaleNormal="90" workbookViewId="0">
      <selection sqref="A1:F1"/>
    </sheetView>
  </sheetViews>
  <sheetFormatPr baseColWidth="10" defaultColWidth="0" defaultRowHeight="14.4" zeroHeight="1" x14ac:dyDescent="0.3"/>
  <cols>
    <col min="1" max="1" width="99.88671875" style="2" customWidth="1"/>
    <col min="2" max="3" width="20" customWidth="1"/>
    <col min="4" max="4" width="100" style="2" customWidth="1"/>
    <col min="5" max="6" width="20" customWidth="1"/>
    <col min="7" max="16384" width="10.6640625" hidden="1"/>
  </cols>
  <sheetData>
    <row r="1" spans="1:6" s="74" customFormat="1" ht="37.5" customHeight="1" x14ac:dyDescent="0.3">
      <c r="A1" s="135" t="s">
        <v>537</v>
      </c>
      <c r="B1" s="135"/>
      <c r="C1" s="135"/>
      <c r="D1" s="135"/>
      <c r="E1" s="135"/>
      <c r="F1" s="135"/>
    </row>
    <row r="2" spans="1:6" x14ac:dyDescent="0.3">
      <c r="A2" s="126" t="str">
        <f>ENTE_PUBLICO_A</f>
        <v>JUNTA DE AGUA POTABLE DRENAJE ALCANTARILLADO Y SANEAMIENTO DEL MUNICIPIO DE IRAPUATO GTO, Gobierno del Estado de Guanajuato (a)</v>
      </c>
      <c r="B2" s="127"/>
      <c r="C2" s="127"/>
      <c r="D2" s="127"/>
      <c r="E2" s="127"/>
      <c r="F2" s="128"/>
    </row>
    <row r="3" spans="1:6" x14ac:dyDescent="0.3">
      <c r="A3" s="129" t="s">
        <v>117</v>
      </c>
      <c r="B3" s="130"/>
      <c r="C3" s="130"/>
      <c r="D3" s="130"/>
      <c r="E3" s="130"/>
      <c r="F3" s="131"/>
    </row>
    <row r="4" spans="1:6" x14ac:dyDescent="0.3">
      <c r="A4" s="129" t="str">
        <f>PERIODO_INFORME</f>
        <v>Al 31 de diciembre de 2021 y al 31 de diciembre de 2022 (b)</v>
      </c>
      <c r="B4" s="130"/>
      <c r="C4" s="130"/>
      <c r="D4" s="130"/>
      <c r="E4" s="130"/>
      <c r="F4" s="131"/>
    </row>
    <row r="5" spans="1:6" x14ac:dyDescent="0.3">
      <c r="A5" s="132" t="s">
        <v>118</v>
      </c>
      <c r="B5" s="133"/>
      <c r="C5" s="133"/>
      <c r="D5" s="133"/>
      <c r="E5" s="133"/>
      <c r="F5" s="134"/>
    </row>
    <row r="6" spans="1:6" ht="28.8" x14ac:dyDescent="0.3">
      <c r="A6" s="110" t="s">
        <v>3276</v>
      </c>
      <c r="B6" s="111" t="str">
        <f>ANIO</f>
        <v>2022 (d)</v>
      </c>
      <c r="C6" s="108" t="str">
        <f>ULTIMO</f>
        <v>31 de diciembre de 2021 (e)</v>
      </c>
      <c r="D6" s="112" t="s">
        <v>0</v>
      </c>
      <c r="E6" s="111" t="str">
        <f>ANIO</f>
        <v>2022 (d)</v>
      </c>
      <c r="F6" s="108" t="str">
        <f>ULTIMO</f>
        <v>31 de diciembre de 2021 (e)</v>
      </c>
    </row>
    <row r="7" spans="1:6" x14ac:dyDescent="0.3">
      <c r="A7" s="31" t="s">
        <v>1</v>
      </c>
      <c r="B7" s="46"/>
      <c r="C7" s="46"/>
      <c r="D7" s="79" t="s">
        <v>52</v>
      </c>
      <c r="E7" s="46"/>
      <c r="F7" s="46"/>
    </row>
    <row r="8" spans="1:6" x14ac:dyDescent="0.3">
      <c r="A8" s="31" t="s">
        <v>2</v>
      </c>
      <c r="B8" s="46"/>
      <c r="C8" s="46"/>
      <c r="D8" s="79" t="s">
        <v>53</v>
      </c>
      <c r="E8" s="46"/>
      <c r="F8" s="46"/>
    </row>
    <row r="9" spans="1:6" x14ac:dyDescent="0.3">
      <c r="A9" s="77" t="s">
        <v>3</v>
      </c>
      <c r="B9" s="50">
        <f>SUM(B10:B16)</f>
        <v>384995036.39000005</v>
      </c>
      <c r="C9" s="50">
        <f>SUM(C10:C16)</f>
        <v>511900591.05000001</v>
      </c>
      <c r="D9" s="80" t="s">
        <v>54</v>
      </c>
      <c r="E9" s="50">
        <f>SUM(E10:E18)</f>
        <v>31102759.330000002</v>
      </c>
      <c r="F9" s="50">
        <f>SUM(F10:F18)</f>
        <v>16725777.310000001</v>
      </c>
    </row>
    <row r="10" spans="1:6" x14ac:dyDescent="0.3">
      <c r="A10" s="78" t="s">
        <v>4</v>
      </c>
      <c r="B10" s="163">
        <v>434000</v>
      </c>
      <c r="C10" s="160">
        <v>431000</v>
      </c>
      <c r="D10" s="81" t="s">
        <v>55</v>
      </c>
      <c r="E10" s="163">
        <v>854005.63</v>
      </c>
      <c r="F10" s="160">
        <v>0</v>
      </c>
    </row>
    <row r="11" spans="1:6" x14ac:dyDescent="0.3">
      <c r="A11" s="78" t="s">
        <v>5</v>
      </c>
      <c r="B11" s="163">
        <v>312566175.94</v>
      </c>
      <c r="C11" s="160">
        <v>282795098.07999998</v>
      </c>
      <c r="D11" s="81" t="s">
        <v>56</v>
      </c>
      <c r="E11" s="163">
        <v>3028896.56</v>
      </c>
      <c r="F11" s="160">
        <v>4256278.7699999996</v>
      </c>
    </row>
    <row r="12" spans="1:6" x14ac:dyDescent="0.3">
      <c r="A12" s="78" t="s">
        <v>6</v>
      </c>
      <c r="B12" s="50">
        <v>0</v>
      </c>
      <c r="C12" s="160">
        <v>0</v>
      </c>
      <c r="D12" s="81" t="s">
        <v>57</v>
      </c>
      <c r="E12" s="163">
        <v>23000844.559999999</v>
      </c>
      <c r="F12" s="160">
        <v>8394301.6400000006</v>
      </c>
    </row>
    <row r="13" spans="1:6" x14ac:dyDescent="0.3">
      <c r="A13" s="78" t="s">
        <v>7</v>
      </c>
      <c r="B13" s="163">
        <v>7165325.5999999996</v>
      </c>
      <c r="C13" s="160">
        <v>195090912.61000001</v>
      </c>
      <c r="D13" s="81" t="s">
        <v>58</v>
      </c>
      <c r="E13" s="50">
        <v>0</v>
      </c>
      <c r="F13" s="160">
        <v>0</v>
      </c>
    </row>
    <row r="14" spans="1:6" x14ac:dyDescent="0.3">
      <c r="A14" s="78" t="s">
        <v>8</v>
      </c>
      <c r="B14" s="163">
        <v>64829534.850000001</v>
      </c>
      <c r="C14" s="160">
        <v>33583580.359999999</v>
      </c>
      <c r="D14" s="81" t="s">
        <v>59</v>
      </c>
      <c r="E14" s="50">
        <v>0</v>
      </c>
      <c r="F14" s="160">
        <v>0</v>
      </c>
    </row>
    <row r="15" spans="1:6" x14ac:dyDescent="0.3">
      <c r="A15" s="78" t="s">
        <v>9</v>
      </c>
      <c r="B15" s="50">
        <v>0</v>
      </c>
      <c r="C15" s="160">
        <v>0</v>
      </c>
      <c r="D15" s="81" t="s">
        <v>60</v>
      </c>
      <c r="E15" s="50">
        <v>0</v>
      </c>
      <c r="F15" s="160">
        <v>0</v>
      </c>
    </row>
    <row r="16" spans="1:6" x14ac:dyDescent="0.3">
      <c r="A16" s="78" t="s">
        <v>10</v>
      </c>
      <c r="B16" s="50">
        <v>0</v>
      </c>
      <c r="C16" s="160">
        <v>0</v>
      </c>
      <c r="D16" s="81" t="s">
        <v>61</v>
      </c>
      <c r="E16" s="163">
        <v>2731547.44</v>
      </c>
      <c r="F16" s="160">
        <v>2945821.26</v>
      </c>
    </row>
    <row r="17" spans="1:6" x14ac:dyDescent="0.3">
      <c r="A17" s="77" t="s">
        <v>11</v>
      </c>
      <c r="B17" s="50">
        <f>SUM(B18:B24)</f>
        <v>47119578.5</v>
      </c>
      <c r="C17" s="50">
        <f>SUM(C18:C24)</f>
        <v>28679586.710000001</v>
      </c>
      <c r="D17" s="81" t="s">
        <v>62</v>
      </c>
      <c r="E17" s="50">
        <v>0</v>
      </c>
      <c r="F17" s="160">
        <v>0</v>
      </c>
    </row>
    <row r="18" spans="1:6" x14ac:dyDescent="0.3">
      <c r="A18" s="78" t="s">
        <v>12</v>
      </c>
      <c r="B18" s="50">
        <v>0</v>
      </c>
      <c r="C18" s="160">
        <v>0</v>
      </c>
      <c r="D18" s="81" t="s">
        <v>63</v>
      </c>
      <c r="E18" s="163">
        <v>1487465.14</v>
      </c>
      <c r="F18" s="160">
        <v>1129375.6399999999</v>
      </c>
    </row>
    <row r="19" spans="1:6" x14ac:dyDescent="0.3">
      <c r="A19" s="78" t="s">
        <v>13</v>
      </c>
      <c r="B19" s="50">
        <v>0</v>
      </c>
      <c r="C19" s="160">
        <v>221.26</v>
      </c>
      <c r="D19" s="80" t="s">
        <v>64</v>
      </c>
      <c r="E19" s="50">
        <f>SUM(E20:E22)</f>
        <v>0</v>
      </c>
      <c r="F19" s="50">
        <f>SUM(F20:F22)</f>
        <v>0</v>
      </c>
    </row>
    <row r="20" spans="1:6" x14ac:dyDescent="0.3">
      <c r="A20" s="78" t="s">
        <v>14</v>
      </c>
      <c r="B20" s="163">
        <v>3443959.39</v>
      </c>
      <c r="C20" s="160">
        <v>2236593.77</v>
      </c>
      <c r="D20" s="81" t="s">
        <v>65</v>
      </c>
      <c r="E20" s="50">
        <v>0</v>
      </c>
      <c r="F20" s="50">
        <v>0</v>
      </c>
    </row>
    <row r="21" spans="1:6" x14ac:dyDescent="0.3">
      <c r="A21" s="78" t="s">
        <v>15</v>
      </c>
      <c r="B21" s="50">
        <v>0</v>
      </c>
      <c r="C21" s="160">
        <v>0</v>
      </c>
      <c r="D21" s="81" t="s">
        <v>66</v>
      </c>
      <c r="E21" s="50">
        <v>0</v>
      </c>
      <c r="F21" s="50">
        <v>0</v>
      </c>
    </row>
    <row r="22" spans="1:6" x14ac:dyDescent="0.3">
      <c r="A22" s="78" t="s">
        <v>16</v>
      </c>
      <c r="B22" s="50">
        <v>0</v>
      </c>
      <c r="C22" s="160">
        <v>0</v>
      </c>
      <c r="D22" s="81" t="s">
        <v>67</v>
      </c>
      <c r="E22" s="50">
        <v>0</v>
      </c>
      <c r="F22" s="50">
        <v>0</v>
      </c>
    </row>
    <row r="23" spans="1:6" x14ac:dyDescent="0.3">
      <c r="A23" s="78" t="s">
        <v>17</v>
      </c>
      <c r="B23" s="50">
        <v>0</v>
      </c>
      <c r="C23" s="160">
        <v>0</v>
      </c>
      <c r="D23" s="80" t="s">
        <v>68</v>
      </c>
      <c r="E23" s="50">
        <f>E24+E25</f>
        <v>0</v>
      </c>
      <c r="F23" s="50">
        <f>F24+F25</f>
        <v>0</v>
      </c>
    </row>
    <row r="24" spans="1:6" x14ac:dyDescent="0.3">
      <c r="A24" s="78" t="s">
        <v>18</v>
      </c>
      <c r="B24" s="163">
        <v>43675619.109999999</v>
      </c>
      <c r="C24" s="160">
        <v>26442771.68</v>
      </c>
      <c r="D24" s="81" t="s">
        <v>69</v>
      </c>
      <c r="E24" s="50">
        <v>0</v>
      </c>
      <c r="F24" s="50">
        <v>0</v>
      </c>
    </row>
    <row r="25" spans="1:6" x14ac:dyDescent="0.3">
      <c r="A25" s="77" t="s">
        <v>19</v>
      </c>
      <c r="B25" s="50">
        <f>SUM(B26:B30)</f>
        <v>71417129.680000007</v>
      </c>
      <c r="C25" s="50">
        <f>SUM(C26:C30)</f>
        <v>16475958.710000001</v>
      </c>
      <c r="D25" s="81" t="s">
        <v>70</v>
      </c>
      <c r="E25" s="50">
        <v>0</v>
      </c>
      <c r="F25" s="50">
        <v>0</v>
      </c>
    </row>
    <row r="26" spans="1:6" x14ac:dyDescent="0.3">
      <c r="A26" s="78" t="s">
        <v>20</v>
      </c>
      <c r="B26" s="163">
        <v>0</v>
      </c>
      <c r="C26" s="160">
        <v>1836000</v>
      </c>
      <c r="D26" s="80" t="s">
        <v>71</v>
      </c>
      <c r="E26" s="50">
        <v>0</v>
      </c>
      <c r="F26" s="50">
        <v>0</v>
      </c>
    </row>
    <row r="27" spans="1:6" x14ac:dyDescent="0.3">
      <c r="A27" s="78" t="s">
        <v>21</v>
      </c>
      <c r="B27" s="163">
        <v>8766413.7899999991</v>
      </c>
      <c r="C27" s="160">
        <v>0</v>
      </c>
      <c r="D27" s="80" t="s">
        <v>72</v>
      </c>
      <c r="E27" s="50">
        <f>SUM(E28:E30)</f>
        <v>3355759.28</v>
      </c>
      <c r="F27" s="162">
        <f>SUM(F28:F30)</f>
        <v>3021291.95</v>
      </c>
    </row>
    <row r="28" spans="1:6" x14ac:dyDescent="0.3">
      <c r="A28" s="78" t="s">
        <v>22</v>
      </c>
      <c r="B28" s="50">
        <v>0</v>
      </c>
      <c r="C28" s="160">
        <v>0</v>
      </c>
      <c r="D28" s="81" t="s">
        <v>73</v>
      </c>
      <c r="E28" s="163">
        <v>3355759.28</v>
      </c>
      <c r="F28" s="160">
        <v>3021291.95</v>
      </c>
    </row>
    <row r="29" spans="1:6" x14ac:dyDescent="0.3">
      <c r="A29" s="78" t="s">
        <v>23</v>
      </c>
      <c r="B29" s="163">
        <v>62650715.890000001</v>
      </c>
      <c r="C29" s="160">
        <v>14639958.710000001</v>
      </c>
      <c r="D29" s="81" t="s">
        <v>74</v>
      </c>
      <c r="E29" s="50">
        <v>0</v>
      </c>
      <c r="F29" s="50">
        <v>0</v>
      </c>
    </row>
    <row r="30" spans="1:6" x14ac:dyDescent="0.3">
      <c r="A30" s="78" t="s">
        <v>24</v>
      </c>
      <c r="B30" s="50">
        <v>0</v>
      </c>
      <c r="C30" s="160">
        <v>0</v>
      </c>
      <c r="D30" s="81" t="s">
        <v>75</v>
      </c>
      <c r="E30" s="50">
        <v>0</v>
      </c>
      <c r="F30" s="50">
        <v>0</v>
      </c>
    </row>
    <row r="31" spans="1:6" x14ac:dyDescent="0.3">
      <c r="A31" s="77" t="s">
        <v>25</v>
      </c>
      <c r="B31" s="50">
        <f>SUM(B32:B36)</f>
        <v>0</v>
      </c>
      <c r="C31" s="50">
        <f>SUM(C32:C36)</f>
        <v>0</v>
      </c>
      <c r="D31" s="80" t="s">
        <v>76</v>
      </c>
      <c r="E31" s="50">
        <f>SUM(E32:E37)</f>
        <v>0</v>
      </c>
      <c r="F31" s="50">
        <f>SUM(F32:F37)</f>
        <v>0</v>
      </c>
    </row>
    <row r="32" spans="1:6" x14ac:dyDescent="0.3">
      <c r="A32" s="78" t="s">
        <v>26</v>
      </c>
      <c r="B32" s="50">
        <v>0</v>
      </c>
      <c r="C32" s="160">
        <v>0</v>
      </c>
      <c r="D32" s="81" t="s">
        <v>77</v>
      </c>
      <c r="E32" s="50">
        <v>0</v>
      </c>
      <c r="F32" s="50">
        <v>0</v>
      </c>
    </row>
    <row r="33" spans="1:6" x14ac:dyDescent="0.3">
      <c r="A33" s="78" t="s">
        <v>27</v>
      </c>
      <c r="B33" s="50">
        <v>0</v>
      </c>
      <c r="C33" s="160">
        <v>0</v>
      </c>
      <c r="D33" s="81" t="s">
        <v>78</v>
      </c>
      <c r="E33" s="50">
        <v>0</v>
      </c>
      <c r="F33" s="50">
        <v>0</v>
      </c>
    </row>
    <row r="34" spans="1:6" x14ac:dyDescent="0.3">
      <c r="A34" s="78" t="s">
        <v>28</v>
      </c>
      <c r="B34" s="50">
        <v>0</v>
      </c>
      <c r="C34" s="160">
        <v>0</v>
      </c>
      <c r="D34" s="81" t="s">
        <v>79</v>
      </c>
      <c r="E34" s="50">
        <v>0</v>
      </c>
      <c r="F34" s="50">
        <v>0</v>
      </c>
    </row>
    <row r="35" spans="1:6" x14ac:dyDescent="0.3">
      <c r="A35" s="78" t="s">
        <v>29</v>
      </c>
      <c r="B35" s="50">
        <v>0</v>
      </c>
      <c r="C35" s="160">
        <v>0</v>
      </c>
      <c r="D35" s="81" t="s">
        <v>80</v>
      </c>
      <c r="E35" s="50">
        <v>0</v>
      </c>
      <c r="F35" s="50">
        <v>0</v>
      </c>
    </row>
    <row r="36" spans="1:6" x14ac:dyDescent="0.3">
      <c r="A36" s="78" t="s">
        <v>30</v>
      </c>
      <c r="B36" s="50">
        <v>0</v>
      </c>
      <c r="C36" s="160">
        <v>0</v>
      </c>
      <c r="D36" s="81" t="s">
        <v>81</v>
      </c>
      <c r="E36" s="50">
        <v>0</v>
      </c>
      <c r="F36" s="50">
        <v>0</v>
      </c>
    </row>
    <row r="37" spans="1:6" x14ac:dyDescent="0.3">
      <c r="A37" s="77" t="s">
        <v>31</v>
      </c>
      <c r="B37" s="163">
        <v>10690546.380000001</v>
      </c>
      <c r="C37" s="160">
        <v>21726845.48</v>
      </c>
      <c r="D37" s="81" t="s">
        <v>82</v>
      </c>
      <c r="E37" s="50">
        <v>0</v>
      </c>
      <c r="F37" s="50">
        <v>0</v>
      </c>
    </row>
    <row r="38" spans="1:6" x14ac:dyDescent="0.3">
      <c r="A38" s="77" t="s">
        <v>119</v>
      </c>
      <c r="B38" s="50">
        <f>SUM(B39:B40)</f>
        <v>0</v>
      </c>
      <c r="C38" s="50">
        <f>SUM(C39:C40)</f>
        <v>0</v>
      </c>
      <c r="D38" s="80" t="s">
        <v>83</v>
      </c>
      <c r="E38" s="50">
        <f>SUM(E39:E41)</f>
        <v>0</v>
      </c>
      <c r="F38" s="50">
        <f>SUM(F39:F41)</f>
        <v>0</v>
      </c>
    </row>
    <row r="39" spans="1:6" x14ac:dyDescent="0.3">
      <c r="A39" s="78" t="s">
        <v>32</v>
      </c>
      <c r="B39" s="50">
        <v>0</v>
      </c>
      <c r="C39" s="50">
        <v>0</v>
      </c>
      <c r="D39" s="81" t="s">
        <v>84</v>
      </c>
      <c r="E39" s="50">
        <v>0</v>
      </c>
      <c r="F39" s="50">
        <v>0</v>
      </c>
    </row>
    <row r="40" spans="1:6" x14ac:dyDescent="0.3">
      <c r="A40" s="78" t="s">
        <v>33</v>
      </c>
      <c r="B40" s="50">
        <v>0</v>
      </c>
      <c r="C40" s="50">
        <v>0</v>
      </c>
      <c r="D40" s="81" t="s">
        <v>85</v>
      </c>
      <c r="E40" s="50">
        <v>0</v>
      </c>
      <c r="F40" s="50">
        <v>0</v>
      </c>
    </row>
    <row r="41" spans="1:6" x14ac:dyDescent="0.3">
      <c r="A41" s="77" t="s">
        <v>34</v>
      </c>
      <c r="B41" s="50">
        <f>SUM(B42:B45)</f>
        <v>0</v>
      </c>
      <c r="C41" s="50">
        <f>SUM(C42:C45)</f>
        <v>0</v>
      </c>
      <c r="D41" s="81" t="s">
        <v>86</v>
      </c>
      <c r="E41" s="50">
        <v>0</v>
      </c>
      <c r="F41" s="50">
        <v>0</v>
      </c>
    </row>
    <row r="42" spans="1:6" x14ac:dyDescent="0.3">
      <c r="A42" s="78" t="s">
        <v>35</v>
      </c>
      <c r="B42" s="50">
        <v>0</v>
      </c>
      <c r="C42" s="50">
        <v>0</v>
      </c>
      <c r="D42" s="80" t="s">
        <v>87</v>
      </c>
      <c r="E42" s="50">
        <f>SUM(E43:E45)</f>
        <v>0</v>
      </c>
      <c r="F42" s="50">
        <f>SUM(F43:F45)</f>
        <v>0</v>
      </c>
    </row>
    <row r="43" spans="1:6" x14ac:dyDescent="0.3">
      <c r="A43" s="78" t="s">
        <v>36</v>
      </c>
      <c r="B43" s="50">
        <v>0</v>
      </c>
      <c r="C43" s="50">
        <v>0</v>
      </c>
      <c r="D43" s="81" t="s">
        <v>88</v>
      </c>
      <c r="E43" s="50">
        <v>0</v>
      </c>
      <c r="F43" s="50">
        <v>0</v>
      </c>
    </row>
    <row r="44" spans="1:6" x14ac:dyDescent="0.3">
      <c r="A44" s="78" t="s">
        <v>37</v>
      </c>
      <c r="B44" s="50">
        <v>0</v>
      </c>
      <c r="C44" s="50">
        <v>0</v>
      </c>
      <c r="D44" s="81" t="s">
        <v>89</v>
      </c>
      <c r="E44" s="50">
        <v>0</v>
      </c>
      <c r="F44" s="50">
        <v>0</v>
      </c>
    </row>
    <row r="45" spans="1:6" x14ac:dyDescent="0.3">
      <c r="A45" s="78" t="s">
        <v>38</v>
      </c>
      <c r="B45" s="50">
        <v>0</v>
      </c>
      <c r="C45" s="50">
        <v>0</v>
      </c>
      <c r="D45" s="81" t="s">
        <v>90</v>
      </c>
      <c r="E45" s="50">
        <v>0</v>
      </c>
      <c r="F45" s="50">
        <v>0</v>
      </c>
    </row>
    <row r="46" spans="1:6" x14ac:dyDescent="0.3">
      <c r="A46" s="46"/>
      <c r="B46" s="46"/>
      <c r="C46" s="46"/>
      <c r="D46" s="46"/>
      <c r="E46" s="46"/>
      <c r="F46" s="46"/>
    </row>
    <row r="47" spans="1:6" x14ac:dyDescent="0.3">
      <c r="A47" s="47" t="s">
        <v>39</v>
      </c>
      <c r="B47" s="161">
        <f>B9+B17+B25+B31+B38+B41+B37</f>
        <v>514222290.95000005</v>
      </c>
      <c r="C47" s="161">
        <f>C9+C17+C25+C31+C38+C41+C37</f>
        <v>578782981.95000005</v>
      </c>
      <c r="D47" s="79" t="s">
        <v>91</v>
      </c>
      <c r="E47" s="51">
        <f>E9+E19+E23+E26+E27+E31+E38+E42</f>
        <v>34458518.609999999</v>
      </c>
      <c r="F47" s="51">
        <f>F9+F19+F23+F26+F27+F31+F38+F42</f>
        <v>19747069.260000002</v>
      </c>
    </row>
    <row r="48" spans="1:6" x14ac:dyDescent="0.3">
      <c r="A48" s="46"/>
      <c r="B48" s="46"/>
      <c r="C48" s="46"/>
      <c r="D48" s="46"/>
      <c r="E48" s="46"/>
      <c r="F48" s="46"/>
    </row>
    <row r="49" spans="1:6" x14ac:dyDescent="0.3">
      <c r="A49" s="31" t="s">
        <v>40</v>
      </c>
      <c r="B49" s="46"/>
      <c r="C49" s="46"/>
      <c r="D49" s="79" t="s">
        <v>92</v>
      </c>
      <c r="E49" s="46"/>
      <c r="F49" s="46"/>
    </row>
    <row r="50" spans="1:6" x14ac:dyDescent="0.3">
      <c r="A50" s="77" t="s">
        <v>41</v>
      </c>
      <c r="B50" s="50">
        <v>0</v>
      </c>
      <c r="C50" s="160">
        <v>0</v>
      </c>
      <c r="D50" s="80" t="s">
        <v>93</v>
      </c>
      <c r="E50" s="50">
        <v>0</v>
      </c>
      <c r="F50" s="160">
        <v>0</v>
      </c>
    </row>
    <row r="51" spans="1:6" x14ac:dyDescent="0.3">
      <c r="A51" s="77" t="s">
        <v>42</v>
      </c>
      <c r="B51" s="163">
        <v>131568627.45999999</v>
      </c>
      <c r="C51" s="160">
        <v>0</v>
      </c>
      <c r="D51" s="80" t="s">
        <v>94</v>
      </c>
      <c r="E51" s="50">
        <v>0</v>
      </c>
      <c r="F51" s="160">
        <v>0</v>
      </c>
    </row>
    <row r="52" spans="1:6" x14ac:dyDescent="0.3">
      <c r="A52" s="77" t="s">
        <v>43</v>
      </c>
      <c r="B52" s="163">
        <v>1025556413.98</v>
      </c>
      <c r="C52" s="160">
        <v>984461585.52999997</v>
      </c>
      <c r="D52" s="80" t="s">
        <v>95</v>
      </c>
      <c r="E52" s="50">
        <v>0</v>
      </c>
      <c r="F52" s="160">
        <v>0</v>
      </c>
    </row>
    <row r="53" spans="1:6" x14ac:dyDescent="0.3">
      <c r="A53" s="77" t="s">
        <v>44</v>
      </c>
      <c r="B53" s="163">
        <v>347834868.57999998</v>
      </c>
      <c r="C53" s="160">
        <v>234216974.18000001</v>
      </c>
      <c r="D53" s="80" t="s">
        <v>96</v>
      </c>
      <c r="E53" s="50">
        <v>0</v>
      </c>
      <c r="F53" s="160">
        <v>0</v>
      </c>
    </row>
    <row r="54" spans="1:6" x14ac:dyDescent="0.3">
      <c r="A54" s="77" t="s">
        <v>45</v>
      </c>
      <c r="B54" s="163">
        <v>2831536.44</v>
      </c>
      <c r="C54" s="160">
        <v>2634713.11</v>
      </c>
      <c r="D54" s="80" t="s">
        <v>97</v>
      </c>
      <c r="E54" s="50">
        <v>0</v>
      </c>
      <c r="F54" s="160">
        <v>0</v>
      </c>
    </row>
    <row r="55" spans="1:6" x14ac:dyDescent="0.3">
      <c r="A55" s="77" t="s">
        <v>46</v>
      </c>
      <c r="B55" s="163">
        <v>-513651705.51999998</v>
      </c>
      <c r="C55" s="160">
        <v>-464659108.43000001</v>
      </c>
      <c r="D55" s="30" t="s">
        <v>98</v>
      </c>
      <c r="E55" s="50">
        <v>0</v>
      </c>
      <c r="F55" s="160">
        <v>0</v>
      </c>
    </row>
    <row r="56" spans="1:6" x14ac:dyDescent="0.3">
      <c r="A56" s="77" t="s">
        <v>47</v>
      </c>
      <c r="B56" s="163">
        <v>2162972.85</v>
      </c>
      <c r="C56" s="160">
        <v>2162972.85</v>
      </c>
      <c r="D56" s="46"/>
      <c r="E56" s="46"/>
      <c r="F56" s="46"/>
    </row>
    <row r="57" spans="1:6" x14ac:dyDescent="0.3">
      <c r="A57" s="77" t="s">
        <v>48</v>
      </c>
      <c r="B57" s="50">
        <v>0</v>
      </c>
      <c r="C57" s="160">
        <v>0</v>
      </c>
      <c r="D57" s="79" t="s">
        <v>99</v>
      </c>
      <c r="E57" s="51">
        <f>SUM(E50:E55)</f>
        <v>0</v>
      </c>
      <c r="F57" s="51">
        <f>SUM(F50:F55)</f>
        <v>0</v>
      </c>
    </row>
    <row r="58" spans="1:6" x14ac:dyDescent="0.3">
      <c r="A58" s="77" t="s">
        <v>49</v>
      </c>
      <c r="B58" s="50">
        <v>0</v>
      </c>
      <c r="C58" s="160">
        <v>0</v>
      </c>
      <c r="D58" s="46"/>
      <c r="E58" s="46"/>
      <c r="F58" s="46"/>
    </row>
    <row r="59" spans="1:6" x14ac:dyDescent="0.3">
      <c r="A59" s="46"/>
      <c r="B59" s="46"/>
      <c r="C59" s="46"/>
      <c r="D59" s="79" t="s">
        <v>100</v>
      </c>
      <c r="E59" s="51">
        <f>E47+E57</f>
        <v>34458518.609999999</v>
      </c>
      <c r="F59" s="51">
        <f>F47+F57</f>
        <v>19747069.260000002</v>
      </c>
    </row>
    <row r="60" spans="1:6" x14ac:dyDescent="0.3">
      <c r="A60" s="47" t="s">
        <v>50</v>
      </c>
      <c r="B60" s="51">
        <f>SUM(B50:B58)</f>
        <v>996302713.79000008</v>
      </c>
      <c r="C60" s="51">
        <f>SUM(C50:C58)</f>
        <v>758817137.23999989</v>
      </c>
      <c r="D60" s="46"/>
      <c r="E60" s="46"/>
      <c r="F60" s="46"/>
    </row>
    <row r="61" spans="1:6" x14ac:dyDescent="0.3">
      <c r="A61" s="46"/>
      <c r="B61" s="46"/>
      <c r="C61" s="46"/>
      <c r="D61" s="32" t="s">
        <v>101</v>
      </c>
      <c r="E61" s="46"/>
      <c r="F61" s="46"/>
    </row>
    <row r="62" spans="1:6" x14ac:dyDescent="0.3">
      <c r="A62" s="47" t="s">
        <v>51</v>
      </c>
      <c r="B62" s="51">
        <f>SUM(B47+B60)</f>
        <v>1510525004.7400002</v>
      </c>
      <c r="C62" s="51">
        <f>SUM(C47+C60)</f>
        <v>1337600119.1900001</v>
      </c>
      <c r="D62" s="46"/>
      <c r="E62" s="46"/>
      <c r="F62" s="46"/>
    </row>
    <row r="63" spans="1:6" x14ac:dyDescent="0.3">
      <c r="A63" s="46"/>
      <c r="B63" s="46"/>
      <c r="C63" s="46"/>
      <c r="D63" s="82" t="s">
        <v>102</v>
      </c>
      <c r="E63" s="50">
        <f>SUM(E64:E66)</f>
        <v>419012247.80000001</v>
      </c>
      <c r="F63" s="50">
        <f>SUM(F64:F66)</f>
        <v>415844877.83000004</v>
      </c>
    </row>
    <row r="64" spans="1:6" x14ac:dyDescent="0.3">
      <c r="A64" s="46"/>
      <c r="B64" s="46"/>
      <c r="C64" s="46"/>
      <c r="D64" s="80" t="s">
        <v>103</v>
      </c>
      <c r="E64" s="163">
        <v>4610300.5999999996</v>
      </c>
      <c r="F64" s="160">
        <v>4610300.5999999996</v>
      </c>
    </row>
    <row r="65" spans="1:6" x14ac:dyDescent="0.3">
      <c r="A65" s="46"/>
      <c r="B65" s="46"/>
      <c r="C65" s="46"/>
      <c r="D65" s="30" t="s">
        <v>104</v>
      </c>
      <c r="E65" s="163">
        <v>31384572.539999999</v>
      </c>
      <c r="F65" s="160">
        <v>28217202.57</v>
      </c>
    </row>
    <row r="66" spans="1:6" x14ac:dyDescent="0.3">
      <c r="A66" s="46"/>
      <c r="B66" s="46"/>
      <c r="C66" s="46"/>
      <c r="D66" s="80" t="s">
        <v>105</v>
      </c>
      <c r="E66" s="163">
        <v>383017374.66000003</v>
      </c>
      <c r="F66" s="160">
        <v>383017374.66000003</v>
      </c>
    </row>
    <row r="67" spans="1:6" x14ac:dyDescent="0.3">
      <c r="A67" s="46"/>
      <c r="B67" s="46"/>
      <c r="C67" s="46"/>
      <c r="D67" s="46"/>
      <c r="E67" s="46"/>
      <c r="F67" s="46"/>
    </row>
    <row r="68" spans="1:6" x14ac:dyDescent="0.3">
      <c r="A68" s="46"/>
      <c r="B68" s="46"/>
      <c r="C68" s="46"/>
      <c r="D68" s="82" t="s">
        <v>106</v>
      </c>
      <c r="E68" s="50">
        <f>SUM(E69:E73)</f>
        <v>1057054238.33</v>
      </c>
      <c r="F68" s="50">
        <f>SUM(F69:F73)</f>
        <v>902008172.0999999</v>
      </c>
    </row>
    <row r="69" spans="1:6" x14ac:dyDescent="0.3">
      <c r="A69" s="4"/>
      <c r="B69" s="46"/>
      <c r="C69" s="46"/>
      <c r="D69" s="80" t="s">
        <v>107</v>
      </c>
      <c r="E69" s="50">
        <v>160527443.87</v>
      </c>
      <c r="F69" s="160">
        <v>-24236171.940000001</v>
      </c>
    </row>
    <row r="70" spans="1:6" x14ac:dyDescent="0.3">
      <c r="A70" s="4"/>
      <c r="B70" s="46"/>
      <c r="C70" s="46"/>
      <c r="D70" s="80" t="s">
        <v>108</v>
      </c>
      <c r="E70" s="163">
        <v>889211648.59000003</v>
      </c>
      <c r="F70" s="160">
        <v>918929198.16999996</v>
      </c>
    </row>
    <row r="71" spans="1:6" x14ac:dyDescent="0.3">
      <c r="A71" s="4"/>
      <c r="B71" s="46"/>
      <c r="C71" s="46"/>
      <c r="D71" s="80" t="s">
        <v>109</v>
      </c>
      <c r="E71" s="163">
        <v>5064933.6100000003</v>
      </c>
      <c r="F71" s="160">
        <v>5064933.6100000003</v>
      </c>
    </row>
    <row r="72" spans="1:6" x14ac:dyDescent="0.3">
      <c r="A72" s="4"/>
      <c r="B72" s="46"/>
      <c r="C72" s="46"/>
      <c r="D72" s="80" t="s">
        <v>110</v>
      </c>
      <c r="E72" s="50">
        <v>0</v>
      </c>
      <c r="F72" s="160">
        <v>0</v>
      </c>
    </row>
    <row r="73" spans="1:6" x14ac:dyDescent="0.3">
      <c r="A73" s="4"/>
      <c r="B73" s="46"/>
      <c r="C73" s="46"/>
      <c r="D73" s="80" t="s">
        <v>111</v>
      </c>
      <c r="E73" s="163">
        <v>2250212.2599999998</v>
      </c>
      <c r="F73" s="160">
        <v>2250212.2599999998</v>
      </c>
    </row>
    <row r="74" spans="1:6" x14ac:dyDescent="0.3">
      <c r="A74" s="4"/>
      <c r="B74" s="46"/>
      <c r="C74" s="46"/>
      <c r="D74" s="46"/>
      <c r="E74" s="46"/>
      <c r="F74" s="46"/>
    </row>
    <row r="75" spans="1:6" x14ac:dyDescent="0.3">
      <c r="A75" s="4"/>
      <c r="B75" s="46"/>
      <c r="C75" s="46"/>
      <c r="D75" s="82" t="s">
        <v>112</v>
      </c>
      <c r="E75" s="50">
        <f>E76+E77</f>
        <v>0</v>
      </c>
      <c r="F75" s="50">
        <f>F76+F77</f>
        <v>0</v>
      </c>
    </row>
    <row r="76" spans="1:6" x14ac:dyDescent="0.3">
      <c r="A76" s="4"/>
      <c r="B76" s="46"/>
      <c r="C76" s="46"/>
      <c r="D76" s="80" t="s">
        <v>113</v>
      </c>
      <c r="E76" s="50">
        <v>0</v>
      </c>
      <c r="F76" s="50">
        <v>0</v>
      </c>
    </row>
    <row r="77" spans="1:6" x14ac:dyDescent="0.3">
      <c r="A77" s="4"/>
      <c r="B77" s="46"/>
      <c r="C77" s="46"/>
      <c r="D77" s="80" t="s">
        <v>114</v>
      </c>
      <c r="E77" s="50">
        <v>0</v>
      </c>
      <c r="F77" s="50">
        <v>0</v>
      </c>
    </row>
    <row r="78" spans="1:6" x14ac:dyDescent="0.3">
      <c r="A78" s="4"/>
      <c r="B78" s="46"/>
      <c r="C78" s="46"/>
      <c r="D78" s="46"/>
      <c r="E78" s="46"/>
      <c r="F78" s="46"/>
    </row>
    <row r="79" spans="1:6" x14ac:dyDescent="0.3">
      <c r="A79" s="4"/>
      <c r="B79" s="46"/>
      <c r="C79" s="46"/>
      <c r="D79" s="79" t="s">
        <v>115</v>
      </c>
      <c r="E79" s="51">
        <f>E63+E68+E75</f>
        <v>1476066486.1300001</v>
      </c>
      <c r="F79" s="51">
        <f>F63+F68+F75</f>
        <v>1317853049.9299998</v>
      </c>
    </row>
    <row r="80" spans="1:6" x14ac:dyDescent="0.3">
      <c r="A80" s="4"/>
      <c r="B80" s="46"/>
      <c r="C80" s="46"/>
      <c r="D80" s="46"/>
      <c r="E80" s="46"/>
      <c r="F80" s="46"/>
    </row>
    <row r="81" spans="1:6" x14ac:dyDescent="0.3">
      <c r="A81" s="4"/>
      <c r="B81" s="46"/>
      <c r="C81" s="46"/>
      <c r="D81" s="79" t="s">
        <v>116</v>
      </c>
      <c r="E81" s="51">
        <f>E59+E79</f>
        <v>1510525004.74</v>
      </c>
      <c r="F81" s="51">
        <f>F59+F79</f>
        <v>1337600119.1899998</v>
      </c>
    </row>
    <row r="82" spans="1:6" x14ac:dyDescent="0.3">
      <c r="A82" s="5"/>
      <c r="B82" s="49"/>
      <c r="C82" s="49"/>
      <c r="D82" s="49"/>
      <c r="E82" s="49"/>
      <c r="F82" s="49"/>
    </row>
  </sheetData>
  <sheetProtection password="DDCF" sheet="1" objects="1" scenarios="1"/>
  <mergeCells count="5">
    <mergeCell ref="A2:F2"/>
    <mergeCell ref="A3:F3"/>
    <mergeCell ref="A4:F4"/>
    <mergeCell ref="A5:F5"/>
    <mergeCell ref="A1:F1"/>
  </mergeCells>
  <dataValidations count="3">
    <dataValidation allowBlank="1" showInputMessage="1" showErrorMessage="1" prompt="20XN (d)" sqref="B6 E6"/>
    <dataValidation allowBlank="1" showInputMessage="1" showErrorMessage="1" prompt="31 de diciembre de 20XN-1 (e)" sqref="C6 F6"/>
    <dataValidation type="decimal" allowBlank="1" showInputMessage="1" showErrorMessage="1" sqref="B9:C62 E9:F45 E47 F47 E50:F53 E54:F81">
      <formula1>-1.79769313486231E+100</formula1>
      <formula2>1.79769313486231E+100</formula2>
    </dataValidation>
  </dataValidations>
  <pageMargins left="0.7" right="0.7" top="0.75" bottom="0.75" header="0.3" footer="0.3"/>
  <pageSetup scale="44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Q120"/>
  <sheetViews>
    <sheetView workbookViewId="0">
      <selection activeCell="A34" sqref="A34"/>
    </sheetView>
  </sheetViews>
  <sheetFormatPr baseColWidth="10" defaultRowHeight="14.4" x14ac:dyDescent="0.3"/>
  <cols>
    <col min="1" max="1" width="11.44140625" bestFit="1" customWidth="1"/>
    <col min="2" max="14" width="3" customWidth="1"/>
    <col min="15" max="15" width="63.44140625" customWidth="1"/>
  </cols>
  <sheetData>
    <row r="1" spans="1:17" x14ac:dyDescent="0.3">
      <c r="A1" t="s">
        <v>538</v>
      </c>
      <c r="B1" t="s">
        <v>539</v>
      </c>
      <c r="C1" t="s">
        <v>540</v>
      </c>
      <c r="D1" t="s">
        <v>541</v>
      </c>
      <c r="E1" t="s">
        <v>542</v>
      </c>
      <c r="F1" t="s">
        <v>543</v>
      </c>
      <c r="G1" t="s">
        <v>544</v>
      </c>
      <c r="H1" t="s">
        <v>545</v>
      </c>
      <c r="I1" t="s">
        <v>546</v>
      </c>
      <c r="P1" t="s">
        <v>547</v>
      </c>
      <c r="Q1" t="s">
        <v>548</v>
      </c>
    </row>
    <row r="2" spans="1:17" x14ac:dyDescent="0.3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1,1,0,0,0,0,0</v>
      </c>
      <c r="B2">
        <v>1</v>
      </c>
      <c r="C2">
        <v>1</v>
      </c>
      <c r="I2" t="s">
        <v>1</v>
      </c>
      <c r="P2" s="13" t="s">
        <v>549</v>
      </c>
      <c r="Q2" s="13" t="s">
        <v>549</v>
      </c>
    </row>
    <row r="3" spans="1:17" x14ac:dyDescent="0.3">
      <c r="A3" t="str">
        <f t="shared" ref="A3:A66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1,1,1,0,0,0,0</v>
      </c>
      <c r="B3">
        <v>1</v>
      </c>
      <c r="C3">
        <v>1</v>
      </c>
      <c r="D3">
        <v>1</v>
      </c>
      <c r="J3" t="s">
        <v>2</v>
      </c>
      <c r="P3" s="13" t="s">
        <v>549</v>
      </c>
      <c r="Q3" s="13" t="s">
        <v>549</v>
      </c>
    </row>
    <row r="4" spans="1:17" x14ac:dyDescent="0.3">
      <c r="A4" t="str">
        <f t="shared" si="0"/>
        <v>1,1,1,1,0,0,0</v>
      </c>
      <c r="B4">
        <v>1</v>
      </c>
      <c r="C4">
        <v>1</v>
      </c>
      <c r="D4">
        <v>1</v>
      </c>
      <c r="E4">
        <v>1</v>
      </c>
      <c r="K4" t="s">
        <v>550</v>
      </c>
      <c r="P4" s="13">
        <f>'Formato 1'!B9</f>
        <v>384995036.39000005</v>
      </c>
      <c r="Q4" s="13">
        <f>'Formato 1'!C9</f>
        <v>511900591.05000001</v>
      </c>
    </row>
    <row r="5" spans="1:17" x14ac:dyDescent="0.3">
      <c r="A5" t="str">
        <f t="shared" si="0"/>
        <v>1,1,1,1,1,0,0</v>
      </c>
      <c r="B5">
        <v>1</v>
      </c>
      <c r="C5">
        <v>1</v>
      </c>
      <c r="D5">
        <v>1</v>
      </c>
      <c r="E5">
        <v>1</v>
      </c>
      <c r="F5">
        <v>1</v>
      </c>
      <c r="L5" t="s">
        <v>551</v>
      </c>
      <c r="P5" s="13">
        <f>'Formato 1'!B10</f>
        <v>434000</v>
      </c>
      <c r="Q5" s="13">
        <f>'Formato 1'!C10</f>
        <v>431000</v>
      </c>
    </row>
    <row r="6" spans="1:17" x14ac:dyDescent="0.3">
      <c r="A6" t="str">
        <f t="shared" si="0"/>
        <v>1,1,1,1,2,0,0</v>
      </c>
      <c r="B6">
        <v>1</v>
      </c>
      <c r="C6">
        <v>1</v>
      </c>
      <c r="D6">
        <v>1</v>
      </c>
      <c r="E6">
        <v>1</v>
      </c>
      <c r="F6">
        <v>2</v>
      </c>
      <c r="L6" t="s">
        <v>552</v>
      </c>
      <c r="P6" s="13">
        <f>'Formato 1'!B11</f>
        <v>312566175.94</v>
      </c>
      <c r="Q6" s="13">
        <f>'Formato 1'!C11</f>
        <v>282795098.07999998</v>
      </c>
    </row>
    <row r="7" spans="1:17" x14ac:dyDescent="0.3">
      <c r="A7" t="str">
        <f t="shared" si="0"/>
        <v>1,1,1,1,3,0,0</v>
      </c>
      <c r="B7">
        <v>1</v>
      </c>
      <c r="C7">
        <v>1</v>
      </c>
      <c r="D7">
        <v>1</v>
      </c>
      <c r="E7">
        <v>1</v>
      </c>
      <c r="F7">
        <v>3</v>
      </c>
      <c r="L7" t="s">
        <v>553</v>
      </c>
      <c r="P7" s="13">
        <f>'Formato 1'!B12</f>
        <v>0</v>
      </c>
      <c r="Q7" s="13">
        <f>'Formato 1'!C12</f>
        <v>0</v>
      </c>
    </row>
    <row r="8" spans="1:17" x14ac:dyDescent="0.3">
      <c r="A8" t="str">
        <f t="shared" si="0"/>
        <v>1,1,1,1,4,0,0</v>
      </c>
      <c r="B8">
        <v>1</v>
      </c>
      <c r="C8">
        <v>1</v>
      </c>
      <c r="D8">
        <v>1</v>
      </c>
      <c r="E8">
        <v>1</v>
      </c>
      <c r="F8">
        <v>4</v>
      </c>
      <c r="L8" t="s">
        <v>554</v>
      </c>
      <c r="P8" s="13">
        <f>'Formato 1'!B13</f>
        <v>7165325.5999999996</v>
      </c>
      <c r="Q8" s="13">
        <f>'Formato 1'!C13</f>
        <v>195090912.61000001</v>
      </c>
    </row>
    <row r="9" spans="1:17" x14ac:dyDescent="0.3">
      <c r="A9" t="str">
        <f t="shared" si="0"/>
        <v>1,1,1,1,5,0,0</v>
      </c>
      <c r="B9">
        <v>1</v>
      </c>
      <c r="C9">
        <v>1</v>
      </c>
      <c r="D9">
        <v>1</v>
      </c>
      <c r="E9">
        <v>1</v>
      </c>
      <c r="F9">
        <v>5</v>
      </c>
      <c r="L9" t="s">
        <v>555</v>
      </c>
      <c r="P9" s="13">
        <f>'Formato 1'!B14</f>
        <v>64829534.850000001</v>
      </c>
      <c r="Q9" s="13">
        <f>'Formato 1'!C14</f>
        <v>33583580.359999999</v>
      </c>
    </row>
    <row r="10" spans="1:17" x14ac:dyDescent="0.3">
      <c r="A10" t="str">
        <f t="shared" si="0"/>
        <v>1,1,1,1,6,0,0</v>
      </c>
      <c r="B10">
        <v>1</v>
      </c>
      <c r="C10">
        <v>1</v>
      </c>
      <c r="D10">
        <v>1</v>
      </c>
      <c r="E10">
        <v>1</v>
      </c>
      <c r="F10">
        <v>6</v>
      </c>
      <c r="L10" t="s">
        <v>556</v>
      </c>
      <c r="P10" s="13">
        <f>'Formato 1'!B15</f>
        <v>0</v>
      </c>
      <c r="Q10" s="13">
        <f>'Formato 1'!C15</f>
        <v>0</v>
      </c>
    </row>
    <row r="11" spans="1:17" x14ac:dyDescent="0.3">
      <c r="A11" t="str">
        <f t="shared" si="0"/>
        <v>1,1,1,1,7,0,0</v>
      </c>
      <c r="B11">
        <v>1</v>
      </c>
      <c r="C11">
        <v>1</v>
      </c>
      <c r="D11">
        <v>1</v>
      </c>
      <c r="E11">
        <v>1</v>
      </c>
      <c r="F11">
        <v>7</v>
      </c>
      <c r="L11" t="s">
        <v>557</v>
      </c>
      <c r="P11" s="13">
        <f>'Formato 1'!B16</f>
        <v>0</v>
      </c>
      <c r="Q11" s="13">
        <f>'Formato 1'!C16</f>
        <v>0</v>
      </c>
    </row>
    <row r="12" spans="1:17" x14ac:dyDescent="0.3">
      <c r="A12" t="str">
        <f t="shared" si="0"/>
        <v>1,1,1,2,0,0,0</v>
      </c>
      <c r="B12">
        <v>1</v>
      </c>
      <c r="C12">
        <v>1</v>
      </c>
      <c r="D12">
        <v>1</v>
      </c>
      <c r="E12">
        <v>2</v>
      </c>
      <c r="K12" t="s">
        <v>558</v>
      </c>
      <c r="P12" s="13">
        <f>'Formato 1'!B17</f>
        <v>47119578.5</v>
      </c>
      <c r="Q12" s="13">
        <f>'Formato 1'!C17</f>
        <v>28679586.710000001</v>
      </c>
    </row>
    <row r="13" spans="1:17" x14ac:dyDescent="0.3">
      <c r="A13" t="str">
        <f t="shared" si="0"/>
        <v>1,1,1,2,1,0,0</v>
      </c>
      <c r="B13">
        <v>1</v>
      </c>
      <c r="C13">
        <v>1</v>
      </c>
      <c r="D13">
        <v>1</v>
      </c>
      <c r="E13">
        <v>2</v>
      </c>
      <c r="F13">
        <v>1</v>
      </c>
      <c r="L13" t="s">
        <v>559</v>
      </c>
      <c r="P13" s="13">
        <f>'Formato 1'!B18</f>
        <v>0</v>
      </c>
      <c r="Q13" s="13">
        <f>'Formato 1'!C18</f>
        <v>0</v>
      </c>
    </row>
    <row r="14" spans="1:17" x14ac:dyDescent="0.3">
      <c r="A14" t="str">
        <f t="shared" si="0"/>
        <v>1,1,1,2,2,0,0</v>
      </c>
      <c r="B14">
        <v>1</v>
      </c>
      <c r="C14">
        <v>1</v>
      </c>
      <c r="D14">
        <v>1</v>
      </c>
      <c r="E14">
        <v>2</v>
      </c>
      <c r="F14">
        <v>2</v>
      </c>
      <c r="L14" t="s">
        <v>560</v>
      </c>
      <c r="P14" s="13">
        <f>'Formato 1'!B19</f>
        <v>0</v>
      </c>
      <c r="Q14" s="13">
        <f>'Formato 1'!C19</f>
        <v>221.26</v>
      </c>
    </row>
    <row r="15" spans="1:17" x14ac:dyDescent="0.3">
      <c r="A15" t="str">
        <f t="shared" si="0"/>
        <v>1,1,1,2,3,0,0</v>
      </c>
      <c r="B15">
        <v>1</v>
      </c>
      <c r="C15">
        <v>1</v>
      </c>
      <c r="D15">
        <v>1</v>
      </c>
      <c r="E15">
        <v>2</v>
      </c>
      <c r="F15">
        <v>3</v>
      </c>
      <c r="L15" t="s">
        <v>561</v>
      </c>
      <c r="P15" s="13">
        <f>'Formato 1'!B20</f>
        <v>3443959.39</v>
      </c>
      <c r="Q15" s="13">
        <f>'Formato 1'!C20</f>
        <v>2236593.77</v>
      </c>
    </row>
    <row r="16" spans="1:17" x14ac:dyDescent="0.3">
      <c r="A16" t="str">
        <f t="shared" si="0"/>
        <v>1,1,1,2,4,0,0</v>
      </c>
      <c r="B16">
        <v>1</v>
      </c>
      <c r="C16">
        <v>1</v>
      </c>
      <c r="D16">
        <v>1</v>
      </c>
      <c r="E16">
        <v>2</v>
      </c>
      <c r="F16">
        <v>4</v>
      </c>
      <c r="L16" t="s">
        <v>562</v>
      </c>
      <c r="P16" s="13">
        <f>'Formato 1'!B21</f>
        <v>0</v>
      </c>
      <c r="Q16" s="13">
        <f>'Formato 1'!C21</f>
        <v>0</v>
      </c>
    </row>
    <row r="17" spans="1:17" x14ac:dyDescent="0.3">
      <c r="A17" t="str">
        <f t="shared" si="0"/>
        <v>1,1,1,2,5,0,0</v>
      </c>
      <c r="B17">
        <v>1</v>
      </c>
      <c r="C17">
        <v>1</v>
      </c>
      <c r="D17">
        <v>1</v>
      </c>
      <c r="E17">
        <v>2</v>
      </c>
      <c r="F17">
        <v>5</v>
      </c>
      <c r="L17" t="s">
        <v>563</v>
      </c>
      <c r="P17" s="13">
        <f>'Formato 1'!B22</f>
        <v>0</v>
      </c>
      <c r="Q17" s="13">
        <f>'Formato 1'!C22</f>
        <v>0</v>
      </c>
    </row>
    <row r="18" spans="1:17" x14ac:dyDescent="0.3">
      <c r="A18" t="str">
        <f t="shared" si="0"/>
        <v>1,1,1,2,6,0,0</v>
      </c>
      <c r="B18">
        <v>1</v>
      </c>
      <c r="C18">
        <v>1</v>
      </c>
      <c r="D18">
        <v>1</v>
      </c>
      <c r="E18">
        <v>2</v>
      </c>
      <c r="F18">
        <v>6</v>
      </c>
      <c r="L18" t="s">
        <v>564</v>
      </c>
      <c r="P18" s="13">
        <f>'Formato 1'!B23</f>
        <v>0</v>
      </c>
      <c r="Q18" s="13">
        <f>'Formato 1'!C23</f>
        <v>0</v>
      </c>
    </row>
    <row r="19" spans="1:17" x14ac:dyDescent="0.3">
      <c r="A19" t="str">
        <f t="shared" si="0"/>
        <v>1,1,1,2,7,0,0</v>
      </c>
      <c r="B19">
        <v>1</v>
      </c>
      <c r="C19">
        <v>1</v>
      </c>
      <c r="D19">
        <v>1</v>
      </c>
      <c r="E19">
        <v>2</v>
      </c>
      <c r="F19">
        <v>7</v>
      </c>
      <c r="L19" t="s">
        <v>565</v>
      </c>
      <c r="P19" s="13">
        <f>'Formato 1'!B24</f>
        <v>43675619.109999999</v>
      </c>
      <c r="Q19" s="13">
        <f>'Formato 1'!C24</f>
        <v>26442771.68</v>
      </c>
    </row>
    <row r="20" spans="1:17" x14ac:dyDescent="0.3">
      <c r="A20" t="str">
        <f t="shared" si="0"/>
        <v>1,1,1,3,0,0,0</v>
      </c>
      <c r="B20">
        <v>1</v>
      </c>
      <c r="C20">
        <v>1</v>
      </c>
      <c r="D20">
        <v>1</v>
      </c>
      <c r="E20">
        <v>3</v>
      </c>
      <c r="K20" t="s">
        <v>571</v>
      </c>
      <c r="P20" s="13">
        <f>'Formato 1'!B25</f>
        <v>71417129.680000007</v>
      </c>
      <c r="Q20" s="13">
        <f>'Formato 1'!C25</f>
        <v>16475958.710000001</v>
      </c>
    </row>
    <row r="21" spans="1:17" x14ac:dyDescent="0.3">
      <c r="A21" t="str">
        <f t="shared" si="0"/>
        <v>1,1,1,3,1,0,0</v>
      </c>
      <c r="B21">
        <v>1</v>
      </c>
      <c r="C21">
        <v>1</v>
      </c>
      <c r="D21">
        <v>1</v>
      </c>
      <c r="E21">
        <v>3</v>
      </c>
      <c r="F21">
        <v>1</v>
      </c>
      <c r="L21" t="s">
        <v>566</v>
      </c>
      <c r="P21" s="13">
        <f>'Formato 1'!B26</f>
        <v>0</v>
      </c>
      <c r="Q21" s="13">
        <f>'Formato 1'!C26</f>
        <v>1836000</v>
      </c>
    </row>
    <row r="22" spans="1:17" x14ac:dyDescent="0.3">
      <c r="A22" t="str">
        <f t="shared" si="0"/>
        <v>1,1,1,3,2,0,0</v>
      </c>
      <c r="B22">
        <v>1</v>
      </c>
      <c r="C22">
        <v>1</v>
      </c>
      <c r="D22">
        <v>1</v>
      </c>
      <c r="E22">
        <v>3</v>
      </c>
      <c r="F22">
        <v>2</v>
      </c>
      <c r="L22" t="s">
        <v>567</v>
      </c>
      <c r="P22" s="13">
        <f>'Formato 1'!B27</f>
        <v>8766413.7899999991</v>
      </c>
      <c r="Q22" s="13">
        <f>'Formato 1'!C27</f>
        <v>0</v>
      </c>
    </row>
    <row r="23" spans="1:17" x14ac:dyDescent="0.3">
      <c r="A23" t="str">
        <f t="shared" si="0"/>
        <v>1,1,1,3,3,0,0</v>
      </c>
      <c r="B23">
        <v>1</v>
      </c>
      <c r="C23">
        <v>1</v>
      </c>
      <c r="D23">
        <v>1</v>
      </c>
      <c r="E23">
        <v>3</v>
      </c>
      <c r="F23">
        <v>3</v>
      </c>
      <c r="L23" t="s">
        <v>568</v>
      </c>
      <c r="P23" s="13">
        <f>'Formato 1'!B28</f>
        <v>0</v>
      </c>
      <c r="Q23" s="13">
        <f>'Formato 1'!C28</f>
        <v>0</v>
      </c>
    </row>
    <row r="24" spans="1:17" x14ac:dyDescent="0.3">
      <c r="A24" t="str">
        <f t="shared" si="0"/>
        <v>1,1,1,3,4,0,0</v>
      </c>
      <c r="B24">
        <v>1</v>
      </c>
      <c r="C24">
        <v>1</v>
      </c>
      <c r="D24">
        <v>1</v>
      </c>
      <c r="E24">
        <v>3</v>
      </c>
      <c r="F24">
        <v>4</v>
      </c>
      <c r="L24" t="s">
        <v>569</v>
      </c>
      <c r="P24" s="13">
        <f>'Formato 1'!B29</f>
        <v>62650715.890000001</v>
      </c>
      <c r="Q24" s="13">
        <f>'Formato 1'!C29</f>
        <v>14639958.710000001</v>
      </c>
    </row>
    <row r="25" spans="1:17" x14ac:dyDescent="0.3">
      <c r="A25" t="str">
        <f t="shared" si="0"/>
        <v>1,1,1,3,5,0,0</v>
      </c>
      <c r="B25">
        <v>1</v>
      </c>
      <c r="C25">
        <v>1</v>
      </c>
      <c r="D25">
        <v>1</v>
      </c>
      <c r="E25">
        <v>3</v>
      </c>
      <c r="F25">
        <v>5</v>
      </c>
      <c r="L25" t="s">
        <v>570</v>
      </c>
      <c r="P25" s="13">
        <f>'Formato 1'!B30</f>
        <v>0</v>
      </c>
      <c r="Q25" s="13">
        <f>'Formato 1'!C30</f>
        <v>0</v>
      </c>
    </row>
    <row r="26" spans="1:17" x14ac:dyDescent="0.3">
      <c r="A26" t="str">
        <f t="shared" si="0"/>
        <v>1,1,1,4,0,0,0</v>
      </c>
      <c r="B26">
        <v>1</v>
      </c>
      <c r="C26">
        <v>1</v>
      </c>
      <c r="D26">
        <v>1</v>
      </c>
      <c r="E26">
        <v>4</v>
      </c>
      <c r="K26" t="s">
        <v>572</v>
      </c>
      <c r="P26" s="13">
        <f>'Formato 1'!B31</f>
        <v>0</v>
      </c>
      <c r="Q26" s="13">
        <f>'Formato 1'!C31</f>
        <v>0</v>
      </c>
    </row>
    <row r="27" spans="1:17" x14ac:dyDescent="0.3">
      <c r="A27" t="str">
        <f t="shared" si="0"/>
        <v>1,1,1,4,1,0,0</v>
      </c>
      <c r="B27">
        <v>1</v>
      </c>
      <c r="C27">
        <v>1</v>
      </c>
      <c r="D27">
        <v>1</v>
      </c>
      <c r="E27">
        <v>4</v>
      </c>
      <c r="F27">
        <v>1</v>
      </c>
      <c r="L27" t="s">
        <v>573</v>
      </c>
      <c r="P27" s="13">
        <f>'Formato 1'!B32</f>
        <v>0</v>
      </c>
      <c r="Q27" s="13">
        <f>'Formato 1'!C32</f>
        <v>0</v>
      </c>
    </row>
    <row r="28" spans="1:17" x14ac:dyDescent="0.3">
      <c r="A28" t="str">
        <f t="shared" si="0"/>
        <v>1,1,1,4,2,0,0</v>
      </c>
      <c r="B28">
        <v>1</v>
      </c>
      <c r="C28">
        <v>1</v>
      </c>
      <c r="D28">
        <v>1</v>
      </c>
      <c r="E28">
        <v>4</v>
      </c>
      <c r="F28">
        <v>2</v>
      </c>
      <c r="L28" t="s">
        <v>574</v>
      </c>
      <c r="P28" s="13">
        <f>'Formato 1'!B33</f>
        <v>0</v>
      </c>
      <c r="Q28" s="13">
        <f>'Formato 1'!C33</f>
        <v>0</v>
      </c>
    </row>
    <row r="29" spans="1:17" x14ac:dyDescent="0.3">
      <c r="A29" t="str">
        <f t="shared" si="0"/>
        <v>1,1,1,4,3,0,0</v>
      </c>
      <c r="B29">
        <v>1</v>
      </c>
      <c r="C29">
        <v>1</v>
      </c>
      <c r="D29">
        <v>1</v>
      </c>
      <c r="E29">
        <v>4</v>
      </c>
      <c r="F29">
        <v>3</v>
      </c>
      <c r="L29" t="s">
        <v>575</v>
      </c>
      <c r="P29" s="13">
        <f>'Formato 1'!B34</f>
        <v>0</v>
      </c>
      <c r="Q29" s="13">
        <f>'Formato 1'!C34</f>
        <v>0</v>
      </c>
    </row>
    <row r="30" spans="1:17" x14ac:dyDescent="0.3">
      <c r="A30" t="str">
        <f t="shared" si="0"/>
        <v>1,1,1,4,4,0,0</v>
      </c>
      <c r="B30">
        <v>1</v>
      </c>
      <c r="C30">
        <v>1</v>
      </c>
      <c r="D30">
        <v>1</v>
      </c>
      <c r="E30">
        <v>4</v>
      </c>
      <c r="F30">
        <v>4</v>
      </c>
      <c r="L30" t="s">
        <v>576</v>
      </c>
      <c r="P30" s="13">
        <f>'Formato 1'!B35</f>
        <v>0</v>
      </c>
      <c r="Q30" s="13">
        <f>'Formato 1'!C35</f>
        <v>0</v>
      </c>
    </row>
    <row r="31" spans="1:17" x14ac:dyDescent="0.3">
      <c r="A31" t="str">
        <f t="shared" si="0"/>
        <v>1,1,1,4,5,0,0</v>
      </c>
      <c r="B31">
        <v>1</v>
      </c>
      <c r="C31">
        <v>1</v>
      </c>
      <c r="D31">
        <v>1</v>
      </c>
      <c r="E31">
        <v>4</v>
      </c>
      <c r="F31">
        <v>5</v>
      </c>
      <c r="L31" t="s">
        <v>577</v>
      </c>
      <c r="P31" s="13">
        <f>'Formato 1'!B36</f>
        <v>0</v>
      </c>
      <c r="Q31" s="13">
        <f>'Formato 1'!C36</f>
        <v>0</v>
      </c>
    </row>
    <row r="32" spans="1:17" x14ac:dyDescent="0.3">
      <c r="A32" t="str">
        <f t="shared" si="0"/>
        <v>1,1,1,5,0,0,0</v>
      </c>
      <c r="B32">
        <v>1</v>
      </c>
      <c r="C32">
        <v>1</v>
      </c>
      <c r="D32">
        <v>1</v>
      </c>
      <c r="E32">
        <v>5</v>
      </c>
      <c r="K32" t="s">
        <v>578</v>
      </c>
      <c r="P32" s="13">
        <f>'Formato 1'!B37</f>
        <v>10690546.380000001</v>
      </c>
      <c r="Q32" s="13">
        <f>'Formato 1'!C37</f>
        <v>21726845.48</v>
      </c>
    </row>
    <row r="33" spans="1:17" x14ac:dyDescent="0.3">
      <c r="A33" t="str">
        <f t="shared" si="0"/>
        <v>1,1,1,5,1,0,0</v>
      </c>
      <c r="B33">
        <v>1</v>
      </c>
      <c r="C33">
        <v>1</v>
      </c>
      <c r="D33">
        <v>1</v>
      </c>
      <c r="E33">
        <v>5</v>
      </c>
      <c r="F33">
        <v>1</v>
      </c>
      <c r="L33" t="s">
        <v>578</v>
      </c>
      <c r="P33" s="13">
        <f>'Formato 1'!B37</f>
        <v>10690546.380000001</v>
      </c>
      <c r="Q33" s="13">
        <f>'Formato 1'!C37</f>
        <v>21726845.48</v>
      </c>
    </row>
    <row r="34" spans="1:17" x14ac:dyDescent="0.3">
      <c r="A34" t="str">
        <f t="shared" si="0"/>
        <v>1,1,1,6,0,0,0</v>
      </c>
      <c r="B34">
        <v>1</v>
      </c>
      <c r="C34">
        <v>1</v>
      </c>
      <c r="D34">
        <v>1</v>
      </c>
      <c r="E34">
        <v>6</v>
      </c>
      <c r="K34" t="s">
        <v>579</v>
      </c>
      <c r="P34" s="13">
        <f>'Formato 1'!B38</f>
        <v>0</v>
      </c>
      <c r="Q34" s="13">
        <f>'Formato 1'!C38</f>
        <v>0</v>
      </c>
    </row>
    <row r="35" spans="1:17" x14ac:dyDescent="0.3">
      <c r="A35" t="str">
        <f t="shared" si="0"/>
        <v>1,1,1,6,1,0,0</v>
      </c>
      <c r="B35">
        <v>1</v>
      </c>
      <c r="C35">
        <v>1</v>
      </c>
      <c r="D35">
        <v>1</v>
      </c>
      <c r="E35">
        <v>6</v>
      </c>
      <c r="F35">
        <v>1</v>
      </c>
      <c r="L35" t="s">
        <v>580</v>
      </c>
      <c r="P35" s="13">
        <f>'Formato 1'!B39</f>
        <v>0</v>
      </c>
      <c r="Q35" s="13">
        <f>'Formato 1'!C39</f>
        <v>0</v>
      </c>
    </row>
    <row r="36" spans="1:17" x14ac:dyDescent="0.3">
      <c r="A36" t="str">
        <f t="shared" si="0"/>
        <v>1,1,1,6,2,0,0</v>
      </c>
      <c r="B36">
        <v>1</v>
      </c>
      <c r="C36">
        <v>1</v>
      </c>
      <c r="D36">
        <v>1</v>
      </c>
      <c r="E36">
        <v>6</v>
      </c>
      <c r="F36">
        <v>2</v>
      </c>
      <c r="L36" t="s">
        <v>581</v>
      </c>
      <c r="P36" s="13">
        <f>'Formato 1'!B40</f>
        <v>0</v>
      </c>
      <c r="Q36" s="13">
        <f>'Formato 1'!C40</f>
        <v>0</v>
      </c>
    </row>
    <row r="37" spans="1:17" x14ac:dyDescent="0.3">
      <c r="A37" t="str">
        <f t="shared" si="0"/>
        <v>1,1,1,7,0,0,0</v>
      </c>
      <c r="B37">
        <v>1</v>
      </c>
      <c r="C37">
        <v>1</v>
      </c>
      <c r="D37">
        <v>1</v>
      </c>
      <c r="E37">
        <v>7</v>
      </c>
      <c r="K37" t="s">
        <v>582</v>
      </c>
      <c r="P37" s="13">
        <f>'Formato 1'!B41</f>
        <v>0</v>
      </c>
      <c r="Q37" s="13">
        <f>'Formato 1'!C41</f>
        <v>0</v>
      </c>
    </row>
    <row r="38" spans="1:17" x14ac:dyDescent="0.3">
      <c r="A38" t="str">
        <f t="shared" si="0"/>
        <v>1,1,1,7,1,0,0</v>
      </c>
      <c r="B38">
        <v>1</v>
      </c>
      <c r="C38">
        <v>1</v>
      </c>
      <c r="D38">
        <v>1</v>
      </c>
      <c r="E38">
        <v>7</v>
      </c>
      <c r="F38">
        <v>1</v>
      </c>
      <c r="L38" t="s">
        <v>583</v>
      </c>
      <c r="P38" s="13">
        <f>'Formato 1'!B42</f>
        <v>0</v>
      </c>
      <c r="Q38" s="13">
        <f>'Formato 1'!C42</f>
        <v>0</v>
      </c>
    </row>
    <row r="39" spans="1:17" x14ac:dyDescent="0.3">
      <c r="A39" t="str">
        <f t="shared" si="0"/>
        <v>1,1,1,7,2,0,0</v>
      </c>
      <c r="B39">
        <v>1</v>
      </c>
      <c r="C39">
        <v>1</v>
      </c>
      <c r="D39">
        <v>1</v>
      </c>
      <c r="E39">
        <v>7</v>
      </c>
      <c r="F39">
        <v>2</v>
      </c>
      <c r="L39" t="s">
        <v>584</v>
      </c>
      <c r="P39" s="13">
        <f>'Formato 1'!B43</f>
        <v>0</v>
      </c>
      <c r="Q39" s="13">
        <f>'Formato 1'!C43</f>
        <v>0</v>
      </c>
    </row>
    <row r="40" spans="1:17" x14ac:dyDescent="0.3">
      <c r="A40" t="str">
        <f t="shared" si="0"/>
        <v>1,1,1,7,3,0,0</v>
      </c>
      <c r="B40">
        <v>1</v>
      </c>
      <c r="C40">
        <v>1</v>
      </c>
      <c r="D40">
        <v>1</v>
      </c>
      <c r="E40">
        <v>7</v>
      </c>
      <c r="F40">
        <v>3</v>
      </c>
      <c r="L40" t="s">
        <v>585</v>
      </c>
      <c r="P40" s="13">
        <f>'Formato 1'!B44</f>
        <v>0</v>
      </c>
      <c r="Q40" s="13">
        <f>'Formato 1'!C44</f>
        <v>0</v>
      </c>
    </row>
    <row r="41" spans="1:17" x14ac:dyDescent="0.3">
      <c r="A41" t="str">
        <f t="shared" si="0"/>
        <v>1,1,1,7,4,0,0</v>
      </c>
      <c r="B41">
        <v>1</v>
      </c>
      <c r="C41">
        <v>1</v>
      </c>
      <c r="D41">
        <v>1</v>
      </c>
      <c r="E41">
        <v>7</v>
      </c>
      <c r="F41">
        <v>4</v>
      </c>
      <c r="L41" t="s">
        <v>586</v>
      </c>
      <c r="P41" s="13">
        <f>'Formato 1'!B45</f>
        <v>0</v>
      </c>
      <c r="Q41" s="13">
        <f>'Formato 1'!C45</f>
        <v>0</v>
      </c>
    </row>
    <row r="42" spans="1:17" x14ac:dyDescent="0.3">
      <c r="A42" t="str">
        <f t="shared" si="0"/>
        <v>1,1,1,8,0,0,0</v>
      </c>
      <c r="B42">
        <v>1</v>
      </c>
      <c r="C42">
        <v>1</v>
      </c>
      <c r="D42">
        <v>1</v>
      </c>
      <c r="E42">
        <v>8</v>
      </c>
      <c r="K42" t="s">
        <v>587</v>
      </c>
      <c r="P42" s="13">
        <f>'Formato 1'!B47</f>
        <v>514222290.95000005</v>
      </c>
      <c r="Q42" s="13">
        <f>'Formato 1'!C47</f>
        <v>578782981.95000005</v>
      </c>
    </row>
    <row r="43" spans="1:17" x14ac:dyDescent="0.3">
      <c r="A43" t="str">
        <f t="shared" si="0"/>
        <v>1,1,2,0,0,0,0</v>
      </c>
      <c r="B43">
        <v>1</v>
      </c>
      <c r="C43">
        <v>1</v>
      </c>
      <c r="D43">
        <v>2</v>
      </c>
      <c r="J43" t="s">
        <v>40</v>
      </c>
    </row>
    <row r="44" spans="1:17" x14ac:dyDescent="0.3">
      <c r="A44" t="str">
        <f t="shared" si="0"/>
        <v>1,1,2,1,0,0,0</v>
      </c>
      <c r="B44">
        <v>1</v>
      </c>
      <c r="C44">
        <v>1</v>
      </c>
      <c r="D44">
        <v>2</v>
      </c>
      <c r="E44">
        <v>1</v>
      </c>
      <c r="K44" t="s">
        <v>588</v>
      </c>
      <c r="P44">
        <f>'Formato 1'!B50</f>
        <v>0</v>
      </c>
      <c r="Q44">
        <f>'Formato 1'!C50</f>
        <v>0</v>
      </c>
    </row>
    <row r="45" spans="1:17" x14ac:dyDescent="0.3">
      <c r="A45" t="str">
        <f t="shared" si="0"/>
        <v>1,1,2,2,0,0,0</v>
      </c>
      <c r="B45">
        <v>1</v>
      </c>
      <c r="C45">
        <v>1</v>
      </c>
      <c r="D45">
        <v>2</v>
      </c>
      <c r="E45">
        <v>2</v>
      </c>
      <c r="K45" t="s">
        <v>589</v>
      </c>
      <c r="P45">
        <f>'Formato 1'!B51</f>
        <v>131568627.45999999</v>
      </c>
      <c r="Q45">
        <f>'Formato 1'!C51</f>
        <v>0</v>
      </c>
    </row>
    <row r="46" spans="1:17" x14ac:dyDescent="0.3">
      <c r="A46" t="str">
        <f t="shared" si="0"/>
        <v>1,1,2,3,0,0,0</v>
      </c>
      <c r="B46">
        <v>1</v>
      </c>
      <c r="C46">
        <v>1</v>
      </c>
      <c r="D46">
        <v>2</v>
      </c>
      <c r="E46">
        <v>3</v>
      </c>
      <c r="K46" t="s">
        <v>590</v>
      </c>
      <c r="P46">
        <f>'Formato 1'!B52</f>
        <v>1025556413.98</v>
      </c>
      <c r="Q46">
        <f>'Formato 1'!C52</f>
        <v>984461585.52999997</v>
      </c>
    </row>
    <row r="47" spans="1:17" x14ac:dyDescent="0.3">
      <c r="A47" t="str">
        <f t="shared" si="0"/>
        <v>1,1,2,4,0,0,0</v>
      </c>
      <c r="B47">
        <v>1</v>
      </c>
      <c r="C47">
        <v>1</v>
      </c>
      <c r="D47">
        <v>2</v>
      </c>
      <c r="E47">
        <v>4</v>
      </c>
      <c r="K47" t="s">
        <v>591</v>
      </c>
      <c r="P47">
        <f>'Formato 1'!B53</f>
        <v>347834868.57999998</v>
      </c>
      <c r="Q47">
        <f>'Formato 1'!C53</f>
        <v>234216974.18000001</v>
      </c>
    </row>
    <row r="48" spans="1:17" x14ac:dyDescent="0.3">
      <c r="A48" t="str">
        <f t="shared" si="0"/>
        <v>1,1,2,5,0,0,0</v>
      </c>
      <c r="B48">
        <v>1</v>
      </c>
      <c r="C48">
        <v>1</v>
      </c>
      <c r="D48">
        <v>2</v>
      </c>
      <c r="E48">
        <v>5</v>
      </c>
      <c r="K48" t="s">
        <v>592</v>
      </c>
      <c r="P48">
        <f>'Formato 1'!B54</f>
        <v>2831536.44</v>
      </c>
      <c r="Q48">
        <f>'Formato 1'!C54</f>
        <v>2634713.11</v>
      </c>
    </row>
    <row r="49" spans="1:17" x14ac:dyDescent="0.3">
      <c r="A49" t="str">
        <f t="shared" si="0"/>
        <v>1,1,2,6,0,0,0</v>
      </c>
      <c r="B49">
        <v>1</v>
      </c>
      <c r="C49">
        <v>1</v>
      </c>
      <c r="D49">
        <v>2</v>
      </c>
      <c r="E49">
        <v>6</v>
      </c>
      <c r="K49" t="s">
        <v>593</v>
      </c>
      <c r="P49">
        <f>'Formato 1'!B55</f>
        <v>-513651705.51999998</v>
      </c>
      <c r="Q49">
        <f>'Formato 1'!C55</f>
        <v>-464659108.43000001</v>
      </c>
    </row>
    <row r="50" spans="1:17" x14ac:dyDescent="0.3">
      <c r="A50" t="str">
        <f t="shared" si="0"/>
        <v>1,1,2,7,0,0,0</v>
      </c>
      <c r="B50">
        <v>1</v>
      </c>
      <c r="C50">
        <v>1</v>
      </c>
      <c r="D50">
        <v>2</v>
      </c>
      <c r="E50">
        <v>7</v>
      </c>
      <c r="K50" t="s">
        <v>594</v>
      </c>
      <c r="P50">
        <f>'Formato 1'!B56</f>
        <v>2162972.85</v>
      </c>
      <c r="Q50">
        <f>'Formato 1'!C56</f>
        <v>2162972.85</v>
      </c>
    </row>
    <row r="51" spans="1:17" x14ac:dyDescent="0.3">
      <c r="A51" t="str">
        <f t="shared" si="0"/>
        <v>1,1,2,8,0,0,0</v>
      </c>
      <c r="B51">
        <v>1</v>
      </c>
      <c r="C51">
        <v>1</v>
      </c>
      <c r="D51">
        <v>2</v>
      </c>
      <c r="E51">
        <v>8</v>
      </c>
      <c r="K51" t="s">
        <v>595</v>
      </c>
      <c r="P51">
        <f>'Formato 1'!B57</f>
        <v>0</v>
      </c>
      <c r="Q51">
        <f>'Formato 1'!C57</f>
        <v>0</v>
      </c>
    </row>
    <row r="52" spans="1:17" x14ac:dyDescent="0.3">
      <c r="A52" t="str">
        <f t="shared" si="0"/>
        <v>1,1,2,9,0,0,0</v>
      </c>
      <c r="B52">
        <v>1</v>
      </c>
      <c r="C52">
        <v>1</v>
      </c>
      <c r="D52">
        <v>2</v>
      </c>
      <c r="E52">
        <v>9</v>
      </c>
      <c r="K52" t="s">
        <v>596</v>
      </c>
      <c r="P52">
        <f>'Formato 1'!B58</f>
        <v>0</v>
      </c>
      <c r="Q52">
        <f>'Formato 1'!C58</f>
        <v>0</v>
      </c>
    </row>
    <row r="53" spans="1:17" x14ac:dyDescent="0.3">
      <c r="A53" t="str">
        <f t="shared" si="0"/>
        <v>1,1,2,10,0,0,0</v>
      </c>
      <c r="B53">
        <v>1</v>
      </c>
      <c r="C53">
        <v>1</v>
      </c>
      <c r="D53">
        <v>2</v>
      </c>
      <c r="E53">
        <v>10</v>
      </c>
      <c r="J53" t="s">
        <v>597</v>
      </c>
      <c r="P53">
        <f>'Formato 1'!B60</f>
        <v>996302713.79000008</v>
      </c>
      <c r="Q53">
        <f>'Formato 1'!C60</f>
        <v>758817137.23999989</v>
      </c>
    </row>
    <row r="54" spans="1:17" x14ac:dyDescent="0.3">
      <c r="A54" t="str">
        <f t="shared" si="0"/>
        <v>1,1,3,0,0,0,0</v>
      </c>
      <c r="B54">
        <v>1</v>
      </c>
      <c r="C54">
        <v>1</v>
      </c>
      <c r="D54">
        <v>3</v>
      </c>
      <c r="J54" t="s">
        <v>598</v>
      </c>
      <c r="P54">
        <f>'Formato 1'!B62</f>
        <v>1510525004.7400002</v>
      </c>
      <c r="Q54">
        <f>'Formato 1'!C62</f>
        <v>1337600119.1900001</v>
      </c>
    </row>
    <row r="55" spans="1:17" x14ac:dyDescent="0.3">
      <c r="A55" t="str">
        <f t="shared" si="0"/>
        <v>1,2,0,0,0,0,0</v>
      </c>
      <c r="B55">
        <v>1</v>
      </c>
      <c r="C55">
        <v>2</v>
      </c>
      <c r="I55" t="s">
        <v>52</v>
      </c>
    </row>
    <row r="56" spans="1:17" x14ac:dyDescent="0.3">
      <c r="A56" t="str">
        <f t="shared" si="0"/>
        <v>1,2,1,0,0,0,0</v>
      </c>
      <c r="B56">
        <v>1</v>
      </c>
      <c r="C56">
        <v>2</v>
      </c>
      <c r="D56">
        <v>1</v>
      </c>
      <c r="J56" t="s">
        <v>53</v>
      </c>
    </row>
    <row r="57" spans="1:17" x14ac:dyDescent="0.3">
      <c r="A57" t="str">
        <f t="shared" si="0"/>
        <v>1,2,1,1,0,0,0</v>
      </c>
      <c r="B57">
        <v>1</v>
      </c>
      <c r="C57">
        <v>2</v>
      </c>
      <c r="D57">
        <v>1</v>
      </c>
      <c r="E57">
        <v>1</v>
      </c>
      <c r="K57" t="s">
        <v>599</v>
      </c>
      <c r="P57">
        <f>'Formato 1'!E9</f>
        <v>31102759.330000002</v>
      </c>
      <c r="Q57">
        <f>'Formato 1'!F9</f>
        <v>16725777.310000001</v>
      </c>
    </row>
    <row r="58" spans="1:17" x14ac:dyDescent="0.3">
      <c r="A58" t="str">
        <f t="shared" si="0"/>
        <v>1,2,1,1,1,0,0</v>
      </c>
      <c r="B58">
        <v>1</v>
      </c>
      <c r="C58">
        <v>2</v>
      </c>
      <c r="D58">
        <v>1</v>
      </c>
      <c r="E58">
        <v>1</v>
      </c>
      <c r="F58">
        <v>1</v>
      </c>
      <c r="L58" t="s">
        <v>600</v>
      </c>
      <c r="P58">
        <f>'Formato 1'!E10</f>
        <v>854005.63</v>
      </c>
      <c r="Q58">
        <f>'Formato 1'!F10</f>
        <v>0</v>
      </c>
    </row>
    <row r="59" spans="1:17" x14ac:dyDescent="0.3">
      <c r="A59" t="str">
        <f t="shared" si="0"/>
        <v>1,2,1,1,2,0,0</v>
      </c>
      <c r="B59">
        <v>1</v>
      </c>
      <c r="C59">
        <v>2</v>
      </c>
      <c r="D59">
        <v>1</v>
      </c>
      <c r="E59">
        <v>1</v>
      </c>
      <c r="F59">
        <v>2</v>
      </c>
      <c r="L59" t="s">
        <v>601</v>
      </c>
      <c r="P59">
        <f>'Formato 1'!E11</f>
        <v>3028896.56</v>
      </c>
      <c r="Q59">
        <f>'Formato 1'!F11</f>
        <v>4256278.7699999996</v>
      </c>
    </row>
    <row r="60" spans="1:17" x14ac:dyDescent="0.3">
      <c r="A60" t="str">
        <f t="shared" si="0"/>
        <v>1,2,1,1,3,0,0</v>
      </c>
      <c r="B60">
        <v>1</v>
      </c>
      <c r="C60">
        <v>2</v>
      </c>
      <c r="D60">
        <v>1</v>
      </c>
      <c r="E60">
        <v>1</v>
      </c>
      <c r="F60">
        <v>3</v>
      </c>
      <c r="L60" t="s">
        <v>602</v>
      </c>
      <c r="P60">
        <f>'Formato 1'!E12</f>
        <v>23000844.559999999</v>
      </c>
      <c r="Q60">
        <f>'Formato 1'!F12</f>
        <v>8394301.6400000006</v>
      </c>
    </row>
    <row r="61" spans="1:17" x14ac:dyDescent="0.3">
      <c r="A61" t="str">
        <f t="shared" si="0"/>
        <v>1,2,1,1,4,0,0</v>
      </c>
      <c r="B61">
        <v>1</v>
      </c>
      <c r="C61">
        <v>2</v>
      </c>
      <c r="D61">
        <v>1</v>
      </c>
      <c r="E61">
        <v>1</v>
      </c>
      <c r="F61">
        <v>4</v>
      </c>
      <c r="L61" t="s">
        <v>603</v>
      </c>
      <c r="P61">
        <f>'Formato 1'!E13</f>
        <v>0</v>
      </c>
      <c r="Q61">
        <f>'Formato 1'!F13</f>
        <v>0</v>
      </c>
    </row>
    <row r="62" spans="1:17" x14ac:dyDescent="0.3">
      <c r="A62" t="str">
        <f t="shared" si="0"/>
        <v>1,2,1,1,5,0,0</v>
      </c>
      <c r="B62">
        <v>1</v>
      </c>
      <c r="C62">
        <v>2</v>
      </c>
      <c r="D62">
        <v>1</v>
      </c>
      <c r="E62">
        <v>1</v>
      </c>
      <c r="F62">
        <v>5</v>
      </c>
      <c r="L62" t="s">
        <v>604</v>
      </c>
      <c r="P62">
        <f>'Formato 1'!E14</f>
        <v>0</v>
      </c>
      <c r="Q62">
        <f>'Formato 1'!F14</f>
        <v>0</v>
      </c>
    </row>
    <row r="63" spans="1:17" x14ac:dyDescent="0.3">
      <c r="A63" t="str">
        <f t="shared" si="0"/>
        <v>1,2,1,1,6,0,0</v>
      </c>
      <c r="B63">
        <v>1</v>
      </c>
      <c r="C63">
        <v>2</v>
      </c>
      <c r="D63">
        <v>1</v>
      </c>
      <c r="E63">
        <v>1</v>
      </c>
      <c r="F63">
        <v>6</v>
      </c>
      <c r="L63" t="s">
        <v>605</v>
      </c>
      <c r="P63">
        <f>'Formato 1'!E15</f>
        <v>0</v>
      </c>
      <c r="Q63">
        <f>'Formato 1'!F15</f>
        <v>0</v>
      </c>
    </row>
    <row r="64" spans="1:17" x14ac:dyDescent="0.3">
      <c r="A64" t="str">
        <f t="shared" si="0"/>
        <v>1,2,1,1,7,0,0</v>
      </c>
      <c r="B64">
        <v>1</v>
      </c>
      <c r="C64">
        <v>2</v>
      </c>
      <c r="D64">
        <v>1</v>
      </c>
      <c r="E64">
        <v>1</v>
      </c>
      <c r="F64">
        <v>7</v>
      </c>
      <c r="L64" t="s">
        <v>606</v>
      </c>
      <c r="P64">
        <f>'Formato 1'!E16</f>
        <v>2731547.44</v>
      </c>
      <c r="Q64">
        <f>'Formato 1'!F16</f>
        <v>2945821.26</v>
      </c>
    </row>
    <row r="65" spans="1:17" x14ac:dyDescent="0.3">
      <c r="A65" t="str">
        <f t="shared" si="0"/>
        <v>1,2,1,1,8,0,0</v>
      </c>
      <c r="B65">
        <v>1</v>
      </c>
      <c r="C65">
        <v>2</v>
      </c>
      <c r="D65">
        <v>1</v>
      </c>
      <c r="E65">
        <v>1</v>
      </c>
      <c r="F65">
        <v>8</v>
      </c>
      <c r="L65" t="s">
        <v>607</v>
      </c>
      <c r="P65">
        <f>'Formato 1'!E17</f>
        <v>0</v>
      </c>
      <c r="Q65">
        <f>'Formato 1'!F17</f>
        <v>0</v>
      </c>
    </row>
    <row r="66" spans="1:17" x14ac:dyDescent="0.3">
      <c r="A66" t="str">
        <f t="shared" si="0"/>
        <v>1,2,1,1,9,0,0</v>
      </c>
      <c r="B66">
        <v>1</v>
      </c>
      <c r="C66">
        <v>2</v>
      </c>
      <c r="D66">
        <v>1</v>
      </c>
      <c r="E66">
        <v>1</v>
      </c>
      <c r="F66">
        <v>9</v>
      </c>
      <c r="L66" t="s">
        <v>608</v>
      </c>
      <c r="P66">
        <f>'Formato 1'!E18</f>
        <v>1487465.14</v>
      </c>
      <c r="Q66">
        <f>'Formato 1'!F18</f>
        <v>1129375.6399999999</v>
      </c>
    </row>
    <row r="67" spans="1:17" x14ac:dyDescent="0.3">
      <c r="A67" t="str">
        <f t="shared" ref="A67:A120" si="1">IF(LEN(CLEAN(B67))=0,"0",B67)&amp;","&amp;IF(LEN(CLEAN(C67))=0,"0",C67)&amp;","&amp;IF(LEN(CLEAN(D67))=0,"0",D67)&amp;","&amp;IF(LEN(CLEAN(E67))=0,"0",E67)&amp;","&amp;IF(LEN(CLEAN(F67))=0,"0",F67)&amp;","&amp;IF(LEN(CLEAN(G67))=0,"0",G67)&amp;","&amp;IF(LEN(CLEAN(H67))=0,"0",H67)</f>
        <v>1,2,1,2,0,0,0</v>
      </c>
      <c r="B67">
        <v>1</v>
      </c>
      <c r="C67">
        <v>2</v>
      </c>
      <c r="D67">
        <v>1</v>
      </c>
      <c r="E67">
        <v>2</v>
      </c>
      <c r="K67" t="s">
        <v>609</v>
      </c>
      <c r="P67">
        <f>'Formato 1'!E19</f>
        <v>0</v>
      </c>
      <c r="Q67">
        <f>'Formato 1'!F19</f>
        <v>0</v>
      </c>
    </row>
    <row r="68" spans="1:17" x14ac:dyDescent="0.3">
      <c r="A68" t="str">
        <f t="shared" si="1"/>
        <v>1,2,1,2,1,0,0</v>
      </c>
      <c r="B68">
        <v>1</v>
      </c>
      <c r="C68">
        <v>2</v>
      </c>
      <c r="D68">
        <v>1</v>
      </c>
      <c r="E68">
        <v>2</v>
      </c>
      <c r="F68">
        <v>1</v>
      </c>
      <c r="L68" t="s">
        <v>610</v>
      </c>
      <c r="P68">
        <f>'Formato 1'!E20</f>
        <v>0</v>
      </c>
      <c r="Q68">
        <f>'Formato 1'!F20</f>
        <v>0</v>
      </c>
    </row>
    <row r="69" spans="1:17" x14ac:dyDescent="0.3">
      <c r="A69" t="str">
        <f t="shared" si="1"/>
        <v>1,2,1,2,2,0,0</v>
      </c>
      <c r="B69">
        <v>1</v>
      </c>
      <c r="C69">
        <v>2</v>
      </c>
      <c r="D69">
        <v>1</v>
      </c>
      <c r="E69">
        <v>2</v>
      </c>
      <c r="F69">
        <v>2</v>
      </c>
      <c r="L69" t="s">
        <v>611</v>
      </c>
      <c r="P69">
        <f>'Formato 1'!E21</f>
        <v>0</v>
      </c>
      <c r="Q69">
        <f>'Formato 1'!F21</f>
        <v>0</v>
      </c>
    </row>
    <row r="70" spans="1:17" x14ac:dyDescent="0.3">
      <c r="A70" t="str">
        <f t="shared" si="1"/>
        <v>1,2,1,2,3,0,0</v>
      </c>
      <c r="B70">
        <v>1</v>
      </c>
      <c r="C70">
        <v>2</v>
      </c>
      <c r="D70">
        <v>1</v>
      </c>
      <c r="E70">
        <v>2</v>
      </c>
      <c r="F70">
        <v>3</v>
      </c>
      <c r="L70" t="s">
        <v>612</v>
      </c>
      <c r="P70">
        <f>'Formato 1'!E22</f>
        <v>0</v>
      </c>
      <c r="Q70">
        <f>'Formato 1'!F22</f>
        <v>0</v>
      </c>
    </row>
    <row r="71" spans="1:17" x14ac:dyDescent="0.3">
      <c r="A71" t="str">
        <f t="shared" si="1"/>
        <v>1,2,1,3,0,0,0</v>
      </c>
      <c r="B71">
        <v>1</v>
      </c>
      <c r="C71">
        <v>2</v>
      </c>
      <c r="D71">
        <v>1</v>
      </c>
      <c r="E71">
        <v>3</v>
      </c>
      <c r="K71" t="s">
        <v>613</v>
      </c>
      <c r="P71">
        <f>'Formato 1'!E23</f>
        <v>0</v>
      </c>
      <c r="Q71">
        <f>'Formato 1'!F23</f>
        <v>0</v>
      </c>
    </row>
    <row r="72" spans="1:17" x14ac:dyDescent="0.3">
      <c r="A72" t="str">
        <f t="shared" si="1"/>
        <v>1,2,1,3,1,0,0</v>
      </c>
      <c r="B72">
        <v>1</v>
      </c>
      <c r="C72">
        <v>2</v>
      </c>
      <c r="D72">
        <v>1</v>
      </c>
      <c r="E72">
        <v>3</v>
      </c>
      <c r="F72">
        <v>1</v>
      </c>
      <c r="L72" t="s">
        <v>614</v>
      </c>
      <c r="P72">
        <f>'Formato 1'!E24</f>
        <v>0</v>
      </c>
      <c r="Q72">
        <f>'Formato 1'!F24</f>
        <v>0</v>
      </c>
    </row>
    <row r="73" spans="1:17" x14ac:dyDescent="0.3">
      <c r="A73" t="str">
        <f t="shared" si="1"/>
        <v>1,2,1,3,2,0,0</v>
      </c>
      <c r="B73">
        <v>1</v>
      </c>
      <c r="C73">
        <v>2</v>
      </c>
      <c r="D73">
        <v>1</v>
      </c>
      <c r="E73">
        <v>3</v>
      </c>
      <c r="F73">
        <v>2</v>
      </c>
      <c r="L73" t="s">
        <v>615</v>
      </c>
      <c r="P73">
        <f>'Formato 1'!E25</f>
        <v>0</v>
      </c>
      <c r="Q73">
        <f>'Formato 1'!F25</f>
        <v>0</v>
      </c>
    </row>
    <row r="74" spans="1:17" x14ac:dyDescent="0.3">
      <c r="A74" t="str">
        <f t="shared" si="1"/>
        <v>1,2,1,4,0,0,0</v>
      </c>
      <c r="B74">
        <v>1</v>
      </c>
      <c r="C74">
        <v>2</v>
      </c>
      <c r="D74">
        <v>1</v>
      </c>
      <c r="E74">
        <v>4</v>
      </c>
      <c r="K74" t="s">
        <v>616</v>
      </c>
      <c r="P74">
        <f>'Formato 1'!E26</f>
        <v>0</v>
      </c>
      <c r="Q74">
        <f>'Formato 1'!F26</f>
        <v>0</v>
      </c>
    </row>
    <row r="75" spans="1:17" x14ac:dyDescent="0.3">
      <c r="A75" t="str">
        <f t="shared" si="1"/>
        <v>1,2,1,4,1,0,0</v>
      </c>
      <c r="B75">
        <v>1</v>
      </c>
      <c r="C75">
        <v>2</v>
      </c>
      <c r="D75">
        <v>1</v>
      </c>
      <c r="E75">
        <v>4</v>
      </c>
      <c r="F75">
        <v>1</v>
      </c>
      <c r="L75" t="s">
        <v>616</v>
      </c>
      <c r="P75">
        <f>'Formato 1'!E26</f>
        <v>0</v>
      </c>
      <c r="Q75">
        <f>'Formato 1'!F26</f>
        <v>0</v>
      </c>
    </row>
    <row r="76" spans="1:17" x14ac:dyDescent="0.3">
      <c r="A76" t="str">
        <f t="shared" si="1"/>
        <v>1,2,1,5,0,0,0</v>
      </c>
      <c r="B76">
        <v>1</v>
      </c>
      <c r="C76">
        <v>2</v>
      </c>
      <c r="D76">
        <v>1</v>
      </c>
      <c r="E76">
        <v>5</v>
      </c>
      <c r="K76" t="s">
        <v>617</v>
      </c>
      <c r="P76">
        <f>'Formato 1'!E27</f>
        <v>3355759.28</v>
      </c>
      <c r="Q76">
        <f>'Formato 1'!F27</f>
        <v>3021291.95</v>
      </c>
    </row>
    <row r="77" spans="1:17" x14ac:dyDescent="0.3">
      <c r="A77" t="str">
        <f t="shared" si="1"/>
        <v>1,2,1,5,1,0,0</v>
      </c>
      <c r="B77">
        <v>1</v>
      </c>
      <c r="C77">
        <v>2</v>
      </c>
      <c r="D77">
        <v>1</v>
      </c>
      <c r="E77">
        <v>5</v>
      </c>
      <c r="F77">
        <v>1</v>
      </c>
      <c r="L77" t="s">
        <v>618</v>
      </c>
      <c r="P77">
        <f>'Formato 1'!E28</f>
        <v>3355759.28</v>
      </c>
      <c r="Q77">
        <f>'Formato 1'!F28</f>
        <v>3021291.95</v>
      </c>
    </row>
    <row r="78" spans="1:17" x14ac:dyDescent="0.3">
      <c r="A78" t="str">
        <f t="shared" si="1"/>
        <v>1,2,1,5,2,0,0</v>
      </c>
      <c r="B78">
        <v>1</v>
      </c>
      <c r="C78">
        <v>2</v>
      </c>
      <c r="D78">
        <v>1</v>
      </c>
      <c r="E78">
        <v>5</v>
      </c>
      <c r="F78">
        <v>2</v>
      </c>
      <c r="L78" t="s">
        <v>619</v>
      </c>
      <c r="P78">
        <f>'Formato 1'!E29</f>
        <v>0</v>
      </c>
      <c r="Q78">
        <f>'Formato 1'!F29</f>
        <v>0</v>
      </c>
    </row>
    <row r="79" spans="1:17" x14ac:dyDescent="0.3">
      <c r="A79" t="str">
        <f t="shared" si="1"/>
        <v>1,2,1,5,3,0,0</v>
      </c>
      <c r="B79">
        <v>1</v>
      </c>
      <c r="C79">
        <v>2</v>
      </c>
      <c r="D79">
        <v>1</v>
      </c>
      <c r="E79">
        <v>5</v>
      </c>
      <c r="F79">
        <v>3</v>
      </c>
      <c r="L79" t="s">
        <v>620</v>
      </c>
      <c r="P79">
        <f>'Formato 1'!E30</f>
        <v>0</v>
      </c>
      <c r="Q79">
        <f>'Formato 1'!F30</f>
        <v>0</v>
      </c>
    </row>
    <row r="80" spans="1:17" x14ac:dyDescent="0.3">
      <c r="A80" t="str">
        <f t="shared" si="1"/>
        <v>1,2,1,6,0,0,0</v>
      </c>
      <c r="B80">
        <v>1</v>
      </c>
      <c r="C80">
        <v>2</v>
      </c>
      <c r="D80">
        <v>1</v>
      </c>
      <c r="E80">
        <v>6</v>
      </c>
      <c r="K80" t="s">
        <v>621</v>
      </c>
      <c r="P80">
        <f>'Formato 1'!E31</f>
        <v>0</v>
      </c>
      <c r="Q80">
        <f>'Formato 1'!F31</f>
        <v>0</v>
      </c>
    </row>
    <row r="81" spans="1:17" x14ac:dyDescent="0.3">
      <c r="A81" t="str">
        <f t="shared" si="1"/>
        <v>1,2,1,6,1,0,0</v>
      </c>
      <c r="B81">
        <v>1</v>
      </c>
      <c r="C81">
        <v>2</v>
      </c>
      <c r="D81">
        <v>1</v>
      </c>
      <c r="E81">
        <v>6</v>
      </c>
      <c r="F81">
        <v>1</v>
      </c>
      <c r="L81" t="s">
        <v>622</v>
      </c>
      <c r="P81">
        <f>'Formato 1'!E32</f>
        <v>0</v>
      </c>
      <c r="Q81">
        <f>'Formato 1'!F32</f>
        <v>0</v>
      </c>
    </row>
    <row r="82" spans="1:17" x14ac:dyDescent="0.3">
      <c r="A82" t="str">
        <f t="shared" si="1"/>
        <v>1,2,1,6,2,0,0</v>
      </c>
      <c r="B82">
        <v>1</v>
      </c>
      <c r="C82">
        <v>2</v>
      </c>
      <c r="D82">
        <v>1</v>
      </c>
      <c r="E82">
        <v>6</v>
      </c>
      <c r="F82">
        <v>2</v>
      </c>
      <c r="L82" t="s">
        <v>623</v>
      </c>
      <c r="P82">
        <f>'Formato 1'!E33</f>
        <v>0</v>
      </c>
      <c r="Q82">
        <f>'Formato 1'!F33</f>
        <v>0</v>
      </c>
    </row>
    <row r="83" spans="1:17" x14ac:dyDescent="0.3">
      <c r="A83" t="str">
        <f t="shared" si="1"/>
        <v>1,2,1,6,3,0,0</v>
      </c>
      <c r="B83">
        <v>1</v>
      </c>
      <c r="C83">
        <v>2</v>
      </c>
      <c r="D83">
        <v>1</v>
      </c>
      <c r="E83">
        <v>6</v>
      </c>
      <c r="F83">
        <v>3</v>
      </c>
      <c r="L83" t="s">
        <v>624</v>
      </c>
      <c r="P83">
        <f>'Formato 1'!E34</f>
        <v>0</v>
      </c>
      <c r="Q83">
        <f>'Formato 1'!F34</f>
        <v>0</v>
      </c>
    </row>
    <row r="84" spans="1:17" x14ac:dyDescent="0.3">
      <c r="A84" t="str">
        <f t="shared" si="1"/>
        <v>1,2,1,6,4,0,0</v>
      </c>
      <c r="B84">
        <v>1</v>
      </c>
      <c r="C84">
        <v>2</v>
      </c>
      <c r="D84">
        <v>1</v>
      </c>
      <c r="E84">
        <v>6</v>
      </c>
      <c r="F84">
        <v>4</v>
      </c>
      <c r="L84" t="s">
        <v>625</v>
      </c>
      <c r="P84">
        <f>'Formato 1'!E35</f>
        <v>0</v>
      </c>
      <c r="Q84">
        <f>'Formato 1'!F35</f>
        <v>0</v>
      </c>
    </row>
    <row r="85" spans="1:17" x14ac:dyDescent="0.3">
      <c r="A85" t="str">
        <f t="shared" si="1"/>
        <v>1,2,1,6,5,0,0</v>
      </c>
      <c r="B85">
        <v>1</v>
      </c>
      <c r="C85">
        <v>2</v>
      </c>
      <c r="D85">
        <v>1</v>
      </c>
      <c r="E85">
        <v>6</v>
      </c>
      <c r="F85">
        <v>5</v>
      </c>
      <c r="L85" t="s">
        <v>626</v>
      </c>
      <c r="P85">
        <f>'Formato 1'!E36</f>
        <v>0</v>
      </c>
      <c r="Q85">
        <f>'Formato 1'!F36</f>
        <v>0</v>
      </c>
    </row>
    <row r="86" spans="1:17" x14ac:dyDescent="0.3">
      <c r="A86" t="str">
        <f t="shared" si="1"/>
        <v>1,2,1,6,6,0,0</v>
      </c>
      <c r="B86">
        <v>1</v>
      </c>
      <c r="C86">
        <v>2</v>
      </c>
      <c r="D86">
        <v>1</v>
      </c>
      <c r="E86">
        <v>6</v>
      </c>
      <c r="F86">
        <v>6</v>
      </c>
      <c r="L86" t="s">
        <v>627</v>
      </c>
      <c r="P86">
        <f>'Formato 1'!E37</f>
        <v>0</v>
      </c>
      <c r="Q86">
        <f>'Formato 1'!F37</f>
        <v>0</v>
      </c>
    </row>
    <row r="87" spans="1:17" x14ac:dyDescent="0.3">
      <c r="A87" t="str">
        <f t="shared" si="1"/>
        <v>1,2,1,7,0,0,0</v>
      </c>
      <c r="B87">
        <v>1</v>
      </c>
      <c r="C87">
        <v>2</v>
      </c>
      <c r="D87">
        <v>1</v>
      </c>
      <c r="E87">
        <v>7</v>
      </c>
      <c r="K87" t="s">
        <v>628</v>
      </c>
      <c r="P87">
        <f>'Formato 1'!E38</f>
        <v>0</v>
      </c>
      <c r="Q87">
        <f>'Formato 1'!F38</f>
        <v>0</v>
      </c>
    </row>
    <row r="88" spans="1:17" x14ac:dyDescent="0.3">
      <c r="A88" t="str">
        <f t="shared" si="1"/>
        <v>1,2,1,7,1,0,0</v>
      </c>
      <c r="B88">
        <v>1</v>
      </c>
      <c r="C88">
        <v>2</v>
      </c>
      <c r="D88">
        <v>1</v>
      </c>
      <c r="E88">
        <v>7</v>
      </c>
      <c r="F88">
        <v>1</v>
      </c>
      <c r="L88" t="s">
        <v>629</v>
      </c>
      <c r="P88">
        <f>'Formato 1'!E39</f>
        <v>0</v>
      </c>
      <c r="Q88">
        <f>'Formato 1'!F39</f>
        <v>0</v>
      </c>
    </row>
    <row r="89" spans="1:17" x14ac:dyDescent="0.3">
      <c r="A89" t="str">
        <f t="shared" si="1"/>
        <v>1,2,1,7,2,0,0</v>
      </c>
      <c r="B89">
        <v>1</v>
      </c>
      <c r="C89">
        <v>2</v>
      </c>
      <c r="D89">
        <v>1</v>
      </c>
      <c r="E89">
        <v>7</v>
      </c>
      <c r="F89">
        <v>2</v>
      </c>
      <c r="L89" t="s">
        <v>630</v>
      </c>
      <c r="P89">
        <f>'Formato 1'!E40</f>
        <v>0</v>
      </c>
      <c r="Q89">
        <f>'Formato 1'!F40</f>
        <v>0</v>
      </c>
    </row>
    <row r="90" spans="1:17" x14ac:dyDescent="0.3">
      <c r="A90" t="str">
        <f t="shared" si="1"/>
        <v>1,2,1,7,3,0,0</v>
      </c>
      <c r="B90">
        <v>1</v>
      </c>
      <c r="C90">
        <v>2</v>
      </c>
      <c r="D90">
        <v>1</v>
      </c>
      <c r="E90">
        <v>7</v>
      </c>
      <c r="F90">
        <v>3</v>
      </c>
      <c r="L90" t="s">
        <v>631</v>
      </c>
      <c r="P90">
        <f>'Formato 1'!E41</f>
        <v>0</v>
      </c>
      <c r="Q90">
        <f>'Formato 1'!F41</f>
        <v>0</v>
      </c>
    </row>
    <row r="91" spans="1:17" x14ac:dyDescent="0.3">
      <c r="A91" t="str">
        <f t="shared" si="1"/>
        <v>1,2,1,8,0,0,0</v>
      </c>
      <c r="B91">
        <v>1</v>
      </c>
      <c r="C91">
        <v>2</v>
      </c>
      <c r="D91">
        <v>1</v>
      </c>
      <c r="E91">
        <v>8</v>
      </c>
      <c r="K91" t="s">
        <v>632</v>
      </c>
      <c r="P91">
        <f>'Formato 1'!E42</f>
        <v>0</v>
      </c>
      <c r="Q91">
        <f>'Formato 1'!F42</f>
        <v>0</v>
      </c>
    </row>
    <row r="92" spans="1:17" x14ac:dyDescent="0.3">
      <c r="A92" t="str">
        <f t="shared" si="1"/>
        <v>1,2,1,8,1,0,0</v>
      </c>
      <c r="B92">
        <v>1</v>
      </c>
      <c r="C92">
        <v>2</v>
      </c>
      <c r="D92">
        <v>1</v>
      </c>
      <c r="E92">
        <v>8</v>
      </c>
      <c r="F92">
        <v>1</v>
      </c>
      <c r="L92" t="s">
        <v>633</v>
      </c>
      <c r="P92">
        <f>'Formato 1'!E43</f>
        <v>0</v>
      </c>
      <c r="Q92">
        <f>'Formato 1'!F43</f>
        <v>0</v>
      </c>
    </row>
    <row r="93" spans="1:17" x14ac:dyDescent="0.3">
      <c r="A93" t="str">
        <f t="shared" si="1"/>
        <v>1,2,1,8,2,0,0</v>
      </c>
      <c r="B93">
        <v>1</v>
      </c>
      <c r="C93">
        <v>2</v>
      </c>
      <c r="D93">
        <v>1</v>
      </c>
      <c r="E93">
        <v>8</v>
      </c>
      <c r="F93">
        <v>2</v>
      </c>
      <c r="L93" t="s">
        <v>634</v>
      </c>
      <c r="P93">
        <f>'Formato 1'!E44</f>
        <v>0</v>
      </c>
      <c r="Q93">
        <f>'Formato 1'!F44</f>
        <v>0</v>
      </c>
    </row>
    <row r="94" spans="1:17" x14ac:dyDescent="0.3">
      <c r="A94" t="str">
        <f t="shared" si="1"/>
        <v>1,2,1,8,3,0,0</v>
      </c>
      <c r="B94">
        <v>1</v>
      </c>
      <c r="C94">
        <v>2</v>
      </c>
      <c r="D94">
        <v>1</v>
      </c>
      <c r="E94">
        <v>8</v>
      </c>
      <c r="F94">
        <v>3</v>
      </c>
      <c r="L94" t="s">
        <v>635</v>
      </c>
      <c r="P94">
        <f>'Formato 1'!E45</f>
        <v>0</v>
      </c>
      <c r="Q94">
        <f>'Formato 1'!F45</f>
        <v>0</v>
      </c>
    </row>
    <row r="95" spans="1:17" x14ac:dyDescent="0.3">
      <c r="A95" t="str">
        <f t="shared" si="1"/>
        <v>1,2,1,9,0,0,0</v>
      </c>
      <c r="B95">
        <v>1</v>
      </c>
      <c r="C95">
        <v>2</v>
      </c>
      <c r="D95">
        <v>1</v>
      </c>
      <c r="E95">
        <v>9</v>
      </c>
      <c r="K95" t="s">
        <v>636</v>
      </c>
      <c r="P95">
        <f>'Formato 1'!E47</f>
        <v>34458518.609999999</v>
      </c>
      <c r="Q95">
        <f>'Formato 1'!F47</f>
        <v>19747069.260000002</v>
      </c>
    </row>
    <row r="96" spans="1:17" x14ac:dyDescent="0.3">
      <c r="A96" t="str">
        <f t="shared" si="1"/>
        <v>1,2,2,0,0,0,0</v>
      </c>
      <c r="B96">
        <v>1</v>
      </c>
      <c r="C96">
        <v>2</v>
      </c>
      <c r="D96">
        <v>2</v>
      </c>
      <c r="J96" t="s">
        <v>92</v>
      </c>
    </row>
    <row r="97" spans="1:17" x14ac:dyDescent="0.3">
      <c r="A97" t="str">
        <f t="shared" si="1"/>
        <v>1,2,2,1,1,0,0</v>
      </c>
      <c r="B97">
        <v>1</v>
      </c>
      <c r="C97">
        <v>2</v>
      </c>
      <c r="D97">
        <v>2</v>
      </c>
      <c r="E97">
        <v>1</v>
      </c>
      <c r="F97">
        <v>1</v>
      </c>
      <c r="K97" t="s">
        <v>637</v>
      </c>
      <c r="P97">
        <f>'Formato 1'!E50</f>
        <v>0</v>
      </c>
      <c r="Q97">
        <f>'Formato 1'!F50</f>
        <v>0</v>
      </c>
    </row>
    <row r="98" spans="1:17" x14ac:dyDescent="0.3">
      <c r="A98" t="str">
        <f t="shared" si="1"/>
        <v>1,2,2,1,2,0,0</v>
      </c>
      <c r="B98">
        <v>1</v>
      </c>
      <c r="C98">
        <v>2</v>
      </c>
      <c r="D98">
        <v>2</v>
      </c>
      <c r="E98">
        <v>1</v>
      </c>
      <c r="F98">
        <v>2</v>
      </c>
      <c r="K98" t="s">
        <v>638</v>
      </c>
      <c r="P98">
        <f>'Formato 1'!E51</f>
        <v>0</v>
      </c>
      <c r="Q98">
        <f>'Formato 1'!F51</f>
        <v>0</v>
      </c>
    </row>
    <row r="99" spans="1:17" x14ac:dyDescent="0.3">
      <c r="A99" t="str">
        <f t="shared" si="1"/>
        <v>1,2,2,1,3,0,0</v>
      </c>
      <c r="B99">
        <v>1</v>
      </c>
      <c r="C99">
        <v>2</v>
      </c>
      <c r="D99">
        <v>2</v>
      </c>
      <c r="E99">
        <v>1</v>
      </c>
      <c r="F99">
        <v>3</v>
      </c>
      <c r="K99" t="s">
        <v>639</v>
      </c>
      <c r="P99">
        <f>'Formato 1'!E52</f>
        <v>0</v>
      </c>
      <c r="Q99">
        <f>'Formato 1'!F52</f>
        <v>0</v>
      </c>
    </row>
    <row r="100" spans="1:17" x14ac:dyDescent="0.3">
      <c r="A100" t="str">
        <f t="shared" si="1"/>
        <v>1,2,2,1,4,0,0</v>
      </c>
      <c r="B100">
        <v>1</v>
      </c>
      <c r="C100">
        <v>2</v>
      </c>
      <c r="D100">
        <v>2</v>
      </c>
      <c r="E100">
        <v>1</v>
      </c>
      <c r="F100">
        <v>4</v>
      </c>
      <c r="K100" t="s">
        <v>640</v>
      </c>
      <c r="P100">
        <f>'Formato 1'!E53</f>
        <v>0</v>
      </c>
      <c r="Q100">
        <f>'Formato 1'!F53</f>
        <v>0</v>
      </c>
    </row>
    <row r="101" spans="1:17" x14ac:dyDescent="0.3">
      <c r="A101" t="str">
        <f t="shared" si="1"/>
        <v>1,2,2,1,5,0,0</v>
      </c>
      <c r="B101">
        <v>1</v>
      </c>
      <c r="C101">
        <v>2</v>
      </c>
      <c r="D101">
        <v>2</v>
      </c>
      <c r="E101">
        <v>1</v>
      </c>
      <c r="F101">
        <v>5</v>
      </c>
      <c r="K101" t="s">
        <v>641</v>
      </c>
      <c r="P101">
        <f>'Formato 1'!E54</f>
        <v>0</v>
      </c>
      <c r="Q101">
        <f>'Formato 1'!F54</f>
        <v>0</v>
      </c>
    </row>
    <row r="102" spans="1:17" x14ac:dyDescent="0.3">
      <c r="A102" t="str">
        <f t="shared" si="1"/>
        <v>1,2,2,1,6,0,0</v>
      </c>
      <c r="B102">
        <v>1</v>
      </c>
      <c r="C102">
        <v>2</v>
      </c>
      <c r="D102">
        <v>2</v>
      </c>
      <c r="E102">
        <v>1</v>
      </c>
      <c r="F102">
        <v>6</v>
      </c>
      <c r="K102" t="s">
        <v>642</v>
      </c>
      <c r="P102">
        <f>'Formato 1'!E55</f>
        <v>0</v>
      </c>
      <c r="Q102">
        <f>'Formato 1'!F55</f>
        <v>0</v>
      </c>
    </row>
    <row r="103" spans="1:17" x14ac:dyDescent="0.3">
      <c r="A103" t="str">
        <f t="shared" si="1"/>
        <v>1,2,2,1,7,0,0</v>
      </c>
      <c r="B103">
        <v>1</v>
      </c>
      <c r="C103">
        <v>2</v>
      </c>
      <c r="D103">
        <v>2</v>
      </c>
      <c r="E103">
        <v>1</v>
      </c>
      <c r="F103">
        <v>7</v>
      </c>
      <c r="K103" t="s">
        <v>643</v>
      </c>
      <c r="P103">
        <f>'Formato 1'!E57</f>
        <v>0</v>
      </c>
      <c r="Q103">
        <f>'Formato 1'!F57</f>
        <v>0</v>
      </c>
    </row>
    <row r="104" spans="1:17" x14ac:dyDescent="0.3">
      <c r="A104" t="str">
        <f t="shared" si="1"/>
        <v>1,2,3,0,0,0,0</v>
      </c>
      <c r="B104">
        <v>1</v>
      </c>
      <c r="C104">
        <v>2</v>
      </c>
      <c r="D104">
        <v>3</v>
      </c>
      <c r="J104" t="s">
        <v>644</v>
      </c>
      <c r="P104">
        <f>'Formato 1'!E59</f>
        <v>34458518.609999999</v>
      </c>
      <c r="Q104">
        <f>'Formato 1'!F59</f>
        <v>19747069.260000002</v>
      </c>
    </row>
    <row r="105" spans="1:17" x14ac:dyDescent="0.3">
      <c r="A105" t="str">
        <f t="shared" si="1"/>
        <v>1,2,4,0,0,0,0</v>
      </c>
      <c r="B105">
        <v>1</v>
      </c>
      <c r="C105">
        <v>2</v>
      </c>
      <c r="D105">
        <v>4</v>
      </c>
      <c r="J105" t="s">
        <v>101</v>
      </c>
    </row>
    <row r="106" spans="1:17" x14ac:dyDescent="0.3">
      <c r="A106" t="str">
        <f t="shared" si="1"/>
        <v>1,2,4,1,0,0,0</v>
      </c>
      <c r="B106">
        <v>1</v>
      </c>
      <c r="C106">
        <v>2</v>
      </c>
      <c r="D106">
        <v>4</v>
      </c>
      <c r="E106">
        <v>1</v>
      </c>
      <c r="K106" t="s">
        <v>645</v>
      </c>
      <c r="P106">
        <f>'Formato 1'!E63</f>
        <v>419012247.80000001</v>
      </c>
      <c r="Q106">
        <f>'Formato 1'!F63</f>
        <v>415844877.83000004</v>
      </c>
    </row>
    <row r="107" spans="1:17" x14ac:dyDescent="0.3">
      <c r="A107" t="str">
        <f t="shared" si="1"/>
        <v>1,2,4,1,1,0,0</v>
      </c>
      <c r="B107">
        <v>1</v>
      </c>
      <c r="C107">
        <v>2</v>
      </c>
      <c r="D107">
        <v>4</v>
      </c>
      <c r="E107">
        <v>1</v>
      </c>
      <c r="F107">
        <v>1</v>
      </c>
      <c r="L107" t="s">
        <v>646</v>
      </c>
      <c r="P107">
        <f>'Formato 1'!E64</f>
        <v>4610300.5999999996</v>
      </c>
      <c r="Q107">
        <f>'Formato 1'!F64</f>
        <v>4610300.5999999996</v>
      </c>
    </row>
    <row r="108" spans="1:17" x14ac:dyDescent="0.3">
      <c r="A108" t="str">
        <f t="shared" si="1"/>
        <v>1,2,4,1,2,0,0</v>
      </c>
      <c r="B108">
        <v>1</v>
      </c>
      <c r="C108">
        <v>2</v>
      </c>
      <c r="D108">
        <v>4</v>
      </c>
      <c r="E108">
        <v>1</v>
      </c>
      <c r="F108">
        <v>2</v>
      </c>
      <c r="L108" t="s">
        <v>647</v>
      </c>
      <c r="P108">
        <f>'Formato 1'!E65</f>
        <v>31384572.539999999</v>
      </c>
      <c r="Q108">
        <f>'Formato 1'!F65</f>
        <v>28217202.57</v>
      </c>
    </row>
    <row r="109" spans="1:17" x14ac:dyDescent="0.3">
      <c r="A109" t="str">
        <f t="shared" si="1"/>
        <v>1,2,4,1,4,0,0</v>
      </c>
      <c r="B109">
        <v>1</v>
      </c>
      <c r="C109">
        <v>2</v>
      </c>
      <c r="D109">
        <v>4</v>
      </c>
      <c r="E109">
        <v>1</v>
      </c>
      <c r="F109">
        <v>4</v>
      </c>
      <c r="L109" t="s">
        <v>648</v>
      </c>
      <c r="P109">
        <f>'Formato 1'!E66</f>
        <v>383017374.66000003</v>
      </c>
      <c r="Q109">
        <f>'Formato 1'!F66</f>
        <v>383017374.66000003</v>
      </c>
    </row>
    <row r="110" spans="1:17" x14ac:dyDescent="0.3">
      <c r="A110" t="str">
        <f t="shared" si="1"/>
        <v>1,2,4,2,0,0,0</v>
      </c>
      <c r="B110">
        <v>1</v>
      </c>
      <c r="C110">
        <v>2</v>
      </c>
      <c r="D110">
        <v>4</v>
      </c>
      <c r="E110">
        <v>2</v>
      </c>
      <c r="K110" t="s">
        <v>649</v>
      </c>
      <c r="P110">
        <f>'Formato 1'!E68</f>
        <v>1057054238.33</v>
      </c>
      <c r="Q110">
        <f>'Formato 1'!F68</f>
        <v>902008172.0999999</v>
      </c>
    </row>
    <row r="111" spans="1:17" x14ac:dyDescent="0.3">
      <c r="A111" t="str">
        <f t="shared" si="1"/>
        <v>1,2,4,2,1,0,0</v>
      </c>
      <c r="B111">
        <v>1</v>
      </c>
      <c r="C111">
        <v>2</v>
      </c>
      <c r="D111">
        <v>4</v>
      </c>
      <c r="E111">
        <v>2</v>
      </c>
      <c r="F111">
        <v>1</v>
      </c>
      <c r="L111" t="s">
        <v>650</v>
      </c>
      <c r="P111">
        <f>'Formato 1'!E69</f>
        <v>160527443.87</v>
      </c>
      <c r="Q111">
        <f>'Formato 1'!F69</f>
        <v>-24236171.940000001</v>
      </c>
    </row>
    <row r="112" spans="1:17" x14ac:dyDescent="0.3">
      <c r="A112" t="str">
        <f t="shared" si="1"/>
        <v>1,2,4,2,2,0,0</v>
      </c>
      <c r="B112">
        <v>1</v>
      </c>
      <c r="C112">
        <v>2</v>
      </c>
      <c r="D112">
        <v>4</v>
      </c>
      <c r="E112">
        <v>2</v>
      </c>
      <c r="F112">
        <v>2</v>
      </c>
      <c r="L112" t="s">
        <v>651</v>
      </c>
      <c r="P112">
        <f>'Formato 1'!E70</f>
        <v>889211648.59000003</v>
      </c>
      <c r="Q112">
        <f>'Formato 1'!F70</f>
        <v>918929198.16999996</v>
      </c>
    </row>
    <row r="113" spans="1:17" x14ac:dyDescent="0.3">
      <c r="A113" t="str">
        <f t="shared" si="1"/>
        <v>1,2,4,2,3,0,0</v>
      </c>
      <c r="B113">
        <v>1</v>
      </c>
      <c r="C113">
        <v>2</v>
      </c>
      <c r="D113">
        <v>4</v>
      </c>
      <c r="E113">
        <v>2</v>
      </c>
      <c r="F113">
        <v>3</v>
      </c>
      <c r="L113" t="s">
        <v>652</v>
      </c>
      <c r="P113">
        <f>'Formato 1'!E71</f>
        <v>5064933.6100000003</v>
      </c>
      <c r="Q113">
        <f>'Formato 1'!F71</f>
        <v>5064933.6100000003</v>
      </c>
    </row>
    <row r="114" spans="1:17" x14ac:dyDescent="0.3">
      <c r="A114" t="str">
        <f t="shared" si="1"/>
        <v>1,2,4,2,4,0,0</v>
      </c>
      <c r="B114">
        <v>1</v>
      </c>
      <c r="C114">
        <v>2</v>
      </c>
      <c r="D114">
        <v>4</v>
      </c>
      <c r="E114">
        <v>2</v>
      </c>
      <c r="F114">
        <v>4</v>
      </c>
      <c r="L114" t="s">
        <v>653</v>
      </c>
      <c r="P114">
        <f>'Formato 1'!E72</f>
        <v>0</v>
      </c>
      <c r="Q114">
        <f>'Formato 1'!F72</f>
        <v>0</v>
      </c>
    </row>
    <row r="115" spans="1:17" x14ac:dyDescent="0.3">
      <c r="A115" t="str">
        <f t="shared" si="1"/>
        <v>1,2,4,2,5,0,0</v>
      </c>
      <c r="B115">
        <v>1</v>
      </c>
      <c r="C115">
        <v>2</v>
      </c>
      <c r="D115">
        <v>4</v>
      </c>
      <c r="E115">
        <v>2</v>
      </c>
      <c r="F115">
        <v>5</v>
      </c>
      <c r="L115" t="s">
        <v>654</v>
      </c>
      <c r="P115">
        <f>'Formato 1'!E73</f>
        <v>2250212.2599999998</v>
      </c>
      <c r="Q115">
        <f>'Formato 1'!F73</f>
        <v>2250212.2599999998</v>
      </c>
    </row>
    <row r="116" spans="1:17" x14ac:dyDescent="0.3">
      <c r="A116" t="str">
        <f t="shared" si="1"/>
        <v>1,2,4,3,0,0,0</v>
      </c>
      <c r="B116">
        <v>1</v>
      </c>
      <c r="C116">
        <v>2</v>
      </c>
      <c r="D116">
        <v>4</v>
      </c>
      <c r="E116">
        <v>3</v>
      </c>
      <c r="K116" t="s">
        <v>655</v>
      </c>
      <c r="P116">
        <f>'Formato 1'!E75</f>
        <v>0</v>
      </c>
      <c r="Q116">
        <f>'Formato 1'!F75</f>
        <v>0</v>
      </c>
    </row>
    <row r="117" spans="1:17" x14ac:dyDescent="0.3">
      <c r="A117" t="str">
        <f t="shared" si="1"/>
        <v>1,2,4,3,1,0,0</v>
      </c>
      <c r="B117">
        <v>1</v>
      </c>
      <c r="C117">
        <v>2</v>
      </c>
      <c r="D117">
        <v>4</v>
      </c>
      <c r="E117">
        <v>3</v>
      </c>
      <c r="F117">
        <v>1</v>
      </c>
      <c r="L117" t="s">
        <v>656</v>
      </c>
      <c r="P117">
        <f>'Formato 1'!E76</f>
        <v>0</v>
      </c>
      <c r="Q117">
        <f>'Formato 1'!F76</f>
        <v>0</v>
      </c>
    </row>
    <row r="118" spans="1:17" x14ac:dyDescent="0.3">
      <c r="A118" t="str">
        <f t="shared" si="1"/>
        <v>1,2,4,3,2,0,0</v>
      </c>
      <c r="B118">
        <v>1</v>
      </c>
      <c r="C118">
        <v>2</v>
      </c>
      <c r="D118">
        <v>4</v>
      </c>
      <c r="E118">
        <v>3</v>
      </c>
      <c r="F118">
        <v>2</v>
      </c>
      <c r="L118" t="s">
        <v>657</v>
      </c>
      <c r="P118">
        <f>'Formato 1'!E77</f>
        <v>0</v>
      </c>
      <c r="Q118">
        <f>'Formato 1'!F77</f>
        <v>0</v>
      </c>
    </row>
    <row r="119" spans="1:17" x14ac:dyDescent="0.3">
      <c r="A119" t="str">
        <f t="shared" si="1"/>
        <v>1,2,4,4,0,0,0</v>
      </c>
      <c r="B119">
        <v>1</v>
      </c>
      <c r="C119">
        <v>2</v>
      </c>
      <c r="D119">
        <v>4</v>
      </c>
      <c r="E119">
        <v>4</v>
      </c>
      <c r="K119" t="s">
        <v>658</v>
      </c>
      <c r="P119">
        <f>'Formato 1'!E79</f>
        <v>1476066486.1300001</v>
      </c>
      <c r="Q119">
        <f>'Formato 1'!F79</f>
        <v>1317853049.9299998</v>
      </c>
    </row>
    <row r="120" spans="1:17" x14ac:dyDescent="0.3">
      <c r="A120" t="str">
        <f t="shared" si="1"/>
        <v>1,2,4,5,0,0,0</v>
      </c>
      <c r="B120">
        <v>1</v>
      </c>
      <c r="C120">
        <v>2</v>
      </c>
      <c r="D120">
        <v>4</v>
      </c>
      <c r="E120">
        <v>5</v>
      </c>
      <c r="K120" t="s">
        <v>659</v>
      </c>
      <c r="P120">
        <f>'Formato 1'!E81</f>
        <v>1510525004.74</v>
      </c>
      <c r="Q120">
        <f>'Formato 1'!F81</f>
        <v>1337600119.1899998</v>
      </c>
    </row>
  </sheetData>
  <sheetProtection algorithmName="SHA-512" hashValue="PLhZGAHSIwjKYt6YOnMAjr8zlwlHSwQBCboericdWvGMSsUq9bBjDeavzuBybbbuZyEinDKNFpDPJN67cCrlKA==" saltValue="GrvdeNk/P9v0w3YOfq2F2A==" spinCount="100000" sheet="1" objects="1" scenarios="1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/>
  <dimension ref="A1:I47"/>
  <sheetViews>
    <sheetView showGridLines="0" topLeftCell="A3" zoomScale="90" zoomScaleNormal="90" workbookViewId="0">
      <selection activeCell="F19" sqref="F19"/>
    </sheetView>
  </sheetViews>
  <sheetFormatPr baseColWidth="10" defaultColWidth="0" defaultRowHeight="14.4" zeroHeight="1" x14ac:dyDescent="0.3"/>
  <cols>
    <col min="1" max="1" width="72.33203125" bestFit="1" customWidth="1"/>
    <col min="2" max="4" width="20.6640625" customWidth="1"/>
    <col min="5" max="5" width="27.6640625" customWidth="1"/>
    <col min="6" max="7" width="20.6640625" customWidth="1"/>
    <col min="8" max="8" width="31.33203125" customWidth="1"/>
    <col min="9" max="9" width="0" hidden="1" customWidth="1"/>
    <col min="10" max="16384" width="10.6640625" hidden="1"/>
  </cols>
  <sheetData>
    <row r="1" spans="1:9" s="74" customFormat="1" ht="37.5" customHeight="1" x14ac:dyDescent="0.3">
      <c r="A1" s="137" t="s">
        <v>536</v>
      </c>
      <c r="B1" s="137"/>
      <c r="C1" s="137"/>
      <c r="D1" s="137"/>
      <c r="E1" s="137"/>
      <c r="F1" s="137"/>
      <c r="G1" s="137"/>
      <c r="H1" s="137"/>
    </row>
    <row r="2" spans="1:9" x14ac:dyDescent="0.3">
      <c r="A2" s="126" t="str">
        <f>ENTE_PUBLICO_A</f>
        <v>JUNTA DE AGUA POTABLE DRENAJE ALCANTARILLADO Y SANEAMIENTO DEL MUNICIPIO DE IRAPUATO GTO, Gobierno del Estado de Guanajuato (a)</v>
      </c>
      <c r="B2" s="127"/>
      <c r="C2" s="127"/>
      <c r="D2" s="127"/>
      <c r="E2" s="127"/>
      <c r="F2" s="127"/>
      <c r="G2" s="127"/>
      <c r="H2" s="128"/>
    </row>
    <row r="3" spans="1:9" x14ac:dyDescent="0.3">
      <c r="A3" s="129" t="s">
        <v>120</v>
      </c>
      <c r="B3" s="130"/>
      <c r="C3" s="130"/>
      <c r="D3" s="130"/>
      <c r="E3" s="130"/>
      <c r="F3" s="130"/>
      <c r="G3" s="130"/>
      <c r="H3" s="131"/>
    </row>
    <row r="4" spans="1:9" x14ac:dyDescent="0.3">
      <c r="A4" s="129" t="str">
        <f>PERIODO_INFORME</f>
        <v>Al 31 de diciembre de 2021 y al 31 de diciembre de 2022 (b)</v>
      </c>
      <c r="B4" s="130"/>
      <c r="C4" s="130"/>
      <c r="D4" s="130"/>
      <c r="E4" s="130"/>
      <c r="F4" s="130"/>
      <c r="G4" s="130"/>
      <c r="H4" s="131"/>
    </row>
    <row r="5" spans="1:9" x14ac:dyDescent="0.3">
      <c r="A5" s="132" t="s">
        <v>118</v>
      </c>
      <c r="B5" s="133"/>
      <c r="C5" s="133"/>
      <c r="D5" s="133"/>
      <c r="E5" s="133"/>
      <c r="F5" s="133"/>
      <c r="G5" s="133"/>
      <c r="H5" s="134"/>
    </row>
    <row r="6" spans="1:9" ht="43.2" x14ac:dyDescent="0.3">
      <c r="A6" s="83" t="s">
        <v>121</v>
      </c>
      <c r="B6" s="84" t="str">
        <f>ULTIMO_SALDO</f>
        <v>Saldo al 31 de diciembre de 2021 (d)</v>
      </c>
      <c r="C6" s="83" t="s">
        <v>122</v>
      </c>
      <c r="D6" s="83" t="s">
        <v>123</v>
      </c>
      <c r="E6" s="83" t="s">
        <v>124</v>
      </c>
      <c r="F6" s="83" t="s">
        <v>138</v>
      </c>
      <c r="G6" s="83" t="s">
        <v>125</v>
      </c>
      <c r="H6" s="37" t="s">
        <v>126</v>
      </c>
      <c r="I6" s="1"/>
    </row>
    <row r="7" spans="1:9" x14ac:dyDescent="0.3">
      <c r="A7" s="4"/>
      <c r="B7" s="4"/>
      <c r="C7" s="4"/>
      <c r="D7" s="4"/>
      <c r="E7" s="4"/>
      <c r="F7" s="4"/>
      <c r="G7" s="4"/>
      <c r="H7" s="4"/>
      <c r="I7" s="1"/>
    </row>
    <row r="8" spans="1:9" x14ac:dyDescent="0.3">
      <c r="A8" s="85" t="s">
        <v>127</v>
      </c>
      <c r="B8" s="51">
        <f>B9+B13</f>
        <v>0</v>
      </c>
      <c r="C8" s="51">
        <f t="shared" ref="C8:H8" si="0">C9+C13</f>
        <v>0</v>
      </c>
      <c r="D8" s="51">
        <f t="shared" si="0"/>
        <v>0</v>
      </c>
      <c r="E8" s="51">
        <f t="shared" si="0"/>
        <v>0</v>
      </c>
      <c r="F8" s="51">
        <f t="shared" si="0"/>
        <v>0</v>
      </c>
      <c r="G8" s="51">
        <f t="shared" si="0"/>
        <v>0</v>
      </c>
      <c r="H8" s="51">
        <f t="shared" si="0"/>
        <v>0</v>
      </c>
    </row>
    <row r="9" spans="1:9" x14ac:dyDescent="0.3">
      <c r="A9" s="86" t="s">
        <v>128</v>
      </c>
      <c r="B9" s="50">
        <f>SUM(B10:B12)</f>
        <v>0</v>
      </c>
      <c r="C9" s="50">
        <f t="shared" ref="C9:H9" si="1">SUM(C10:C12)</f>
        <v>0</v>
      </c>
      <c r="D9" s="50">
        <f t="shared" si="1"/>
        <v>0</v>
      </c>
      <c r="E9" s="50">
        <f t="shared" si="1"/>
        <v>0</v>
      </c>
      <c r="F9" s="50">
        <f t="shared" si="1"/>
        <v>0</v>
      </c>
      <c r="G9" s="50">
        <f t="shared" si="1"/>
        <v>0</v>
      </c>
      <c r="H9" s="50">
        <f t="shared" si="1"/>
        <v>0</v>
      </c>
    </row>
    <row r="10" spans="1:9" x14ac:dyDescent="0.3">
      <c r="A10" s="87" t="s">
        <v>129</v>
      </c>
      <c r="B10" s="50">
        <v>0</v>
      </c>
      <c r="C10" s="50">
        <v>0</v>
      </c>
      <c r="D10" s="50">
        <v>0</v>
      </c>
      <c r="E10" s="50">
        <v>0</v>
      </c>
      <c r="F10" s="50">
        <v>0</v>
      </c>
      <c r="G10" s="50">
        <v>0</v>
      </c>
      <c r="H10" s="50">
        <v>0</v>
      </c>
    </row>
    <row r="11" spans="1:9" x14ac:dyDescent="0.3">
      <c r="A11" s="87" t="s">
        <v>130</v>
      </c>
      <c r="B11" s="50">
        <v>0</v>
      </c>
      <c r="C11" s="50">
        <v>0</v>
      </c>
      <c r="D11" s="50">
        <v>0</v>
      </c>
      <c r="E11" s="50">
        <v>0</v>
      </c>
      <c r="F11" s="50">
        <v>0</v>
      </c>
      <c r="G11" s="50">
        <v>0</v>
      </c>
      <c r="H11" s="50">
        <v>0</v>
      </c>
    </row>
    <row r="12" spans="1:9" x14ac:dyDescent="0.3">
      <c r="A12" s="87" t="s">
        <v>131</v>
      </c>
      <c r="B12" s="50">
        <v>0</v>
      </c>
      <c r="C12" s="50">
        <v>0</v>
      </c>
      <c r="D12" s="50">
        <v>0</v>
      </c>
      <c r="E12" s="50">
        <v>0</v>
      </c>
      <c r="F12" s="50">
        <v>0</v>
      </c>
      <c r="G12" s="50">
        <v>0</v>
      </c>
      <c r="H12" s="50">
        <v>0</v>
      </c>
    </row>
    <row r="13" spans="1:9" x14ac:dyDescent="0.3">
      <c r="A13" s="86" t="s">
        <v>132</v>
      </c>
      <c r="B13" s="50">
        <f>SUM(B14:B16)</f>
        <v>0</v>
      </c>
      <c r="C13" s="50">
        <f t="shared" ref="C13:H13" si="2">SUM(C14:C16)</f>
        <v>0</v>
      </c>
      <c r="D13" s="50">
        <f t="shared" si="2"/>
        <v>0</v>
      </c>
      <c r="E13" s="50">
        <f t="shared" si="2"/>
        <v>0</v>
      </c>
      <c r="F13" s="50">
        <f t="shared" si="2"/>
        <v>0</v>
      </c>
      <c r="G13" s="50">
        <f t="shared" si="2"/>
        <v>0</v>
      </c>
      <c r="H13" s="50">
        <f t="shared" si="2"/>
        <v>0</v>
      </c>
    </row>
    <row r="14" spans="1:9" x14ac:dyDescent="0.3">
      <c r="A14" s="87" t="s">
        <v>133</v>
      </c>
      <c r="B14" s="50">
        <v>0</v>
      </c>
      <c r="C14" s="50">
        <v>0</v>
      </c>
      <c r="D14" s="50">
        <v>0</v>
      </c>
      <c r="E14" s="50">
        <v>0</v>
      </c>
      <c r="F14" s="50">
        <v>0</v>
      </c>
      <c r="G14" s="50">
        <v>0</v>
      </c>
      <c r="H14" s="50">
        <v>0</v>
      </c>
    </row>
    <row r="15" spans="1:9" x14ac:dyDescent="0.3">
      <c r="A15" s="87" t="s">
        <v>134</v>
      </c>
      <c r="B15" s="50">
        <v>0</v>
      </c>
      <c r="C15" s="50">
        <v>0</v>
      </c>
      <c r="D15" s="50">
        <v>0</v>
      </c>
      <c r="E15" s="50">
        <v>0</v>
      </c>
      <c r="F15" s="50">
        <v>0</v>
      </c>
      <c r="G15" s="50">
        <v>0</v>
      </c>
      <c r="H15" s="50">
        <v>0</v>
      </c>
    </row>
    <row r="16" spans="1:9" x14ac:dyDescent="0.3">
      <c r="A16" s="87" t="s">
        <v>135</v>
      </c>
      <c r="B16" s="50">
        <v>0</v>
      </c>
      <c r="C16" s="50">
        <v>0</v>
      </c>
      <c r="D16" s="50">
        <v>0</v>
      </c>
      <c r="E16" s="50">
        <v>0</v>
      </c>
      <c r="F16" s="50">
        <v>0</v>
      </c>
      <c r="G16" s="50">
        <v>0</v>
      </c>
      <c r="H16" s="50">
        <v>0</v>
      </c>
    </row>
    <row r="17" spans="1:8" x14ac:dyDescent="0.3">
      <c r="A17" s="46"/>
      <c r="B17" s="4"/>
      <c r="C17" s="4"/>
      <c r="D17" s="4"/>
      <c r="E17" s="4"/>
      <c r="F17" s="4"/>
      <c r="G17" s="4"/>
      <c r="H17" s="4"/>
    </row>
    <row r="18" spans="1:8" x14ac:dyDescent="0.3">
      <c r="A18" s="85" t="s">
        <v>136</v>
      </c>
      <c r="B18" s="159">
        <v>19747069.260000002</v>
      </c>
      <c r="C18" s="109"/>
      <c r="D18" s="109"/>
      <c r="E18" s="109"/>
      <c r="F18" s="51">
        <v>34458518.609999999</v>
      </c>
      <c r="G18" s="109"/>
      <c r="H18" s="109"/>
    </row>
    <row r="19" spans="1:8" x14ac:dyDescent="0.3">
      <c r="A19" s="46"/>
      <c r="B19" s="4"/>
      <c r="C19" s="4"/>
      <c r="D19" s="4"/>
      <c r="E19" s="4"/>
      <c r="F19" s="4"/>
      <c r="G19" s="4"/>
      <c r="H19" s="4"/>
    </row>
    <row r="20" spans="1:8" x14ac:dyDescent="0.3">
      <c r="A20" s="85" t="s">
        <v>137</v>
      </c>
      <c r="B20" s="51">
        <f>B8+B18</f>
        <v>19747069.260000002</v>
      </c>
      <c r="C20" s="51">
        <f t="shared" ref="C20:H20" si="3">C8+C18</f>
        <v>0</v>
      </c>
      <c r="D20" s="51">
        <f t="shared" si="3"/>
        <v>0</v>
      </c>
      <c r="E20" s="51">
        <f t="shared" si="3"/>
        <v>0</v>
      </c>
      <c r="F20" s="51">
        <f t="shared" si="3"/>
        <v>34458518.609999999</v>
      </c>
      <c r="G20" s="51">
        <f t="shared" si="3"/>
        <v>0</v>
      </c>
      <c r="H20" s="51">
        <f t="shared" si="3"/>
        <v>0</v>
      </c>
    </row>
    <row r="21" spans="1:8" x14ac:dyDescent="0.3">
      <c r="A21" s="46"/>
      <c r="B21" s="46"/>
      <c r="C21" s="46"/>
      <c r="D21" s="46"/>
      <c r="E21" s="46"/>
      <c r="F21" s="46"/>
      <c r="G21" s="46"/>
      <c r="H21" s="46"/>
    </row>
    <row r="22" spans="1:8" ht="16.2" x14ac:dyDescent="0.3">
      <c r="A22" s="85" t="s">
        <v>3288</v>
      </c>
      <c r="B22" s="51">
        <f>SUM(B23:DEUDA_CONT_FIN_01)</f>
        <v>0</v>
      </c>
      <c r="C22" s="51">
        <f>SUM(C23:DEUDA_CONT_FIN_02)</f>
        <v>0</v>
      </c>
      <c r="D22" s="51">
        <f>SUM(D23:DEUDA_CONT_FIN_03)</f>
        <v>0</v>
      </c>
      <c r="E22" s="51">
        <f>SUM(E23:DEUDA_CONT_FIN_04)</f>
        <v>0</v>
      </c>
      <c r="F22" s="51">
        <f>SUM(F23:DEUDA_CONT_FIN_05)</f>
        <v>0</v>
      </c>
      <c r="G22" s="51">
        <f>SUM(G23:DEUDA_CONT_FIN_06)</f>
        <v>0</v>
      </c>
      <c r="H22" s="51">
        <f>SUM(H23:DEUDA_CONT_FIN_07)</f>
        <v>0</v>
      </c>
    </row>
    <row r="23" spans="1:8" s="18" customFormat="1" x14ac:dyDescent="0.3">
      <c r="A23" s="88" t="s">
        <v>434</v>
      </c>
      <c r="B23" s="50">
        <v>0</v>
      </c>
      <c r="C23" s="50">
        <v>0</v>
      </c>
      <c r="D23" s="50">
        <v>0</v>
      </c>
      <c r="E23" s="50">
        <v>0</v>
      </c>
      <c r="F23" s="50">
        <v>0</v>
      </c>
      <c r="G23" s="50">
        <v>0</v>
      </c>
      <c r="H23" s="50">
        <v>0</v>
      </c>
    </row>
    <row r="24" spans="1:8" s="18" customFormat="1" x14ac:dyDescent="0.3">
      <c r="A24" s="88" t="s">
        <v>435</v>
      </c>
      <c r="B24" s="50">
        <v>0</v>
      </c>
      <c r="C24" s="50">
        <v>0</v>
      </c>
      <c r="D24" s="50">
        <v>0</v>
      </c>
      <c r="E24" s="50">
        <v>0</v>
      </c>
      <c r="F24" s="50">
        <v>0</v>
      </c>
      <c r="G24" s="50">
        <v>0</v>
      </c>
      <c r="H24" s="50">
        <v>0</v>
      </c>
    </row>
    <row r="25" spans="1:8" s="18" customFormat="1" x14ac:dyDescent="0.3">
      <c r="A25" s="88" t="s">
        <v>436</v>
      </c>
      <c r="B25" s="50">
        <v>0</v>
      </c>
      <c r="C25" s="50">
        <v>0</v>
      </c>
      <c r="D25" s="50">
        <v>0</v>
      </c>
      <c r="E25" s="50">
        <v>0</v>
      </c>
      <c r="F25" s="50">
        <v>0</v>
      </c>
      <c r="G25" s="50">
        <v>0</v>
      </c>
      <c r="H25" s="50">
        <v>0</v>
      </c>
    </row>
    <row r="26" spans="1:8" x14ac:dyDescent="0.3">
      <c r="A26" s="64" t="s">
        <v>678</v>
      </c>
      <c r="B26" s="46"/>
      <c r="C26" s="46"/>
      <c r="D26" s="46"/>
      <c r="E26" s="46"/>
      <c r="F26" s="46"/>
      <c r="G26" s="46"/>
      <c r="H26" s="46"/>
    </row>
    <row r="27" spans="1:8" ht="16.2" x14ac:dyDescent="0.3">
      <c r="A27" s="85" t="s">
        <v>3289</v>
      </c>
      <c r="B27" s="51">
        <f>SUM(B28:VALOR_INS_BCC_FIN_01)</f>
        <v>0</v>
      </c>
      <c r="C27" s="51">
        <f>SUM(C28:VALOR_INS_BCC_FIN_02)</f>
        <v>0</v>
      </c>
      <c r="D27" s="51">
        <f>SUM(D28:VALOR_INS_BCC_FIN_03)</f>
        <v>0</v>
      </c>
      <c r="E27" s="51">
        <f>SUM(E28:VALOR_INS_BCC_FIN_04)</f>
        <v>0</v>
      </c>
      <c r="F27" s="51">
        <f>SUM(F28:VALOR_INS_BCC_FIN_05)</f>
        <v>0</v>
      </c>
      <c r="G27" s="51">
        <f>SUM(G28:VALOR_INS_BCC_FIN_06)</f>
        <v>0</v>
      </c>
      <c r="H27" s="51">
        <f>SUM(H28:VALOR_INS_BCC_FIN_07)</f>
        <v>0</v>
      </c>
    </row>
    <row r="28" spans="1:8" s="18" customFormat="1" x14ac:dyDescent="0.3">
      <c r="A28" s="88" t="s">
        <v>437</v>
      </c>
      <c r="B28" s="50">
        <v>0</v>
      </c>
      <c r="C28" s="50">
        <v>0</v>
      </c>
      <c r="D28" s="50">
        <v>0</v>
      </c>
      <c r="E28" s="50">
        <v>0</v>
      </c>
      <c r="F28" s="50">
        <v>0</v>
      </c>
      <c r="G28" s="50">
        <v>0</v>
      </c>
      <c r="H28" s="50">
        <v>0</v>
      </c>
    </row>
    <row r="29" spans="1:8" s="18" customFormat="1" x14ac:dyDescent="0.3">
      <c r="A29" s="88" t="s">
        <v>438</v>
      </c>
      <c r="B29" s="50">
        <v>0</v>
      </c>
      <c r="C29" s="50">
        <v>0</v>
      </c>
      <c r="D29" s="50">
        <v>0</v>
      </c>
      <c r="E29" s="50">
        <v>0</v>
      </c>
      <c r="F29" s="50">
        <v>0</v>
      </c>
      <c r="G29" s="50">
        <v>0</v>
      </c>
      <c r="H29" s="50">
        <v>0</v>
      </c>
    </row>
    <row r="30" spans="1:8" s="18" customFormat="1" x14ac:dyDescent="0.3">
      <c r="A30" s="88" t="s">
        <v>439</v>
      </c>
      <c r="B30" s="50">
        <v>0</v>
      </c>
      <c r="C30" s="50">
        <v>0</v>
      </c>
      <c r="D30" s="50">
        <v>0</v>
      </c>
      <c r="E30" s="50">
        <v>0</v>
      </c>
      <c r="F30" s="50">
        <v>0</v>
      </c>
      <c r="G30" s="50">
        <v>0</v>
      </c>
      <c r="H30" s="50">
        <v>0</v>
      </c>
    </row>
    <row r="31" spans="1:8" x14ac:dyDescent="0.3">
      <c r="A31" s="89" t="s">
        <v>678</v>
      </c>
      <c r="B31" s="5"/>
      <c r="C31" s="5"/>
      <c r="D31" s="5"/>
      <c r="E31" s="5"/>
      <c r="F31" s="5"/>
      <c r="G31" s="5"/>
      <c r="H31" s="5"/>
    </row>
    <row r="32" spans="1:8" ht="17.25" customHeight="1" x14ac:dyDescent="0.3">
      <c r="A32" s="74"/>
    </row>
    <row r="33" spans="1:8" ht="12" customHeight="1" x14ac:dyDescent="0.3">
      <c r="A33" s="136" t="s">
        <v>3292</v>
      </c>
      <c r="B33" s="136"/>
      <c r="C33" s="136"/>
      <c r="D33" s="136"/>
      <c r="E33" s="136"/>
      <c r="F33" s="136"/>
      <c r="G33" s="136"/>
      <c r="H33" s="136"/>
    </row>
    <row r="34" spans="1:8" ht="12" customHeight="1" x14ac:dyDescent="0.3">
      <c r="A34" s="136"/>
      <c r="B34" s="136"/>
      <c r="C34" s="136"/>
      <c r="D34" s="136"/>
      <c r="E34" s="136"/>
      <c r="F34" s="136"/>
      <c r="G34" s="136"/>
      <c r="H34" s="136"/>
    </row>
    <row r="35" spans="1:8" ht="12" customHeight="1" x14ac:dyDescent="0.3">
      <c r="A35" s="136"/>
      <c r="B35" s="136"/>
      <c r="C35" s="136"/>
      <c r="D35" s="136"/>
      <c r="E35" s="136"/>
      <c r="F35" s="136"/>
      <c r="G35" s="136"/>
      <c r="H35" s="136"/>
    </row>
    <row r="36" spans="1:8" ht="12" customHeight="1" x14ac:dyDescent="0.3">
      <c r="A36" s="136"/>
      <c r="B36" s="136"/>
      <c r="C36" s="136"/>
      <c r="D36" s="136"/>
      <c r="E36" s="136"/>
      <c r="F36" s="136"/>
      <c r="G36" s="136"/>
      <c r="H36" s="136"/>
    </row>
    <row r="37" spans="1:8" ht="12" customHeight="1" x14ac:dyDescent="0.3">
      <c r="A37" s="136"/>
      <c r="B37" s="136"/>
      <c r="C37" s="136"/>
      <c r="D37" s="136"/>
      <c r="E37" s="136"/>
      <c r="F37" s="136"/>
      <c r="G37" s="136"/>
      <c r="H37" s="136"/>
    </row>
    <row r="38" spans="1:8" x14ac:dyDescent="0.3">
      <c r="A38" s="74"/>
    </row>
    <row r="39" spans="1:8" ht="28.8" x14ac:dyDescent="0.3">
      <c r="A39" s="83" t="s">
        <v>139</v>
      </c>
      <c r="B39" s="83" t="s">
        <v>142</v>
      </c>
      <c r="C39" s="83" t="s">
        <v>143</v>
      </c>
      <c r="D39" s="83" t="s">
        <v>144</v>
      </c>
      <c r="E39" s="83" t="s">
        <v>140</v>
      </c>
      <c r="F39" s="37" t="s">
        <v>145</v>
      </c>
    </row>
    <row r="40" spans="1:8" x14ac:dyDescent="0.3">
      <c r="A40" s="46"/>
      <c r="B40" s="4"/>
      <c r="C40" s="4"/>
      <c r="D40" s="4"/>
      <c r="E40" s="4"/>
      <c r="F40" s="4"/>
    </row>
    <row r="41" spans="1:8" x14ac:dyDescent="0.3">
      <c r="A41" s="85" t="s">
        <v>141</v>
      </c>
      <c r="B41" s="51">
        <f>SUM(B42:OB_CORTO_PLAZO_FIN_01)</f>
        <v>3</v>
      </c>
      <c r="C41" s="51">
        <f>SUM(C42:OB_CORTO_PLAZO_FIN_02)</f>
        <v>3</v>
      </c>
      <c r="D41" s="51">
        <f>SUM(D42:OB_CORTO_PLAZO_FIN_03)</f>
        <v>3</v>
      </c>
      <c r="E41" s="51">
        <f>SUM(E42:OB_CORTO_PLAZO_FIN_04)</f>
        <v>3</v>
      </c>
      <c r="F41" s="51">
        <f>SUM(F42:OB_CORTO_PLAZO_FIN_05)</f>
        <v>3</v>
      </c>
    </row>
    <row r="42" spans="1:8" s="18" customFormat="1" x14ac:dyDescent="0.3">
      <c r="A42" s="88" t="s">
        <v>440</v>
      </c>
      <c r="B42" s="50">
        <v>1</v>
      </c>
      <c r="C42" s="50">
        <v>1</v>
      </c>
      <c r="D42" s="50">
        <v>1</v>
      </c>
      <c r="E42" s="50">
        <v>1</v>
      </c>
      <c r="F42" s="50">
        <v>1</v>
      </c>
    </row>
    <row r="43" spans="1:8" s="18" customFormat="1" x14ac:dyDescent="0.3">
      <c r="A43" s="88" t="s">
        <v>441</v>
      </c>
      <c r="B43" s="50">
        <v>1</v>
      </c>
      <c r="C43" s="50">
        <v>1</v>
      </c>
      <c r="D43" s="50">
        <v>1</v>
      </c>
      <c r="E43" s="50">
        <v>1</v>
      </c>
      <c r="F43" s="50">
        <v>1</v>
      </c>
    </row>
    <row r="44" spans="1:8" s="18" customFormat="1" x14ac:dyDescent="0.3">
      <c r="A44" s="88" t="s">
        <v>442</v>
      </c>
      <c r="B44" s="50">
        <v>1</v>
      </c>
      <c r="C44" s="50">
        <v>1</v>
      </c>
      <c r="D44" s="50">
        <v>1</v>
      </c>
      <c r="E44" s="50">
        <v>1</v>
      </c>
      <c r="F44" s="50">
        <v>1</v>
      </c>
    </row>
    <row r="45" spans="1:8" x14ac:dyDescent="0.3">
      <c r="A45" s="14" t="s">
        <v>678</v>
      </c>
      <c r="B45" s="5"/>
      <c r="C45" s="5"/>
      <c r="D45" s="5"/>
      <c r="E45" s="5"/>
      <c r="F45" s="5"/>
    </row>
    <row r="47" spans="1:8" x14ac:dyDescent="0.3"/>
  </sheetData>
  <sheetProtection algorithmName="SHA-512" hashValue="ZjkS+B1r6IV7P1COVEO4+kzdtwOrdw8+XpOb2eWwQvuJobLA75rf1c2m8M/6N38s+t3lPYC75z3ir1n3hB67gQ==" saltValue="aRueEbkul/hwW1e45Lfq3A==" spinCount="100000" sheet="1" objects="1" scenarios="1" insertRows="0" deleteRows="0"/>
  <mergeCells count="7">
    <mergeCell ref="A33:H37"/>
    <mergeCell ref="A1:F1"/>
    <mergeCell ref="G1:H1"/>
    <mergeCell ref="A2:H2"/>
    <mergeCell ref="A3:H3"/>
    <mergeCell ref="A4:H4"/>
    <mergeCell ref="A5:H5"/>
  </mergeCells>
  <dataValidations count="2">
    <dataValidation allowBlank="1" showInputMessage="1" showErrorMessage="1" prompt="Saldo al 31 de diciembre de 20XN-1 (d)" sqref="B6"/>
    <dataValidation type="decimal" allowBlank="1" showInputMessage="1" showErrorMessage="1" sqref="B8:H30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6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V17"/>
  <sheetViews>
    <sheetView workbookViewId="0">
      <selection activeCell="U12" sqref="U12:V12"/>
    </sheetView>
  </sheetViews>
  <sheetFormatPr baseColWidth="10" defaultRowHeight="14.4" x14ac:dyDescent="0.3"/>
  <cols>
    <col min="2" max="14" width="3" customWidth="1"/>
    <col min="15" max="15" width="27.88671875" customWidth="1"/>
  </cols>
  <sheetData>
    <row r="1" spans="1:22" x14ac:dyDescent="0.3">
      <c r="A1" t="s">
        <v>538</v>
      </c>
      <c r="B1" t="s">
        <v>539</v>
      </c>
      <c r="C1" t="s">
        <v>540</v>
      </c>
      <c r="D1" t="s">
        <v>541</v>
      </c>
      <c r="E1" t="s">
        <v>542</v>
      </c>
      <c r="F1" t="s">
        <v>543</v>
      </c>
      <c r="G1" t="s">
        <v>544</v>
      </c>
      <c r="H1" t="s">
        <v>545</v>
      </c>
      <c r="I1" t="s">
        <v>546</v>
      </c>
      <c r="P1" t="s">
        <v>672</v>
      </c>
      <c r="Q1" t="s">
        <v>673</v>
      </c>
      <c r="R1" t="s">
        <v>674</v>
      </c>
      <c r="S1" t="s">
        <v>675</v>
      </c>
      <c r="T1" t="s">
        <v>676</v>
      </c>
      <c r="U1" t="s">
        <v>677</v>
      </c>
      <c r="V1" t="s">
        <v>679</v>
      </c>
    </row>
    <row r="2" spans="1:22" x14ac:dyDescent="0.3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2,1,0,0,0,0,0</v>
      </c>
      <c r="B2">
        <v>2</v>
      </c>
      <c r="C2">
        <v>1</v>
      </c>
      <c r="I2" t="s">
        <v>660</v>
      </c>
      <c r="P2" s="13" t="s">
        <v>549</v>
      </c>
      <c r="Q2" s="13" t="s">
        <v>549</v>
      </c>
    </row>
    <row r="3" spans="1:22" x14ac:dyDescent="0.3">
      <c r="A3" t="str">
        <f t="shared" ref="A3:A6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2,1,1,0,0,0,0</v>
      </c>
      <c r="B3">
        <v>2</v>
      </c>
      <c r="C3">
        <v>1</v>
      </c>
      <c r="D3">
        <v>1</v>
      </c>
      <c r="J3" t="s">
        <v>661</v>
      </c>
      <c r="P3" s="13">
        <f>'Formato 2'!B8</f>
        <v>0</v>
      </c>
      <c r="Q3" s="13">
        <f>'Formato 2'!C8</f>
        <v>0</v>
      </c>
      <c r="R3" s="13">
        <f>'Formato 2'!D8</f>
        <v>0</v>
      </c>
      <c r="S3" s="13">
        <f>'Formato 2'!E8</f>
        <v>0</v>
      </c>
      <c r="T3" s="13">
        <f>'Formato 2'!F8</f>
        <v>0</v>
      </c>
      <c r="U3" s="13">
        <f>'Formato 2'!G8</f>
        <v>0</v>
      </c>
      <c r="V3" s="13">
        <f>'Formato 2'!H8</f>
        <v>0</v>
      </c>
    </row>
    <row r="4" spans="1:22" x14ac:dyDescent="0.3">
      <c r="A4" t="str">
        <f t="shared" si="0"/>
        <v>2,1,1,1,0,0,0</v>
      </c>
      <c r="B4">
        <v>2</v>
      </c>
      <c r="C4">
        <v>1</v>
      </c>
      <c r="D4">
        <v>1</v>
      </c>
      <c r="E4">
        <v>1</v>
      </c>
      <c r="K4" t="s">
        <v>662</v>
      </c>
      <c r="P4" s="13">
        <f>'Formato 2'!B9</f>
        <v>0</v>
      </c>
      <c r="Q4" s="13">
        <f>'Formato 2'!C9</f>
        <v>0</v>
      </c>
      <c r="R4" s="13">
        <f>'Formato 2'!D9</f>
        <v>0</v>
      </c>
      <c r="S4" s="13">
        <f>'Formato 2'!E9</f>
        <v>0</v>
      </c>
      <c r="T4" s="13">
        <f>'Formato 2'!F9</f>
        <v>0</v>
      </c>
      <c r="U4" s="13">
        <f>'Formato 2'!G9</f>
        <v>0</v>
      </c>
      <c r="V4" s="13">
        <f>'Formato 2'!H9</f>
        <v>0</v>
      </c>
    </row>
    <row r="5" spans="1:22" x14ac:dyDescent="0.3">
      <c r="A5" t="str">
        <f t="shared" si="0"/>
        <v>2,1,1,1,1,0,0</v>
      </c>
      <c r="B5">
        <v>2</v>
      </c>
      <c r="C5">
        <v>1</v>
      </c>
      <c r="D5">
        <v>1</v>
      </c>
      <c r="E5">
        <v>1</v>
      </c>
      <c r="F5">
        <v>1</v>
      </c>
      <c r="L5" t="s">
        <v>663</v>
      </c>
      <c r="P5" s="13">
        <f>'Formato 2'!B10</f>
        <v>0</v>
      </c>
      <c r="Q5" s="13">
        <f>'Formato 2'!C10</f>
        <v>0</v>
      </c>
      <c r="R5" s="13">
        <f>'Formato 2'!D10</f>
        <v>0</v>
      </c>
      <c r="S5" s="13">
        <f>'Formato 2'!E10</f>
        <v>0</v>
      </c>
      <c r="T5" s="13">
        <f>'Formato 2'!F10</f>
        <v>0</v>
      </c>
      <c r="U5" s="13">
        <f>'Formato 2'!G10</f>
        <v>0</v>
      </c>
      <c r="V5" s="13">
        <f>'Formato 2'!H10</f>
        <v>0</v>
      </c>
    </row>
    <row r="6" spans="1:22" x14ac:dyDescent="0.3">
      <c r="A6" t="str">
        <f t="shared" si="0"/>
        <v>2,1,1,1,2,0,0</v>
      </c>
      <c r="B6">
        <v>2</v>
      </c>
      <c r="C6">
        <v>1</v>
      </c>
      <c r="D6">
        <v>1</v>
      </c>
      <c r="E6">
        <v>1</v>
      </c>
      <c r="F6">
        <v>2</v>
      </c>
      <c r="L6" t="s">
        <v>664</v>
      </c>
      <c r="P6" s="13">
        <f>'Formato 2'!B11</f>
        <v>0</v>
      </c>
      <c r="Q6" s="13">
        <f>'Formato 2'!C11</f>
        <v>0</v>
      </c>
      <c r="R6" s="13">
        <f>'Formato 2'!D11</f>
        <v>0</v>
      </c>
      <c r="S6" s="13">
        <f>'Formato 2'!E11</f>
        <v>0</v>
      </c>
      <c r="T6" s="13">
        <f>'Formato 2'!F11</f>
        <v>0</v>
      </c>
      <c r="U6" s="13">
        <f>'Formato 2'!G11</f>
        <v>0</v>
      </c>
      <c r="V6" s="13">
        <f>'Formato 2'!H11</f>
        <v>0</v>
      </c>
    </row>
    <row r="7" spans="1:22" x14ac:dyDescent="0.3">
      <c r="A7" t="str">
        <f t="shared" ref="A7" si="1">IF(LEN(CLEAN(B7))=0,"0",B7)&amp;","&amp;IF(LEN(CLEAN(C7))=0,"0",C7)&amp;","&amp;IF(LEN(CLEAN(D7))=0,"0",D7)&amp;","&amp;IF(LEN(CLEAN(E7))=0,"0",E7)&amp;","&amp;IF(LEN(CLEAN(F7))=0,"0",F7)&amp;","&amp;IF(LEN(CLEAN(G7))=0,"0",G7)&amp;","&amp;IF(LEN(CLEAN(H7))=0,"0",H7)</f>
        <v>2,1,1,1,3,0,0</v>
      </c>
      <c r="B7">
        <v>2</v>
      </c>
      <c r="C7">
        <v>1</v>
      </c>
      <c r="D7">
        <v>1</v>
      </c>
      <c r="E7">
        <v>1</v>
      </c>
      <c r="F7">
        <v>3</v>
      </c>
      <c r="L7" t="s">
        <v>665</v>
      </c>
      <c r="P7" s="13">
        <f>'Formato 2'!B12</f>
        <v>0</v>
      </c>
      <c r="Q7" s="13">
        <f>'Formato 2'!C12</f>
        <v>0</v>
      </c>
      <c r="R7" s="13">
        <f>'Formato 2'!D12</f>
        <v>0</v>
      </c>
      <c r="S7" s="13">
        <f>'Formato 2'!E12</f>
        <v>0</v>
      </c>
      <c r="T7" s="13">
        <f>'Formato 2'!F12</f>
        <v>0</v>
      </c>
      <c r="U7" s="13">
        <f>'Formato 2'!G12</f>
        <v>0</v>
      </c>
      <c r="V7" s="13">
        <f>'Formato 2'!H12</f>
        <v>0</v>
      </c>
    </row>
    <row r="8" spans="1:22" x14ac:dyDescent="0.3">
      <c r="A8" t="str">
        <f t="shared" ref="A8:A11" si="2">IF(LEN(CLEAN(B8))=0,"0",B8)&amp;","&amp;IF(LEN(CLEAN(C8))=0,"0",C8)&amp;","&amp;IF(LEN(CLEAN(D8))=0,"0",D8)&amp;","&amp;IF(LEN(CLEAN(E8))=0,"0",E8)&amp;","&amp;IF(LEN(CLEAN(F8))=0,"0",F8)&amp;","&amp;IF(LEN(CLEAN(G8))=0,"0",G8)&amp;","&amp;IF(LEN(CLEAN(H8))=0,"0",H8)</f>
        <v>2,1,1,2,0,0,0</v>
      </c>
      <c r="B8">
        <v>2</v>
      </c>
      <c r="C8">
        <v>1</v>
      </c>
      <c r="D8">
        <v>1</v>
      </c>
      <c r="E8">
        <v>2</v>
      </c>
      <c r="K8" t="s">
        <v>666</v>
      </c>
      <c r="P8" s="13">
        <f>'Formato 2'!B13</f>
        <v>0</v>
      </c>
      <c r="Q8" s="13">
        <f>'Formato 2'!C13</f>
        <v>0</v>
      </c>
      <c r="R8" s="13">
        <f>'Formato 2'!D13</f>
        <v>0</v>
      </c>
      <c r="S8" s="13">
        <f>'Formato 2'!E13</f>
        <v>0</v>
      </c>
      <c r="T8" s="13">
        <f>'Formato 2'!F13</f>
        <v>0</v>
      </c>
      <c r="U8" s="13">
        <f>'Formato 2'!G13</f>
        <v>0</v>
      </c>
      <c r="V8" s="13">
        <f>'Formato 2'!H13</f>
        <v>0</v>
      </c>
    </row>
    <row r="9" spans="1:22" x14ac:dyDescent="0.3">
      <c r="A9" t="str">
        <f t="shared" si="2"/>
        <v>2,1,1,2,1,0,0</v>
      </c>
      <c r="B9">
        <v>2</v>
      </c>
      <c r="C9">
        <v>1</v>
      </c>
      <c r="D9">
        <v>1</v>
      </c>
      <c r="E9">
        <v>2</v>
      </c>
      <c r="F9">
        <v>1</v>
      </c>
      <c r="L9" t="s">
        <v>663</v>
      </c>
      <c r="P9" s="13">
        <f>'Formato 2'!B14</f>
        <v>0</v>
      </c>
      <c r="Q9" s="13">
        <f>'Formato 2'!C14</f>
        <v>0</v>
      </c>
      <c r="R9" s="13">
        <f>'Formato 2'!D14</f>
        <v>0</v>
      </c>
      <c r="S9" s="13">
        <f>'Formato 2'!E14</f>
        <v>0</v>
      </c>
      <c r="T9" s="13">
        <f>'Formato 2'!F14</f>
        <v>0</v>
      </c>
      <c r="U9" s="13">
        <f>'Formato 2'!G14</f>
        <v>0</v>
      </c>
      <c r="V9" s="13">
        <f>'Formato 2'!H14</f>
        <v>0</v>
      </c>
    </row>
    <row r="10" spans="1:22" x14ac:dyDescent="0.3">
      <c r="A10" t="str">
        <f t="shared" si="2"/>
        <v>2,1,1,2,2,0,0</v>
      </c>
      <c r="B10">
        <v>2</v>
      </c>
      <c r="C10">
        <v>1</v>
      </c>
      <c r="D10">
        <v>1</v>
      </c>
      <c r="E10">
        <v>2</v>
      </c>
      <c r="F10">
        <v>2</v>
      </c>
      <c r="L10" t="s">
        <v>664</v>
      </c>
      <c r="P10" s="13">
        <f>'Formato 2'!B15</f>
        <v>0</v>
      </c>
      <c r="Q10" s="13">
        <f>'Formato 2'!C15</f>
        <v>0</v>
      </c>
      <c r="R10" s="13">
        <f>'Formato 2'!D15</f>
        <v>0</v>
      </c>
      <c r="S10" s="13">
        <f>'Formato 2'!E15</f>
        <v>0</v>
      </c>
      <c r="T10" s="13">
        <f>'Formato 2'!F15</f>
        <v>0</v>
      </c>
      <c r="U10" s="13">
        <f>'Formato 2'!G15</f>
        <v>0</v>
      </c>
      <c r="V10" s="13">
        <f>'Formato 2'!H15</f>
        <v>0</v>
      </c>
    </row>
    <row r="11" spans="1:22" x14ac:dyDescent="0.3">
      <c r="A11" t="str">
        <f t="shared" si="2"/>
        <v>2,1,1,2,3,0,0</v>
      </c>
      <c r="B11">
        <v>2</v>
      </c>
      <c r="C11">
        <v>1</v>
      </c>
      <c r="D11">
        <v>1</v>
      </c>
      <c r="E11">
        <v>2</v>
      </c>
      <c r="F11">
        <v>3</v>
      </c>
      <c r="L11" t="s">
        <v>665</v>
      </c>
      <c r="P11" s="13">
        <f>'Formato 2'!B16</f>
        <v>0</v>
      </c>
      <c r="Q11" s="13">
        <f>'Formato 2'!C16</f>
        <v>0</v>
      </c>
      <c r="R11" s="13">
        <f>'Formato 2'!D16</f>
        <v>0</v>
      </c>
      <c r="S11" s="13">
        <f>'Formato 2'!E16</f>
        <v>0</v>
      </c>
      <c r="T11" s="13">
        <f>'Formato 2'!F16</f>
        <v>0</v>
      </c>
      <c r="U11" s="13">
        <f>'Formato 2'!G16</f>
        <v>0</v>
      </c>
      <c r="V11" s="13">
        <f>'Formato 2'!H16</f>
        <v>0</v>
      </c>
    </row>
    <row r="12" spans="1:22" x14ac:dyDescent="0.3">
      <c r="A12" t="str">
        <f t="shared" ref="A12:A14" si="3">IF(LEN(CLEAN(B12))=0,"0",B12)&amp;","&amp;IF(LEN(CLEAN(C12))=0,"0",C12)&amp;","&amp;IF(LEN(CLEAN(D12))=0,"0",D12)&amp;","&amp;IF(LEN(CLEAN(E12))=0,"0",E12)&amp;","&amp;IF(LEN(CLEAN(F12))=0,"0",F12)&amp;","&amp;IF(LEN(CLEAN(G12))=0,"0",G12)&amp;","&amp;IF(LEN(CLEAN(H12))=0,"0",H12)</f>
        <v>2,1,2,0,0,0,0</v>
      </c>
      <c r="B12">
        <v>2</v>
      </c>
      <c r="C12">
        <v>1</v>
      </c>
      <c r="D12">
        <v>2</v>
      </c>
      <c r="J12" t="s">
        <v>667</v>
      </c>
      <c r="P12" s="13">
        <f>'Formato 2'!B18</f>
        <v>19747069.260000002</v>
      </c>
      <c r="Q12" s="13"/>
      <c r="R12" s="13"/>
      <c r="S12" s="13"/>
      <c r="T12" s="13">
        <f>'Formato 2'!F18</f>
        <v>34458518.609999999</v>
      </c>
      <c r="U12" s="13"/>
      <c r="V12" s="13"/>
    </row>
    <row r="13" spans="1:22" x14ac:dyDescent="0.3">
      <c r="A13" t="str">
        <f t="shared" si="3"/>
        <v>2,1,3,0,0,0,0</v>
      </c>
      <c r="B13">
        <v>2</v>
      </c>
      <c r="C13">
        <v>1</v>
      </c>
      <c r="D13">
        <v>3</v>
      </c>
      <c r="J13" t="s">
        <v>668</v>
      </c>
      <c r="P13" s="13">
        <f>'Formato 2'!B20</f>
        <v>19747069.260000002</v>
      </c>
      <c r="Q13" s="13">
        <f>'Formato 2'!C20</f>
        <v>0</v>
      </c>
      <c r="R13" s="13">
        <f>'Formato 2'!D20</f>
        <v>0</v>
      </c>
      <c r="S13" s="13">
        <f>'Formato 2'!E20</f>
        <v>0</v>
      </c>
      <c r="T13" s="13">
        <f>'Formato 2'!F20</f>
        <v>34458518.609999999</v>
      </c>
      <c r="U13" s="13">
        <f>'Formato 2'!G20</f>
        <v>0</v>
      </c>
      <c r="V13" s="13">
        <f>'Formato 2'!H20</f>
        <v>0</v>
      </c>
    </row>
    <row r="14" spans="1:22" x14ac:dyDescent="0.3">
      <c r="A14" t="str">
        <f t="shared" si="3"/>
        <v>2,1,4,0,0,0,0</v>
      </c>
      <c r="B14">
        <v>2</v>
      </c>
      <c r="C14">
        <v>1</v>
      </c>
      <c r="D14">
        <v>4</v>
      </c>
      <c r="J14" t="s">
        <v>669</v>
      </c>
      <c r="P14">
        <f>DEUDA_CONT_T1</f>
        <v>0</v>
      </c>
      <c r="Q14">
        <f>DEUDA_CONT_T2</f>
        <v>0</v>
      </c>
      <c r="R14">
        <f>DEUDA_CONT_T3</f>
        <v>0</v>
      </c>
      <c r="S14">
        <f>DEUDA_CONT_T4</f>
        <v>0</v>
      </c>
      <c r="T14">
        <f>DEUDA_CONT_T4</f>
        <v>0</v>
      </c>
      <c r="U14">
        <f>DEUDA_CONT_T6</f>
        <v>0</v>
      </c>
      <c r="V14">
        <f>DEUDA_CONT_T7</f>
        <v>0</v>
      </c>
    </row>
    <row r="15" spans="1:22" x14ac:dyDescent="0.3">
      <c r="A15" t="str">
        <f t="shared" ref="A15" si="4">IF(LEN(CLEAN(B15))=0,"0",B15)&amp;","&amp;IF(LEN(CLEAN(C15))=0,"0",C15)&amp;","&amp;IF(LEN(CLEAN(D15))=0,"0",D15)&amp;","&amp;IF(LEN(CLEAN(E15))=0,"0",E15)&amp;","&amp;IF(LEN(CLEAN(F15))=0,"0",F15)&amp;","&amp;IF(LEN(CLEAN(G15))=0,"0",G15)&amp;","&amp;IF(LEN(CLEAN(H15))=0,"0",H15)</f>
        <v>2,1,5,0,0,0,0</v>
      </c>
      <c r="B15">
        <v>2</v>
      </c>
      <c r="C15">
        <v>1</v>
      </c>
      <c r="D15">
        <v>5</v>
      </c>
      <c r="J15" t="s">
        <v>670</v>
      </c>
      <c r="P15">
        <f>VALOR_INS_BCC_T1</f>
        <v>0</v>
      </c>
      <c r="Q15">
        <f>VALOR_INS_BCC_T2</f>
        <v>0</v>
      </c>
      <c r="R15">
        <f>VALOR_INS_BCC_T3</f>
        <v>0</v>
      </c>
      <c r="S15">
        <f>VALOR_INS_BCC_T4</f>
        <v>0</v>
      </c>
      <c r="T15">
        <f>VALOR_INS_BCC_T5</f>
        <v>0</v>
      </c>
      <c r="U15">
        <f>VALOR_INS_BCC_T6</f>
        <v>0</v>
      </c>
      <c r="V15">
        <f>VALOR_INS_BCC_T7</f>
        <v>0</v>
      </c>
    </row>
    <row r="16" spans="1:22" x14ac:dyDescent="0.3">
      <c r="A16" t="str">
        <f t="shared" ref="A16:A17" si="5">IF(LEN(CLEAN(B16))=0,"0",B16)&amp;","&amp;IF(LEN(CLEAN(C16))=0,"0",C16)&amp;","&amp;IF(LEN(CLEAN(D16))=0,"0",D16)&amp;","&amp;IF(LEN(CLEAN(E16))=0,"0",E16)&amp;","&amp;IF(LEN(CLEAN(F16))=0,"0",F16)&amp;","&amp;IF(LEN(CLEAN(G16))=0,"0",G16)&amp;","&amp;IF(LEN(CLEAN(H16))=0,"0",H16)</f>
        <v>2,2,0,0,0,0,0</v>
      </c>
      <c r="B16">
        <v>2</v>
      </c>
      <c r="C16">
        <v>2</v>
      </c>
      <c r="I16" t="s">
        <v>671</v>
      </c>
      <c r="P16" t="s">
        <v>680</v>
      </c>
      <c r="Q16" t="s">
        <v>681</v>
      </c>
      <c r="R16" t="s">
        <v>683</v>
      </c>
      <c r="S16" t="s">
        <v>682</v>
      </c>
      <c r="T16" t="s">
        <v>684</v>
      </c>
    </row>
    <row r="17" spans="1:20" x14ac:dyDescent="0.3">
      <c r="A17" t="str">
        <f t="shared" si="5"/>
        <v>2,2,1,0,0,0,0</v>
      </c>
      <c r="B17">
        <v>2</v>
      </c>
      <c r="C17">
        <v>2</v>
      </c>
      <c r="D17">
        <v>1</v>
      </c>
      <c r="J17" t="s">
        <v>671</v>
      </c>
      <c r="P17">
        <f>OB_CORTO_PLAZO_T1</f>
        <v>3</v>
      </c>
      <c r="Q17">
        <f>OB_CORTO_PLAZO_T2</f>
        <v>3</v>
      </c>
      <c r="R17">
        <f>OB_CORTO_PLAZO_T3</f>
        <v>3</v>
      </c>
      <c r="S17">
        <f>OB_CORTO_PLAZO_T4</f>
        <v>3</v>
      </c>
      <c r="T17">
        <f>OB_CORTO_PLAZO_T5</f>
        <v>3</v>
      </c>
    </row>
  </sheetData>
  <sheetProtection algorithmName="SHA-512" hashValue="16504mydLq4wvHvv9kpFzyS/Dp5OiedQVCl15wBDUlHK6goxOMUHp4RK/Fe4n3NqHF+JTySgmbtxI+pGTR1FyA==" saltValue="zOTFmXiYWVzMDAFw+Ah+cw==" spinCount="100000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1"/>
  <dimension ref="A1:L21"/>
  <sheetViews>
    <sheetView showGridLines="0" topLeftCell="C1" zoomScale="90" zoomScaleNormal="90" workbookViewId="0">
      <selection activeCell="G9" sqref="G9:J12"/>
    </sheetView>
  </sheetViews>
  <sheetFormatPr baseColWidth="10" defaultColWidth="0" defaultRowHeight="14.4" zeroHeight="1" x14ac:dyDescent="0.3"/>
  <cols>
    <col min="1" max="1" width="76.33203125" customWidth="1"/>
    <col min="2" max="6" width="20.6640625" customWidth="1"/>
    <col min="7" max="11" width="25.6640625" customWidth="1"/>
    <col min="12" max="12" width="10.6640625" hidden="1" customWidth="1"/>
    <col min="13" max="16384" width="10.6640625" hidden="1"/>
  </cols>
  <sheetData>
    <row r="1" spans="1:12" s="75" customFormat="1" ht="37.5" customHeight="1" x14ac:dyDescent="0.3">
      <c r="A1" s="135" t="s">
        <v>535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90"/>
    </row>
    <row r="2" spans="1:12" x14ac:dyDescent="0.3">
      <c r="A2" s="126" t="str">
        <f>ENTE_PUBLICO_A</f>
        <v>JUNTA DE AGUA POTABLE DRENAJE ALCANTARILLADO Y SANEAMIENTO DEL MUNICIPIO DE IRAPUATO GTO, Gobierno del Estado de Guanajuato (a)</v>
      </c>
      <c r="B2" s="127"/>
      <c r="C2" s="127"/>
      <c r="D2" s="127"/>
      <c r="E2" s="127"/>
      <c r="F2" s="127"/>
      <c r="G2" s="127"/>
      <c r="H2" s="127"/>
      <c r="I2" s="127"/>
      <c r="J2" s="127"/>
      <c r="K2" s="128"/>
    </row>
    <row r="3" spans="1:12" x14ac:dyDescent="0.3">
      <c r="A3" s="129" t="s">
        <v>146</v>
      </c>
      <c r="B3" s="130"/>
      <c r="C3" s="130"/>
      <c r="D3" s="130"/>
      <c r="E3" s="130"/>
      <c r="F3" s="130"/>
      <c r="G3" s="130"/>
      <c r="H3" s="130"/>
      <c r="I3" s="130"/>
      <c r="J3" s="130"/>
      <c r="K3" s="131"/>
    </row>
    <row r="4" spans="1:12" x14ac:dyDescent="0.3">
      <c r="A4" s="129" t="str">
        <f>TRIMESTRE</f>
        <v>Del 1 de enero al 31 de diciembre de 2022 (b)</v>
      </c>
      <c r="B4" s="130"/>
      <c r="C4" s="130"/>
      <c r="D4" s="130"/>
      <c r="E4" s="130"/>
      <c r="F4" s="130"/>
      <c r="G4" s="130"/>
      <c r="H4" s="130"/>
      <c r="I4" s="130"/>
      <c r="J4" s="130"/>
      <c r="K4" s="131"/>
    </row>
    <row r="5" spans="1:12" x14ac:dyDescent="0.3">
      <c r="A5" s="129" t="s">
        <v>118</v>
      </c>
      <c r="B5" s="130"/>
      <c r="C5" s="130"/>
      <c r="D5" s="130"/>
      <c r="E5" s="130"/>
      <c r="F5" s="130"/>
      <c r="G5" s="130"/>
      <c r="H5" s="130"/>
      <c r="I5" s="130"/>
      <c r="J5" s="130"/>
      <c r="K5" s="131"/>
    </row>
    <row r="6" spans="1:12" ht="72" x14ac:dyDescent="0.3">
      <c r="A6" s="37" t="s">
        <v>147</v>
      </c>
      <c r="B6" s="37" t="s">
        <v>148</v>
      </c>
      <c r="C6" s="37" t="s">
        <v>149</v>
      </c>
      <c r="D6" s="37" t="s">
        <v>150</v>
      </c>
      <c r="E6" s="37" t="s">
        <v>151</v>
      </c>
      <c r="F6" s="37" t="s">
        <v>152</v>
      </c>
      <c r="G6" s="37" t="s">
        <v>153</v>
      </c>
      <c r="H6" s="37" t="s">
        <v>154</v>
      </c>
      <c r="I6" s="108" t="str">
        <f>MONTO1</f>
        <v>Monto pagado de la inversión al 31 de diciembre de 2022 (k)</v>
      </c>
      <c r="J6" s="108" t="str">
        <f>MONTO2</f>
        <v>Monto pagado de la inversión actualizado al 31 de diciembre de 2022 (l)</v>
      </c>
      <c r="K6" s="108" t="str">
        <f>SALDO_PENDIENTE</f>
        <v>Saldo pendiente por pagar de la inversión al 31 de diciembre de 2022 (m = g – l)</v>
      </c>
    </row>
    <row r="7" spans="1:12" x14ac:dyDescent="0.3">
      <c r="A7" s="3"/>
      <c r="B7" s="4"/>
      <c r="C7" s="4"/>
      <c r="D7" s="4"/>
      <c r="E7" s="4"/>
      <c r="F7" s="4"/>
      <c r="G7" s="4"/>
      <c r="H7" s="4"/>
      <c r="I7" s="4"/>
      <c r="J7" s="4"/>
      <c r="K7" s="4"/>
    </row>
    <row r="8" spans="1:12" x14ac:dyDescent="0.3">
      <c r="A8" s="31" t="s">
        <v>155</v>
      </c>
      <c r="B8" s="107"/>
      <c r="C8" s="107"/>
      <c r="D8" s="107"/>
      <c r="E8" s="51">
        <f>SUM(E9:APP_FIN_04)</f>
        <v>0</v>
      </c>
      <c r="F8" s="107"/>
      <c r="G8" s="51">
        <f>SUM(G9:APP_FIN_06)</f>
        <v>0</v>
      </c>
      <c r="H8" s="51">
        <f>SUM(H9:APP_FIN_07)</f>
        <v>0</v>
      </c>
      <c r="I8" s="51">
        <f>SUM(I9:APP_FIN_08)</f>
        <v>0</v>
      </c>
      <c r="J8" s="51">
        <f>SUM(J9:APP_FIN_09)</f>
        <v>0</v>
      </c>
      <c r="K8" s="51">
        <f>SUM(K9:APP_FIN_10)</f>
        <v>0</v>
      </c>
    </row>
    <row r="9" spans="1:12" s="18" customFormat="1" x14ac:dyDescent="0.3">
      <c r="A9" s="93" t="s">
        <v>156</v>
      </c>
      <c r="B9" s="91">
        <v>42755</v>
      </c>
      <c r="C9" s="91">
        <v>42755</v>
      </c>
      <c r="D9" s="91">
        <v>42755</v>
      </c>
      <c r="E9" s="50">
        <v>0</v>
      </c>
      <c r="F9" s="50">
        <v>80</v>
      </c>
      <c r="G9" s="50">
        <v>0</v>
      </c>
      <c r="H9" s="50">
        <v>0</v>
      </c>
      <c r="I9" s="50">
        <v>0</v>
      </c>
      <c r="J9" s="50">
        <v>0</v>
      </c>
      <c r="K9" s="50">
        <f>E9-J9</f>
        <v>0</v>
      </c>
    </row>
    <row r="10" spans="1:12" s="18" customFormat="1" x14ac:dyDescent="0.3">
      <c r="A10" s="93" t="s">
        <v>157</v>
      </c>
      <c r="B10" s="91">
        <v>42755</v>
      </c>
      <c r="C10" s="91">
        <v>42755</v>
      </c>
      <c r="D10" s="91">
        <v>42755</v>
      </c>
      <c r="E10" s="50">
        <v>0</v>
      </c>
      <c r="F10" s="50">
        <v>70</v>
      </c>
      <c r="G10" s="50">
        <v>0</v>
      </c>
      <c r="H10" s="50">
        <v>0</v>
      </c>
      <c r="I10" s="50">
        <v>0</v>
      </c>
      <c r="J10" s="50">
        <v>0</v>
      </c>
      <c r="K10" s="50">
        <f t="shared" ref="K10:K12" si="0">E10-J10</f>
        <v>0</v>
      </c>
    </row>
    <row r="11" spans="1:12" s="18" customFormat="1" x14ac:dyDescent="0.3">
      <c r="A11" s="93" t="s">
        <v>158</v>
      </c>
      <c r="B11" s="91">
        <v>42755</v>
      </c>
      <c r="C11" s="91">
        <v>42755</v>
      </c>
      <c r="D11" s="91">
        <v>42755</v>
      </c>
      <c r="E11" s="50">
        <v>0</v>
      </c>
      <c r="F11" s="50">
        <v>60</v>
      </c>
      <c r="G11" s="50">
        <v>0</v>
      </c>
      <c r="H11" s="50">
        <v>0</v>
      </c>
      <c r="I11" s="50">
        <v>0</v>
      </c>
      <c r="J11" s="50">
        <v>0</v>
      </c>
      <c r="K11" s="50">
        <f t="shared" si="0"/>
        <v>0</v>
      </c>
    </row>
    <row r="12" spans="1:12" s="18" customFormat="1" x14ac:dyDescent="0.3">
      <c r="A12" s="93" t="s">
        <v>159</v>
      </c>
      <c r="B12" s="91">
        <v>42755</v>
      </c>
      <c r="C12" s="91">
        <v>42755</v>
      </c>
      <c r="D12" s="91">
        <v>42755</v>
      </c>
      <c r="E12" s="50">
        <v>0</v>
      </c>
      <c r="F12" s="50">
        <v>50</v>
      </c>
      <c r="G12" s="50">
        <v>0</v>
      </c>
      <c r="H12" s="50">
        <v>0</v>
      </c>
      <c r="I12" s="50">
        <v>0</v>
      </c>
      <c r="J12" s="50">
        <v>0</v>
      </c>
      <c r="K12" s="50">
        <f t="shared" si="0"/>
        <v>0</v>
      </c>
    </row>
    <row r="13" spans="1:12" x14ac:dyDescent="0.3">
      <c r="A13" s="94" t="s">
        <v>678</v>
      </c>
      <c r="B13" s="92"/>
      <c r="C13" s="92"/>
      <c r="D13" s="92"/>
      <c r="E13" s="46"/>
      <c r="F13" s="46"/>
      <c r="G13" s="46"/>
      <c r="H13" s="46"/>
      <c r="I13" s="46"/>
      <c r="J13" s="46"/>
      <c r="K13" s="46"/>
    </row>
    <row r="14" spans="1:12" x14ac:dyDescent="0.3">
      <c r="A14" s="31" t="s">
        <v>160</v>
      </c>
      <c r="B14" s="107"/>
      <c r="C14" s="107"/>
      <c r="D14" s="107"/>
      <c r="E14" s="51">
        <f>SUM(E15:OTROS_FIN_04)</f>
        <v>0</v>
      </c>
      <c r="F14" s="107"/>
      <c r="G14" s="51">
        <f>SUM(G15:OTROS_FIN_06)</f>
        <v>0</v>
      </c>
      <c r="H14" s="51">
        <f>SUM(H15:OTROS_FIN_07)</f>
        <v>0</v>
      </c>
      <c r="I14" s="51">
        <f>SUM(I15:OTROS_FIN_08)</f>
        <v>0</v>
      </c>
      <c r="J14" s="51">
        <f>SUM(J15:OTROS_FIN_09)</f>
        <v>0</v>
      </c>
      <c r="K14" s="51">
        <f>SUM(K15:OTROS_FIN_10)</f>
        <v>0</v>
      </c>
    </row>
    <row r="15" spans="1:12" s="18" customFormat="1" x14ac:dyDescent="0.3">
      <c r="A15" s="93" t="s">
        <v>161</v>
      </c>
      <c r="B15" s="91">
        <v>42755</v>
      </c>
      <c r="C15" s="91">
        <v>42755</v>
      </c>
      <c r="D15" s="91">
        <v>42755</v>
      </c>
      <c r="E15" s="50">
        <v>0</v>
      </c>
      <c r="F15" s="50">
        <v>40</v>
      </c>
      <c r="G15" s="50">
        <v>0</v>
      </c>
      <c r="H15" s="50">
        <v>0</v>
      </c>
      <c r="I15" s="50">
        <v>0</v>
      </c>
      <c r="J15" s="50">
        <v>0</v>
      </c>
      <c r="K15" s="50">
        <f>E15-J15</f>
        <v>0</v>
      </c>
    </row>
    <row r="16" spans="1:12" s="18" customFormat="1" x14ac:dyDescent="0.3">
      <c r="A16" s="93" t="s">
        <v>162</v>
      </c>
      <c r="B16" s="91">
        <v>42755</v>
      </c>
      <c r="C16" s="91">
        <v>42755</v>
      </c>
      <c r="D16" s="91">
        <v>42755</v>
      </c>
      <c r="E16" s="50">
        <v>0</v>
      </c>
      <c r="F16" s="50">
        <v>30</v>
      </c>
      <c r="G16" s="50">
        <v>0</v>
      </c>
      <c r="H16" s="50">
        <v>0</v>
      </c>
      <c r="I16" s="50">
        <v>0</v>
      </c>
      <c r="J16" s="50">
        <v>0</v>
      </c>
      <c r="K16" s="50">
        <f t="shared" ref="K16:K18" si="1">E16-J16</f>
        <v>0</v>
      </c>
    </row>
    <row r="17" spans="1:11" s="18" customFormat="1" x14ac:dyDescent="0.3">
      <c r="A17" s="93" t="s">
        <v>163</v>
      </c>
      <c r="B17" s="91">
        <v>42755</v>
      </c>
      <c r="C17" s="91">
        <v>42755</v>
      </c>
      <c r="D17" s="91">
        <v>42755</v>
      </c>
      <c r="E17" s="50">
        <v>0</v>
      </c>
      <c r="F17" s="50">
        <v>20</v>
      </c>
      <c r="G17" s="50">
        <v>0</v>
      </c>
      <c r="H17" s="50">
        <v>0</v>
      </c>
      <c r="I17" s="50">
        <v>0</v>
      </c>
      <c r="J17" s="50">
        <v>0</v>
      </c>
      <c r="K17" s="50">
        <f t="shared" si="1"/>
        <v>0</v>
      </c>
    </row>
    <row r="18" spans="1:11" s="18" customFormat="1" x14ac:dyDescent="0.3">
      <c r="A18" s="93" t="s">
        <v>164</v>
      </c>
      <c r="B18" s="91">
        <v>42755</v>
      </c>
      <c r="C18" s="91">
        <v>42755</v>
      </c>
      <c r="D18" s="91">
        <v>42755</v>
      </c>
      <c r="E18" s="50">
        <v>0</v>
      </c>
      <c r="F18" s="50">
        <v>10</v>
      </c>
      <c r="G18" s="50">
        <v>0</v>
      </c>
      <c r="H18" s="50">
        <v>0</v>
      </c>
      <c r="I18" s="50">
        <v>0</v>
      </c>
      <c r="J18" s="50">
        <v>0</v>
      </c>
      <c r="K18" s="50">
        <f t="shared" si="1"/>
        <v>0</v>
      </c>
    </row>
    <row r="19" spans="1:11" x14ac:dyDescent="0.3">
      <c r="A19" s="94" t="s">
        <v>678</v>
      </c>
      <c r="B19" s="92"/>
      <c r="C19" s="92"/>
      <c r="D19" s="92"/>
      <c r="E19" s="46"/>
      <c r="F19" s="46"/>
      <c r="G19" s="46"/>
      <c r="H19" s="46"/>
      <c r="I19" s="46"/>
      <c r="J19" s="46"/>
      <c r="K19" s="46"/>
    </row>
    <row r="20" spans="1:11" x14ac:dyDescent="0.3">
      <c r="A20" s="31" t="s">
        <v>165</v>
      </c>
      <c r="B20" s="107"/>
      <c r="C20" s="107"/>
      <c r="D20" s="107"/>
      <c r="E20" s="51">
        <f>APP_T4+OTROS_T4</f>
        <v>0</v>
      </c>
      <c r="F20" s="107"/>
      <c r="G20" s="51">
        <f>APP_T6+OTROS_T6</f>
        <v>0</v>
      </c>
      <c r="H20" s="51">
        <f>APP_T7+OTROS_T7</f>
        <v>0</v>
      </c>
      <c r="I20" s="51">
        <f>APP_T8+OTROS_T8</f>
        <v>0</v>
      </c>
      <c r="J20" s="51">
        <f>APP_T9+OTROS_T9</f>
        <v>0</v>
      </c>
      <c r="K20" s="51">
        <f>APP_T10+OTROS_T10</f>
        <v>0</v>
      </c>
    </row>
    <row r="21" spans="1:11" x14ac:dyDescent="0.3">
      <c r="A21" s="49"/>
      <c r="B21" s="5"/>
      <c r="C21" s="5"/>
      <c r="D21" s="5"/>
      <c r="E21" s="5"/>
      <c r="F21" s="5"/>
      <c r="G21" s="5"/>
      <c r="H21" s="5"/>
      <c r="I21" s="5"/>
      <c r="J21" s="5"/>
      <c r="K21" s="5"/>
    </row>
  </sheetData>
  <sheetProtection password="DFCF" sheet="1" objects="1" scenarios="1" insertRows="0" deleteRows="0"/>
  <mergeCells count="5">
    <mergeCell ref="A2:K2"/>
    <mergeCell ref="A3:K3"/>
    <mergeCell ref="A4:K4"/>
    <mergeCell ref="A5:K5"/>
    <mergeCell ref="A1:K1"/>
  </mergeCells>
  <dataValidations count="5">
    <dataValidation allowBlank="1" showInputMessage="1" showErrorMessage="1" prompt="Monto pagado de la inversión al XX de XXXX de 20XN (k)" sqref="I6"/>
    <dataValidation allowBlank="1" showInputMessage="1" showErrorMessage="1" prompt="Monto pagado de la inversión actualizado al XX de XXXX de 20XN (k)" sqref="J6"/>
    <dataValidation allowBlank="1" showInputMessage="1" showErrorMessage="1" prompt="Saldo pendiente por pagar de la inversión al XX de XXXX de 20XN (m = g - l)" sqref="K6"/>
    <dataValidation type="decimal" allowBlank="1" showInputMessage="1" showErrorMessage="1" sqref="E8:K20">
      <formula1>-1.79769313486231E+100</formula1>
      <formula2>1.79769313486231E+100</formula2>
    </dataValidation>
    <dataValidation type="date" operator="greaterThanOrEqual" allowBlank="1" showInputMessage="1" showErrorMessage="1" sqref="B9:D12 B15:D18">
      <formula1>36526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Y5"/>
  <sheetViews>
    <sheetView workbookViewId="0">
      <selection activeCell="O12" sqref="O12"/>
    </sheetView>
  </sheetViews>
  <sheetFormatPr baseColWidth="10" defaultRowHeight="14.4" x14ac:dyDescent="0.3"/>
  <cols>
    <col min="1" max="1" width="10.44140625" bestFit="1" customWidth="1"/>
    <col min="2" max="14" width="3" customWidth="1"/>
    <col min="15" max="15" width="27.88671875" customWidth="1"/>
    <col min="20" max="20" width="5.88671875" bestFit="1" customWidth="1"/>
    <col min="21" max="21" width="17" bestFit="1" customWidth="1"/>
    <col min="22" max="22" width="20.6640625" bestFit="1" customWidth="1"/>
    <col min="23" max="23" width="15" bestFit="1" customWidth="1"/>
    <col min="24" max="24" width="27.33203125" bestFit="1" customWidth="1"/>
    <col min="25" max="25" width="16" bestFit="1" customWidth="1"/>
  </cols>
  <sheetData>
    <row r="1" spans="1:25" x14ac:dyDescent="0.3">
      <c r="A1" t="s">
        <v>538</v>
      </c>
      <c r="B1" t="s">
        <v>539</v>
      </c>
      <c r="C1" t="s">
        <v>540</v>
      </c>
      <c r="D1" t="s">
        <v>541</v>
      </c>
      <c r="E1" t="s">
        <v>542</v>
      </c>
      <c r="F1" t="s">
        <v>543</v>
      </c>
      <c r="G1" t="s">
        <v>544</v>
      </c>
      <c r="H1" t="s">
        <v>545</v>
      </c>
      <c r="I1" t="s">
        <v>546</v>
      </c>
      <c r="P1" t="s">
        <v>689</v>
      </c>
      <c r="Q1" t="s">
        <v>690</v>
      </c>
      <c r="R1" t="s">
        <v>691</v>
      </c>
      <c r="S1" t="s">
        <v>692</v>
      </c>
      <c r="T1" t="s">
        <v>681</v>
      </c>
      <c r="U1" t="s">
        <v>693</v>
      </c>
      <c r="V1" t="s">
        <v>694</v>
      </c>
      <c r="W1" t="s">
        <v>695</v>
      </c>
      <c r="X1" t="s">
        <v>696</v>
      </c>
      <c r="Y1" t="s">
        <v>697</v>
      </c>
    </row>
    <row r="2" spans="1:25" x14ac:dyDescent="0.3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3,1,0,0,0,0,0</v>
      </c>
      <c r="B2">
        <v>3</v>
      </c>
      <c r="C2">
        <v>1</v>
      </c>
      <c r="I2" t="s">
        <v>685</v>
      </c>
      <c r="P2" s="13" t="s">
        <v>549</v>
      </c>
      <c r="Q2" s="13" t="s">
        <v>549</v>
      </c>
    </row>
    <row r="3" spans="1:25" x14ac:dyDescent="0.3">
      <c r="A3" t="str">
        <f t="shared" ref="A3:A5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3,1,1,0,0,0,0</v>
      </c>
      <c r="B3">
        <v>3</v>
      </c>
      <c r="C3">
        <v>1</v>
      </c>
      <c r="D3">
        <v>1</v>
      </c>
      <c r="J3" t="s">
        <v>686</v>
      </c>
      <c r="P3" s="13"/>
      <c r="Q3" s="13"/>
      <c r="R3" s="13"/>
      <c r="S3" s="13">
        <f>APP_T4</f>
        <v>0</v>
      </c>
      <c r="T3" s="13"/>
      <c r="U3" s="13">
        <f>APP_T6</f>
        <v>0</v>
      </c>
      <c r="V3" s="13">
        <f>APP_T7</f>
        <v>0</v>
      </c>
      <c r="W3">
        <f>APP_T8</f>
        <v>0</v>
      </c>
      <c r="X3">
        <f>APP_T9</f>
        <v>0</v>
      </c>
      <c r="Y3">
        <f>APP_T10</f>
        <v>0</v>
      </c>
    </row>
    <row r="4" spans="1:25" x14ac:dyDescent="0.3">
      <c r="A4" t="str">
        <f t="shared" si="0"/>
        <v>3,1,2,1,1,0,0</v>
      </c>
      <c r="B4">
        <v>3</v>
      </c>
      <c r="C4">
        <v>1</v>
      </c>
      <c r="D4">
        <v>2</v>
      </c>
      <c r="E4">
        <v>1</v>
      </c>
      <c r="F4">
        <v>1</v>
      </c>
      <c r="J4" t="s">
        <v>687</v>
      </c>
      <c r="P4" s="13"/>
      <c r="Q4" s="13"/>
      <c r="R4" s="13"/>
      <c r="S4" s="13">
        <f>OTROS_T4</f>
        <v>0</v>
      </c>
      <c r="T4" s="13"/>
      <c r="U4" s="13">
        <f>OTROS_T6</f>
        <v>0</v>
      </c>
      <c r="V4" s="13">
        <f>OTROS_T7</f>
        <v>0</v>
      </c>
      <c r="W4">
        <f>OTROS_T8</f>
        <v>0</v>
      </c>
      <c r="X4">
        <f>OTROS_T9</f>
        <v>0</v>
      </c>
      <c r="Y4">
        <f>OTROS_T10</f>
        <v>0</v>
      </c>
    </row>
    <row r="5" spans="1:25" x14ac:dyDescent="0.3">
      <c r="A5" t="str">
        <f t="shared" si="0"/>
        <v>3,1,3,0,0,0,0</v>
      </c>
      <c r="B5">
        <v>3</v>
      </c>
      <c r="C5">
        <v>1</v>
      </c>
      <c r="D5">
        <v>3</v>
      </c>
      <c r="J5" t="s">
        <v>688</v>
      </c>
      <c r="P5" s="13"/>
      <c r="Q5" s="13"/>
      <c r="R5" s="13"/>
      <c r="S5" s="13">
        <f>TOTAL_ODF_T4</f>
        <v>0</v>
      </c>
      <c r="T5" s="13"/>
      <c r="U5" s="13">
        <f>TOTAL_ODF_T6</f>
        <v>0</v>
      </c>
      <c r="V5" s="13">
        <f>TOTAL_ODF_T7</f>
        <v>0</v>
      </c>
      <c r="W5" s="13">
        <f>TOTAL_ODF_T8</f>
        <v>0</v>
      </c>
      <c r="X5" s="13">
        <f>TOTAL_ODF_T9</f>
        <v>0</v>
      </c>
      <c r="Y5" s="13">
        <f>TOTAL_ODF_T10</f>
        <v>0</v>
      </c>
    </row>
  </sheetData>
  <sheetProtection algorithmName="SHA-512" hashValue="Vz/jb0L898ZgdCYagyXSETKG2eJ2r6Jt9lIqewMwK1C53N4m58gkXdKOCF8ZNNNmqipM4Bt7Po9f/cRehQnRzA==" saltValue="w1f3w2jRSaBja2fGLfK9lw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31</vt:i4>
      </vt:variant>
      <vt:variant>
        <vt:lpstr>Rangos con nombre</vt:lpstr>
      </vt:variant>
      <vt:variant>
        <vt:i4>199</vt:i4>
      </vt:variant>
    </vt:vector>
  </HeadingPairs>
  <TitlesOfParts>
    <vt:vector size="230" baseType="lpstr">
      <vt:lpstr>Datos Generales</vt:lpstr>
      <vt:lpstr>Info General</vt:lpstr>
      <vt:lpstr>datos</vt:lpstr>
      <vt:lpstr>Formato 1</vt:lpstr>
      <vt:lpstr>F01</vt:lpstr>
      <vt:lpstr>Formato 2</vt:lpstr>
      <vt:lpstr>F02</vt:lpstr>
      <vt:lpstr>Formato 3</vt:lpstr>
      <vt:lpstr>F03</vt:lpstr>
      <vt:lpstr>Formato 4</vt:lpstr>
      <vt:lpstr>F04</vt:lpstr>
      <vt:lpstr>Formato 5</vt:lpstr>
      <vt:lpstr>F05</vt:lpstr>
      <vt:lpstr>Formato 6 a)</vt:lpstr>
      <vt:lpstr>F06a</vt:lpstr>
      <vt:lpstr>Formato 6 b)</vt:lpstr>
      <vt:lpstr>F06b</vt:lpstr>
      <vt:lpstr>Formato 6 c)</vt:lpstr>
      <vt:lpstr>F06c</vt:lpstr>
      <vt:lpstr>Formato 6 d)</vt:lpstr>
      <vt:lpstr>F06d</vt:lpstr>
      <vt:lpstr>Formato 7 a)</vt:lpstr>
      <vt:lpstr>F07a</vt:lpstr>
      <vt:lpstr>Formato 7 b)</vt:lpstr>
      <vt:lpstr>F07b</vt:lpstr>
      <vt:lpstr>Formato 7 c)</vt:lpstr>
      <vt:lpstr>F07c</vt:lpstr>
      <vt:lpstr>Formato 7 d)</vt:lpstr>
      <vt:lpstr>F07d</vt:lpstr>
      <vt:lpstr>Formato 8</vt:lpstr>
      <vt:lpstr>F08</vt:lpstr>
      <vt:lpstr>ACTIVO</vt:lpstr>
      <vt:lpstr>ACTIVO_CIRCULANTE</vt:lpstr>
      <vt:lpstr>ANIO</vt:lpstr>
      <vt:lpstr>ANIO_INFORME</vt:lpstr>
      <vt:lpstr>ANIO1P</vt:lpstr>
      <vt:lpstr>ANIO1R</vt:lpstr>
      <vt:lpstr>ANIO2P</vt:lpstr>
      <vt:lpstr>ANIO2R</vt:lpstr>
      <vt:lpstr>ANIO3P</vt:lpstr>
      <vt:lpstr>ANIO3R</vt:lpstr>
      <vt:lpstr>ANIO4P</vt:lpstr>
      <vt:lpstr>ANIO4R</vt:lpstr>
      <vt:lpstr>ANIO5P</vt:lpstr>
      <vt:lpstr>ANIO5R</vt:lpstr>
      <vt:lpstr>ANIO6P</vt:lpstr>
      <vt:lpstr>APP</vt:lpstr>
      <vt:lpstr>APP_FIN</vt:lpstr>
      <vt:lpstr>APP_FIN_01</vt:lpstr>
      <vt:lpstr>APP_FIN_02</vt:lpstr>
      <vt:lpstr>APP_FIN_03</vt:lpstr>
      <vt:lpstr>APP_FIN_04</vt:lpstr>
      <vt:lpstr>APP_FIN_05</vt:lpstr>
      <vt:lpstr>APP_FIN_06</vt:lpstr>
      <vt:lpstr>APP_FIN_07</vt:lpstr>
      <vt:lpstr>APP_FIN_08</vt:lpstr>
      <vt:lpstr>APP_FIN_09</vt:lpstr>
      <vt:lpstr>APP_FIN_10</vt:lpstr>
      <vt:lpstr>APP_T1</vt:lpstr>
      <vt:lpstr>APP_T10</vt:lpstr>
      <vt:lpstr>APP_T2</vt:lpstr>
      <vt:lpstr>APP_T3</vt:lpstr>
      <vt:lpstr>APP_T4</vt:lpstr>
      <vt:lpstr>APP_T5</vt:lpstr>
      <vt:lpstr>APP_T6</vt:lpstr>
      <vt:lpstr>APP_T7</vt:lpstr>
      <vt:lpstr>APP_T8</vt:lpstr>
      <vt:lpstr>APP_T9</vt:lpstr>
      <vt:lpstr>DEUDA_CONT</vt:lpstr>
      <vt:lpstr>DEUDA_CONT_FIN</vt:lpstr>
      <vt:lpstr>DEUDA_CONT_FIN_01</vt:lpstr>
      <vt:lpstr>DEUDA_CONT_FIN_02</vt:lpstr>
      <vt:lpstr>DEUDA_CONT_FIN_03</vt:lpstr>
      <vt:lpstr>DEUDA_CONT_FIN_04</vt:lpstr>
      <vt:lpstr>DEUDA_CONT_FIN_05</vt:lpstr>
      <vt:lpstr>DEUDA_CONT_FIN_06</vt:lpstr>
      <vt:lpstr>DEUDA_CONT_FIN_07</vt:lpstr>
      <vt:lpstr>DEUDA_CONT_T1</vt:lpstr>
      <vt:lpstr>DEUDA_CONT_T2</vt:lpstr>
      <vt:lpstr>DEUDA_CONT_T3</vt:lpstr>
      <vt:lpstr>DEUDA_CONT_T4</vt:lpstr>
      <vt:lpstr>DEUDA_CONT_T5</vt:lpstr>
      <vt:lpstr>DEUDA_CONT_T6</vt:lpstr>
      <vt:lpstr>DEUDA_CONT_T7</vt:lpstr>
      <vt:lpstr>DEUDA_CONT_V1</vt:lpstr>
      <vt:lpstr>DEUDA_CONT_V2</vt:lpstr>
      <vt:lpstr>DEUDA_CONT_V3</vt:lpstr>
      <vt:lpstr>DEUDA_CONT_V4</vt:lpstr>
      <vt:lpstr>DEUDA_CONT_V5</vt:lpstr>
      <vt:lpstr>DEUDA_CONT_V6</vt:lpstr>
      <vt:lpstr>DEUDA_CONT_V7</vt:lpstr>
      <vt:lpstr>DEUDA_CONTINGENTE</vt:lpstr>
      <vt:lpstr>ENTE</vt:lpstr>
      <vt:lpstr>ENTE_PUBLICO</vt:lpstr>
      <vt:lpstr>ENTE_PUBLICO_A</vt:lpstr>
      <vt:lpstr>ENTE_PUBLICO_F01</vt:lpstr>
      <vt:lpstr>ENTE_PUBLICO_F02</vt:lpstr>
      <vt:lpstr>ENTE_PUBLICO_F04</vt:lpstr>
      <vt:lpstr>ENTE_PUBLICO_F05</vt:lpstr>
      <vt:lpstr>ENTE_PUBLICO_F06A</vt:lpstr>
      <vt:lpstr>ENTE_PUBLICO_F06B</vt:lpstr>
      <vt:lpstr>ENTE_PUBLICO_F06C</vt:lpstr>
      <vt:lpstr>ENTE_PUBLICO_F06D</vt:lpstr>
      <vt:lpstr>ENTIDAD</vt:lpstr>
      <vt:lpstr>ENTIDAD_F07A</vt:lpstr>
      <vt:lpstr>ENTIDAD_F07B</vt:lpstr>
      <vt:lpstr>ENTIDAD_F07C</vt:lpstr>
      <vt:lpstr>ENTIDAD_F07D</vt:lpstr>
      <vt:lpstr>ENTIDAD_FEDERATIVA</vt:lpstr>
      <vt:lpstr>GASTO_E</vt:lpstr>
      <vt:lpstr>GASTO_E_FIN</vt:lpstr>
      <vt:lpstr>GASTO_E_FIN_01</vt:lpstr>
      <vt:lpstr>GASTO_E_FIN_02</vt:lpstr>
      <vt:lpstr>GASTO_E_FIN_03</vt:lpstr>
      <vt:lpstr>GASTO_E_FIN_04</vt:lpstr>
      <vt:lpstr>GASTO_E_FIN_05</vt:lpstr>
      <vt:lpstr>GASTO_E_FIN_06</vt:lpstr>
      <vt:lpstr>GASTO_E_T1</vt:lpstr>
      <vt:lpstr>GASTO_E_T2</vt:lpstr>
      <vt:lpstr>GASTO_E_T3</vt:lpstr>
      <vt:lpstr>GASTO_E_T4</vt:lpstr>
      <vt:lpstr>GASTO_E_T5</vt:lpstr>
      <vt:lpstr>GASTO_E_T6</vt:lpstr>
      <vt:lpstr>GASTO_NE</vt:lpstr>
      <vt:lpstr>GASTO_NE_FIN</vt:lpstr>
      <vt:lpstr>GASTO_NE_FIN_01</vt:lpstr>
      <vt:lpstr>GASTO_NE_FIN_02</vt:lpstr>
      <vt:lpstr>GASTO_NE_FIN_03</vt:lpstr>
      <vt:lpstr>GASTO_NE_FIN_04</vt:lpstr>
      <vt:lpstr>GASTO_NE_FIN_05</vt:lpstr>
      <vt:lpstr>GASTO_NE_FIN_06</vt:lpstr>
      <vt:lpstr>GASTO_NE_T1</vt:lpstr>
      <vt:lpstr>GASTO_NE_T2</vt:lpstr>
      <vt:lpstr>GASTO_NE_T3</vt:lpstr>
      <vt:lpstr>GASTO_NE_T4</vt:lpstr>
      <vt:lpstr>GASTO_NE_T5</vt:lpstr>
      <vt:lpstr>GASTO_NE_T6</vt:lpstr>
      <vt:lpstr>MAX_VALUE</vt:lpstr>
      <vt:lpstr>MIN_VALUE</vt:lpstr>
      <vt:lpstr>MONTO1</vt:lpstr>
      <vt:lpstr>MONTO2</vt:lpstr>
      <vt:lpstr>MUNICIPIO</vt:lpstr>
      <vt:lpstr>OB_CORTO_PLAZO</vt:lpstr>
      <vt:lpstr>OB_CORTO_PLAZO_FIN</vt:lpstr>
      <vt:lpstr>OB_CORTO_PLAZO_FIN_01</vt:lpstr>
      <vt:lpstr>OB_CORTO_PLAZO_FIN_02</vt:lpstr>
      <vt:lpstr>OB_CORTO_PLAZO_FIN_03</vt:lpstr>
      <vt:lpstr>OB_CORTO_PLAZO_FIN_04</vt:lpstr>
      <vt:lpstr>OB_CORTO_PLAZO_FIN_05</vt:lpstr>
      <vt:lpstr>OB_CORTO_PLAZO_T1</vt:lpstr>
      <vt:lpstr>OB_CORTO_PLAZO_T2</vt:lpstr>
      <vt:lpstr>OB_CORTO_PLAZO_T3</vt:lpstr>
      <vt:lpstr>OB_CORTO_PLAZO_T4</vt:lpstr>
      <vt:lpstr>OB_CORTO_PLAZO_T5</vt:lpstr>
      <vt:lpstr>OTROS</vt:lpstr>
      <vt:lpstr>OTROS_FIN</vt:lpstr>
      <vt:lpstr>OTROS_FIN_01</vt:lpstr>
      <vt:lpstr>OTROS_FIN_02</vt:lpstr>
      <vt:lpstr>OTROS_FIN_03</vt:lpstr>
      <vt:lpstr>OTROS_FIN_04</vt:lpstr>
      <vt:lpstr>OTROS_FIN_05</vt:lpstr>
      <vt:lpstr>OTROS_FIN_06</vt:lpstr>
      <vt:lpstr>OTROS_FIN_07</vt:lpstr>
      <vt:lpstr>OTROS_FIN_08</vt:lpstr>
      <vt:lpstr>OTROS_FIN_09</vt:lpstr>
      <vt:lpstr>OTROS_FIN_10</vt:lpstr>
      <vt:lpstr>OTROS_T1</vt:lpstr>
      <vt:lpstr>OTROS_T10</vt:lpstr>
      <vt:lpstr>OTROS_T2</vt:lpstr>
      <vt:lpstr>OTROS_T3</vt:lpstr>
      <vt:lpstr>OTROS_T4</vt:lpstr>
      <vt:lpstr>OTROS_T5</vt:lpstr>
      <vt:lpstr>OTROS_T6</vt:lpstr>
      <vt:lpstr>OTROS_T7</vt:lpstr>
      <vt:lpstr>OTROS_T8</vt:lpstr>
      <vt:lpstr>OTROS_T9</vt:lpstr>
      <vt:lpstr>PERIODO</vt:lpstr>
      <vt:lpstr>PERIODO_ANT</vt:lpstr>
      <vt:lpstr>PERIODO_INFORME</vt:lpstr>
      <vt:lpstr>PERIODO_INFORME_F01</vt:lpstr>
      <vt:lpstr>PERIODO_INFORME_F02</vt:lpstr>
      <vt:lpstr>PERIODO_INFORME_F03</vt:lpstr>
      <vt:lpstr>PERIODO_INFORME_F04</vt:lpstr>
      <vt:lpstr>PERIODO_INFORME_F05</vt:lpstr>
      <vt:lpstr>PERIODO_INFORME_F06A</vt:lpstr>
      <vt:lpstr>PERIODO_INFORME_F06B</vt:lpstr>
      <vt:lpstr>PERIODO_INFORME_F06C</vt:lpstr>
      <vt:lpstr>PERIODO_INFORME_F06D</vt:lpstr>
      <vt:lpstr>PERIODO_INFORME_F2</vt:lpstr>
      <vt:lpstr>SALDO_ANT</vt:lpstr>
      <vt:lpstr>SALDO_PENDIENTE</vt:lpstr>
      <vt:lpstr>TOTAL_E_T1</vt:lpstr>
      <vt:lpstr>TOTAL_E_T2</vt:lpstr>
      <vt:lpstr>TOTAL_E_T3</vt:lpstr>
      <vt:lpstr>TOTAL_E_T4</vt:lpstr>
      <vt:lpstr>TOTAL_E_T5</vt:lpstr>
      <vt:lpstr>TOTAL_E_T6</vt:lpstr>
      <vt:lpstr>TOTAL_ODF</vt:lpstr>
      <vt:lpstr>TOTAL_ODF_T1</vt:lpstr>
      <vt:lpstr>TOTAL_ODF_T10</vt:lpstr>
      <vt:lpstr>TOTAL_ODF_T2</vt:lpstr>
      <vt:lpstr>TOTAL_ODF_T3</vt:lpstr>
      <vt:lpstr>TOTAL_ODF_T4</vt:lpstr>
      <vt:lpstr>TOTAL_ODF_T5</vt:lpstr>
      <vt:lpstr>TOTAL_ODF_T6</vt:lpstr>
      <vt:lpstr>TOTAL_ODF_T7</vt:lpstr>
      <vt:lpstr>TOTAL_ODF_T8</vt:lpstr>
      <vt:lpstr>TOTAL_ODF_T9</vt:lpstr>
      <vt:lpstr>TRIMESTRE</vt:lpstr>
      <vt:lpstr>ULTIMO</vt:lpstr>
      <vt:lpstr>ULTIMO_SALDO</vt:lpstr>
      <vt:lpstr>VALOR_INS_BCC</vt:lpstr>
      <vt:lpstr>VALOR_INS_BCC_FIN</vt:lpstr>
      <vt:lpstr>VALOR_INS_BCC_FIN_01</vt:lpstr>
      <vt:lpstr>VALOR_INS_BCC_FIN_02</vt:lpstr>
      <vt:lpstr>VALOR_INS_BCC_FIN_03</vt:lpstr>
      <vt:lpstr>VALOR_INS_BCC_FIN_04</vt:lpstr>
      <vt:lpstr>VALOR_INS_BCC_FIN_05</vt:lpstr>
      <vt:lpstr>VALOR_INS_BCC_FIN_06</vt:lpstr>
      <vt:lpstr>VALOR_INS_BCC_FIN_07</vt:lpstr>
      <vt:lpstr>VALOR_INS_BCC_T1</vt:lpstr>
      <vt:lpstr>VALOR_INS_BCC_T2</vt:lpstr>
      <vt:lpstr>VALOR_INS_BCC_T3</vt:lpstr>
      <vt:lpstr>VALOR_INS_BCC_T4</vt:lpstr>
      <vt:lpstr>VALOR_INS_BCC_T5</vt:lpstr>
      <vt:lpstr>VALOR_INS_BCC_T6</vt:lpstr>
      <vt:lpstr>VALOR_INS_BCC_T7</vt:lpstr>
      <vt:lpstr>VALOR_INS_BCC_V1</vt:lpstr>
      <vt:lpstr>VALOR_INS_BCC_V2</vt:lpstr>
      <vt:lpstr>VALOR_INSTRUMENTOS_BCC</vt:lpstr>
    </vt:vector>
  </TitlesOfParts>
  <Company>Secretaria de Hacienda y Credito Publico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Gracia Itzel Monterrubio Mercado</dc:creator>
  <cp:lastModifiedBy>Marisol del Carmen Muñoz Vega</cp:lastModifiedBy>
  <cp:lastPrinted>2023-01-16T21:19:46Z</cp:lastPrinted>
  <dcterms:created xsi:type="dcterms:W3CDTF">2017-01-19T17:59:06Z</dcterms:created>
  <dcterms:modified xsi:type="dcterms:W3CDTF">2023-01-25T22:57:50Z</dcterms:modified>
</cp:coreProperties>
</file>