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 activeTab="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" l="1"/>
  <c r="F75" i="2"/>
  <c r="E75" i="2"/>
  <c r="F68" i="2"/>
  <c r="E68" i="2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F47" i="2" s="1"/>
  <c r="F59" i="2" s="1"/>
  <c r="E23" i="2"/>
  <c r="F19" i="2"/>
  <c r="E19" i="2"/>
  <c r="E47" i="2" s="1"/>
  <c r="E59" i="2" s="1"/>
  <c r="E81" i="2" s="1"/>
  <c r="F9" i="2"/>
  <c r="E9" i="2"/>
  <c r="B47" i="2"/>
  <c r="C60" i="2"/>
  <c r="B60" i="2"/>
  <c r="B62" i="2"/>
  <c r="C41" i="2"/>
  <c r="B41" i="2"/>
  <c r="C38" i="2"/>
  <c r="B38" i="2"/>
  <c r="C31" i="2"/>
  <c r="B31" i="2"/>
  <c r="C25" i="2"/>
  <c r="C47" i="2" s="1"/>
  <c r="C62" i="2" s="1"/>
  <c r="B25" i="2"/>
  <c r="C17" i="2"/>
  <c r="B17" i="2"/>
  <c r="C9" i="2"/>
  <c r="B9" i="2"/>
  <c r="F20" i="3"/>
  <c r="F81" i="2" l="1"/>
  <c r="C159" i="7"/>
  <c r="D159" i="7"/>
  <c r="E159" i="7"/>
  <c r="F159" i="7"/>
  <c r="F58" i="7"/>
  <c r="E58" i="7"/>
  <c r="D58" i="7"/>
  <c r="C58" i="7"/>
  <c r="F48" i="7"/>
  <c r="C75" i="7"/>
  <c r="D75" i="7"/>
  <c r="E75" i="7"/>
  <c r="F75" i="7"/>
  <c r="G75" i="7"/>
  <c r="C71" i="7"/>
  <c r="D71" i="7"/>
  <c r="E71" i="7"/>
  <c r="F71" i="7"/>
  <c r="G71" i="7"/>
  <c r="C62" i="7"/>
  <c r="D62" i="7"/>
  <c r="E62" i="7"/>
  <c r="F62" i="7"/>
  <c r="G62" i="7"/>
  <c r="C48" i="7"/>
  <c r="D48" i="7"/>
  <c r="E48" i="7"/>
  <c r="C38" i="7"/>
  <c r="D38" i="7"/>
  <c r="E38" i="7"/>
  <c r="F38" i="7"/>
  <c r="G38" i="7"/>
  <c r="C28" i="7"/>
  <c r="D28" i="7"/>
  <c r="E28" i="7"/>
  <c r="F28" i="7"/>
  <c r="G28" i="7"/>
  <c r="D18" i="7"/>
  <c r="E18" i="7"/>
  <c r="F18" i="7"/>
  <c r="C10" i="7"/>
  <c r="D10" i="7"/>
  <c r="E10" i="7"/>
  <c r="F10" i="7"/>
  <c r="G10" i="7"/>
  <c r="D84" i="7"/>
  <c r="E84" i="7"/>
  <c r="F84" i="7"/>
  <c r="G84" i="7"/>
  <c r="D133" i="7"/>
  <c r="E133" i="7"/>
  <c r="F133" i="7"/>
  <c r="G133" i="7"/>
  <c r="C137" i="7"/>
  <c r="D123" i="7"/>
  <c r="E123" i="7"/>
  <c r="F123" i="7"/>
  <c r="G123" i="7"/>
  <c r="E9" i="7" l="1"/>
  <c r="C18" i="7"/>
  <c r="C9" i="7" s="1"/>
  <c r="D9" i="7"/>
  <c r="F9" i="7"/>
  <c r="C75" i="8"/>
  <c r="E75" i="8"/>
  <c r="F75" i="8"/>
  <c r="G75" i="8"/>
  <c r="E9" i="8"/>
  <c r="F9" i="8"/>
  <c r="G9" i="8"/>
  <c r="E42" i="8"/>
  <c r="F42" i="8"/>
  <c r="G42" i="8"/>
  <c r="F40" i="8"/>
  <c r="E40" i="8"/>
  <c r="D40" i="8"/>
  <c r="F37" i="8"/>
  <c r="E37" i="8"/>
  <c r="D37" i="8"/>
  <c r="C37" i="8" s="1"/>
  <c r="F35" i="8"/>
  <c r="E35" i="8"/>
  <c r="D35" i="8"/>
  <c r="F24" i="8"/>
  <c r="E24" i="8"/>
  <c r="D24" i="8"/>
  <c r="C24" i="8" s="1"/>
  <c r="F12" i="8"/>
  <c r="E12" i="8"/>
  <c r="D12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5" i="8"/>
  <c r="C26" i="8"/>
  <c r="C27" i="8"/>
  <c r="C28" i="8"/>
  <c r="C29" i="8"/>
  <c r="C30" i="8"/>
  <c r="C31" i="8"/>
  <c r="C32" i="8"/>
  <c r="C33" i="8"/>
  <c r="C34" i="8"/>
  <c r="C35" i="8"/>
  <c r="C36" i="8"/>
  <c r="C38" i="8"/>
  <c r="C39" i="8"/>
  <c r="C40" i="8"/>
  <c r="C10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43" i="8"/>
  <c r="C55" i="9"/>
  <c r="G21" i="9"/>
  <c r="G55" i="9"/>
  <c r="C21" i="9"/>
  <c r="C70" i="5"/>
  <c r="D70" i="5"/>
  <c r="E19" i="9"/>
  <c r="F19" i="9"/>
  <c r="G71" i="9"/>
  <c r="F71" i="9"/>
  <c r="E71" i="9"/>
  <c r="D71" i="9"/>
  <c r="C71" i="9"/>
  <c r="B71" i="9"/>
  <c r="B61" i="9"/>
  <c r="G61" i="9"/>
  <c r="F61" i="9"/>
  <c r="E61" i="9"/>
  <c r="D61" i="9"/>
  <c r="C61" i="9"/>
  <c r="G44" i="9"/>
  <c r="F44" i="9"/>
  <c r="E44" i="9"/>
  <c r="D44" i="9"/>
  <c r="C44" i="9"/>
  <c r="B44" i="9"/>
  <c r="G37" i="9"/>
  <c r="F37" i="9"/>
  <c r="E37" i="9"/>
  <c r="D37" i="9"/>
  <c r="C37" i="9"/>
  <c r="B37" i="9"/>
  <c r="G27" i="9"/>
  <c r="F27" i="9"/>
  <c r="E27" i="9"/>
  <c r="D27" i="9"/>
  <c r="C27" i="9"/>
  <c r="B27" i="9"/>
  <c r="G10" i="9"/>
  <c r="F10" i="9"/>
  <c r="E10" i="9"/>
  <c r="D10" i="9"/>
  <c r="C10" i="9"/>
  <c r="D20" i="9"/>
  <c r="B10" i="9"/>
  <c r="D31" i="10" l="1"/>
  <c r="D30" i="10"/>
  <c r="D29" i="10"/>
  <c r="D28" i="10"/>
  <c r="D27" i="10"/>
  <c r="D26" i="10"/>
  <c r="D25" i="10"/>
  <c r="D24" i="10"/>
  <c r="D23" i="10"/>
  <c r="D22" i="10"/>
  <c r="D19" i="10"/>
  <c r="D18" i="10"/>
  <c r="D17" i="10"/>
  <c r="D16" i="10"/>
  <c r="D15" i="10"/>
  <c r="D14" i="10"/>
  <c r="D13" i="10"/>
  <c r="D12" i="10"/>
  <c r="D11" i="10"/>
  <c r="D10" i="10"/>
  <c r="A5" i="9"/>
  <c r="A2" i="9"/>
  <c r="A5" i="8"/>
  <c r="A2" i="8"/>
  <c r="D75" i="9"/>
  <c r="G75" i="9" s="1"/>
  <c r="D74" i="9"/>
  <c r="G74" i="9" s="1"/>
  <c r="D73" i="9"/>
  <c r="G73" i="9" s="1"/>
  <c r="D72" i="9"/>
  <c r="G72" i="9" s="1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3" i="9"/>
  <c r="D54" i="9"/>
  <c r="G54" i="9" s="1"/>
  <c r="F53" i="9"/>
  <c r="F43" i="9" s="1"/>
  <c r="E53" i="9"/>
  <c r="E43" i="9" s="1"/>
  <c r="C53" i="9"/>
  <c r="C43" i="9" s="1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B43" i="9"/>
  <c r="G41" i="9"/>
  <c r="D41" i="9"/>
  <c r="D40" i="9"/>
  <c r="G40" i="9" s="1"/>
  <c r="D39" i="9"/>
  <c r="G39" i="9" s="1"/>
  <c r="D38" i="9"/>
  <c r="G38" i="9" s="1"/>
  <c r="D36" i="9"/>
  <c r="G36" i="9" s="1"/>
  <c r="D35" i="9"/>
  <c r="G35" i="9" s="1"/>
  <c r="D34" i="9"/>
  <c r="G34" i="9" s="1"/>
  <c r="G33" i="9"/>
  <c r="D33" i="9"/>
  <c r="D32" i="9"/>
  <c r="G32" i="9" s="1"/>
  <c r="D31" i="9"/>
  <c r="G31" i="9" s="1"/>
  <c r="D30" i="9"/>
  <c r="G29" i="9"/>
  <c r="D29" i="9"/>
  <c r="D28" i="9"/>
  <c r="G28" i="9" s="1"/>
  <c r="D26" i="9"/>
  <c r="G26" i="9" s="1"/>
  <c r="G25" i="9"/>
  <c r="D25" i="9"/>
  <c r="D24" i="9"/>
  <c r="G24" i="9" s="1"/>
  <c r="D23" i="9"/>
  <c r="G23" i="9" s="1"/>
  <c r="D22" i="9"/>
  <c r="G22" i="9" s="1"/>
  <c r="G20" i="9"/>
  <c r="D19" i="9"/>
  <c r="C19" i="9"/>
  <c r="C9" i="9" s="1"/>
  <c r="B19" i="9"/>
  <c r="D18" i="9"/>
  <c r="G18" i="9" s="1"/>
  <c r="D17" i="9"/>
  <c r="G17" i="9" s="1"/>
  <c r="D16" i="9"/>
  <c r="G16" i="9" s="1"/>
  <c r="G15" i="9"/>
  <c r="D15" i="9"/>
  <c r="D14" i="9"/>
  <c r="G14" i="9" s="1"/>
  <c r="D13" i="9"/>
  <c r="G13" i="9" s="1"/>
  <c r="D12" i="9"/>
  <c r="G12" i="9" s="1"/>
  <c r="G11" i="9"/>
  <c r="D11" i="9"/>
  <c r="F9" i="9"/>
  <c r="E9" i="9"/>
  <c r="B9" i="9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B42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C9" i="8"/>
  <c r="B9" i="8"/>
  <c r="B75" i="8" s="1"/>
  <c r="D157" i="7"/>
  <c r="D156" i="7"/>
  <c r="D155" i="7"/>
  <c r="D154" i="7"/>
  <c r="D153" i="7"/>
  <c r="D152" i="7"/>
  <c r="D151" i="7"/>
  <c r="D150" i="7"/>
  <c r="D149" i="7"/>
  <c r="D148" i="7"/>
  <c r="D146" i="7" s="1"/>
  <c r="D147" i="7"/>
  <c r="D145" i="7"/>
  <c r="D144" i="7"/>
  <c r="D143" i="7"/>
  <c r="D142" i="7"/>
  <c r="D141" i="7"/>
  <c r="D140" i="7"/>
  <c r="D139" i="7"/>
  <c r="D138" i="7"/>
  <c r="D136" i="7"/>
  <c r="D135" i="7"/>
  <c r="D134" i="7"/>
  <c r="D132" i="7"/>
  <c r="D131" i="7"/>
  <c r="D130" i="7"/>
  <c r="D129" i="7"/>
  <c r="D128" i="7"/>
  <c r="D127" i="7"/>
  <c r="D126" i="7"/>
  <c r="D125" i="7"/>
  <c r="D124" i="7"/>
  <c r="D122" i="7"/>
  <c r="D121" i="7"/>
  <c r="D120" i="7"/>
  <c r="D119" i="7"/>
  <c r="D118" i="7"/>
  <c r="D113" i="7" s="1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3" i="7" s="1"/>
  <c r="D95" i="7"/>
  <c r="D94" i="7"/>
  <c r="D92" i="7"/>
  <c r="D91" i="7"/>
  <c r="D90" i="7"/>
  <c r="D89" i="7"/>
  <c r="D88" i="7"/>
  <c r="D87" i="7"/>
  <c r="D86" i="7"/>
  <c r="D85" i="7"/>
  <c r="D82" i="7"/>
  <c r="D81" i="7"/>
  <c r="D80" i="7"/>
  <c r="D79" i="7"/>
  <c r="D78" i="7"/>
  <c r="D77" i="7"/>
  <c r="D76" i="7"/>
  <c r="D74" i="7"/>
  <c r="D73" i="7"/>
  <c r="D72" i="7"/>
  <c r="D69" i="7"/>
  <c r="D68" i="7"/>
  <c r="D67" i="7"/>
  <c r="D66" i="7"/>
  <c r="D65" i="7"/>
  <c r="D64" i="7"/>
  <c r="D63" i="7"/>
  <c r="D137" i="7" l="1"/>
  <c r="E77" i="9"/>
  <c r="F77" i="9"/>
  <c r="G19" i="9"/>
  <c r="B77" i="9"/>
  <c r="C77" i="9"/>
  <c r="D9" i="8"/>
  <c r="D43" i="9"/>
  <c r="D9" i="9"/>
  <c r="G30" i="9"/>
  <c r="G53" i="9"/>
  <c r="G43" i="9" s="1"/>
  <c r="G10" i="8"/>
  <c r="F6" i="2"/>
  <c r="E6" i="2"/>
  <c r="A2" i="25"/>
  <c r="F17" i="22"/>
  <c r="E17" i="22"/>
  <c r="D17" i="22"/>
  <c r="C17" i="22"/>
  <c r="G6" i="22"/>
  <c r="F6" i="22"/>
  <c r="E6" i="22"/>
  <c r="D6" i="22"/>
  <c r="C6" i="22"/>
  <c r="B6" i="22"/>
  <c r="A2" i="22"/>
  <c r="G29" i="19"/>
  <c r="G18" i="19"/>
  <c r="F18" i="19"/>
  <c r="F29" i="19" s="1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C28" i="22"/>
  <c r="D29" i="19"/>
  <c r="E29" i="19"/>
  <c r="C29" i="19"/>
  <c r="G9" i="9"/>
  <c r="G77" i="9" s="1"/>
  <c r="D77" i="9"/>
  <c r="C31" i="16"/>
  <c r="D30" i="20"/>
  <c r="C30" i="20"/>
  <c r="B30" i="20"/>
  <c r="E30" i="20"/>
  <c r="F30" i="20"/>
  <c r="B31" i="16"/>
  <c r="D28" i="22"/>
  <c r="F28" i="22"/>
  <c r="G30" i="20"/>
  <c r="D31" i="16"/>
  <c r="G31" i="16"/>
  <c r="F31" i="16"/>
  <c r="E31" i="16"/>
  <c r="A5" i="10"/>
  <c r="A5" i="7"/>
  <c r="A4" i="6"/>
  <c r="A4" i="5"/>
  <c r="A4" i="3"/>
  <c r="A2" i="15"/>
  <c r="A2" i="14" l="1"/>
  <c r="A2" i="13"/>
  <c r="A2" i="12"/>
  <c r="A2" i="11"/>
  <c r="A2" i="10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C28" i="10"/>
  <c r="C24" i="10"/>
  <c r="B28" i="10"/>
  <c r="B24" i="10"/>
  <c r="C16" i="10"/>
  <c r="E16" i="10"/>
  <c r="F16" i="10"/>
  <c r="B16" i="10"/>
  <c r="C12" i="10"/>
  <c r="E12" i="10"/>
  <c r="F12" i="10"/>
  <c r="C9" i="10"/>
  <c r="E9" i="10" l="1"/>
  <c r="D9" i="10"/>
  <c r="F9" i="10"/>
  <c r="B12" i="10" l="1"/>
  <c r="B9" i="10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C150" i="7"/>
  <c r="C146" i="7"/>
  <c r="C133" i="7"/>
  <c r="C123" i="7"/>
  <c r="C113" i="7"/>
  <c r="C103" i="7"/>
  <c r="C93" i="7"/>
  <c r="C85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68" i="5"/>
  <c r="D64" i="5"/>
  <c r="D63" i="5"/>
  <c r="C68" i="5"/>
  <c r="C64" i="5"/>
  <c r="C63" i="5"/>
  <c r="B68" i="5"/>
  <c r="B64" i="5"/>
  <c r="B63" i="5"/>
  <c r="D55" i="5"/>
  <c r="D49" i="5"/>
  <c r="D48" i="5"/>
  <c r="C55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G48" i="7" l="1"/>
  <c r="G18" i="7"/>
  <c r="G58" i="7"/>
  <c r="G146" i="7"/>
  <c r="D41" i="6"/>
  <c r="G28" i="6"/>
  <c r="E65" i="6"/>
  <c r="F8" i="3"/>
  <c r="K20" i="4"/>
  <c r="E20" i="4"/>
  <c r="I20" i="4"/>
  <c r="B84" i="7"/>
  <c r="C84" i="7"/>
  <c r="G93" i="7"/>
  <c r="G150" i="7"/>
  <c r="B9" i="7"/>
  <c r="B159" i="7" s="1"/>
  <c r="G113" i="7"/>
  <c r="G137" i="7"/>
  <c r="B41" i="6"/>
  <c r="B65" i="6"/>
  <c r="G54" i="6"/>
  <c r="D65" i="6"/>
  <c r="E41" i="6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C70" i="6"/>
  <c r="F70" i="6"/>
  <c r="G45" i="6"/>
  <c r="G65" i="6" s="1"/>
  <c r="G16" i="6"/>
  <c r="G37" i="6"/>
  <c r="G9" i="7" l="1"/>
  <c r="B70" i="6"/>
  <c r="D70" i="6"/>
  <c r="G41" i="6"/>
  <c r="G42" i="6" s="1"/>
  <c r="E70" i="6"/>
  <c r="G70" i="6" l="1"/>
  <c r="G159" i="7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B17" i="22" l="1"/>
  <c r="B28" i="22" s="1"/>
  <c r="G17" i="22"/>
  <c r="G28" i="22" s="1"/>
  <c r="C42" i="8" l="1"/>
  <c r="D42" i="8"/>
  <c r="D75" i="8" s="1"/>
  <c r="G43" i="8" l="1"/>
</calcChain>
</file>

<file path=xl/sharedStrings.xml><?xml version="1.0" encoding="utf-8"?>
<sst xmlns="http://schemas.openxmlformats.org/spreadsheetml/2006/main" count="1069" uniqueCount="632">
  <si>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</si>
  <si>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</si>
  <si>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</si>
  <si>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</si>
  <si>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</si>
  <si>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</si>
  <si>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</si>
  <si>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</si>
  <si>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</si>
  <si>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</si>
  <si>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</si>
  <si>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</si>
  <si>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</si>
  <si>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</si>
  <si>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</si>
  <si>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</si>
  <si>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</si>
  <si>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</si>
  <si>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</si>
  <si>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</si>
  <si>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</si>
  <si>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</si>
  <si>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</si>
  <si>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</si>
  <si>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</si>
  <si>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</si>
  <si>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</si>
  <si>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</si>
  <si>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</si>
  <si>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</si>
  <si>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</si>
  <si>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</si>
  <si>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</si>
  <si>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</si>
  <si>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</si>
  <si>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</si>
  <si>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</si>
  <si>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</si>
  <si>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</si>
  <si>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</si>
  <si>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</si>
  <si>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</si>
  <si>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</si>
  <si>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</si>
  <si>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</si>
  <si>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</si>
  <si>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</si>
  <si>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</si>
  <si>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</si>
  <si>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</si>
  <si>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</si>
  <si>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</si>
  <si>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</si>
  <si>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</si>
  <si>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</si>
  <si>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</si>
  <si>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</si>
  <si>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</si>
  <si>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</si>
  <si>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</si>
  <si>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</si>
  <si>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</si>
  <si>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</si>
  <si>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</si>
  <si>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</si>
  <si>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</si>
  <si>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</si>
  <si>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</si>
  <si>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</si>
  <si>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</si>
  <si>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</si>
  <si>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</si>
  <si>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</si>
  <si>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</si>
  <si>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</si>
  <si>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</si>
  <si>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</si>
  <si>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</si>
  <si>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</si>
  <si>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</si>
  <si>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</si>
  <si>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</si>
  <si>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</si>
  <si>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</si>
  <si>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</si>
  <si>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</si>
  <si>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</si>
  <si>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</si>
  <si>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</si>
  <si>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</si>
  <si>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</si>
  <si>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</si>
  <si>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</si>
  <si>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</si>
  <si>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</si>
  <si>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</si>
  <si>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</si>
  <si>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</si>
  <si>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</si>
  <si>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</si>
  <si>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</si>
  <si>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</si>
  <si>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</si>
  <si>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</si>
  <si>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</si>
  <si>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</si>
  <si>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</si>
  <si>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</si>
  <si>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</si>
  <si>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</si>
  <si>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</si>
  <si>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</si>
  <si>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</si>
  <si>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</si>
  <si>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</si>
  <si>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</si>
  <si>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</si>
  <si>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</si>
  <si>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</si>
  <si>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</si>
  <si>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</si>
  <si>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</si>
  <si>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</si>
  <si>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</si>
  <si>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</si>
  <si>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</si>
  <si>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</si>
  <si>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</si>
  <si>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</si>
  <si>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</si>
  <si>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</si>
  <si>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</si>
  <si>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</si>
  <si>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</si>
  <si>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</si>
  <si>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</si>
  <si>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</si>
  <si>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</si>
  <si>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</si>
  <si>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</si>
  <si>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</si>
  <si>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</si>
  <si>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</si>
  <si>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</si>
  <si>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</si>
  <si>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</si>
  <si>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</si>
  <si>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</si>
  <si>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</si>
  <si>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</si>
  <si>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</si>
  <si>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</si>
  <si>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</si>
  <si>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</si>
  <si>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</si>
  <si>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</si>
  <si>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</si>
  <si>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</si>
  <si>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</si>
  <si>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</si>
  <si>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</si>
  <si>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</si>
  <si>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</si>
  <si>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</si>
  <si>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</si>
  <si>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</si>
  <si>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</si>
  <si>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</si>
  <si>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</si>
  <si>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</si>
  <si>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</si>
  <si>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</si>
  <si>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</si>
  <si>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</si>
  <si>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</si>
  <si>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</si>
  <si>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</si>
  <si>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</si>
  <si>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</si>
  <si>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</si>
  <si>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</si>
  <si>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</si>
  <si>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</si>
  <si>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</si>
  <si>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</si>
  <si>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</si>
  <si>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</si>
  <si>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</si>
  <si>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</si>
  <si>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</si>
  <si>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</si>
  <si>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</si>
  <si>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</si>
  <si>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</si>
  <si>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</si>
  <si>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</si>
  <si>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</si>
  <si>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</si>
  <si>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</si>
  <si>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</si>
  <si>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</si>
  <si>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</si>
  <si>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</si>
  <si>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</si>
  <si>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</si>
  <si>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</si>
  <si>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</si>
  <si>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</si>
  <si>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</si>
  <si>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</si>
  <si>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</si>
  <si>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</si>
  <si>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</si>
  <si>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</si>
  <si>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</si>
  <si>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</si>
  <si>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</si>
  <si>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</si>
  <si>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</si>
  <si>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</si>
  <si>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</si>
  <si>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</si>
  <si>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</si>
  <si>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</si>
  <si>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</si>
  <si>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</si>
  <si>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</si>
  <si>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</si>
  <si>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</si>
  <si>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</si>
  <si>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</si>
  <si>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</si>
  <si>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</si>
  <si>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</si>
  <si>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</si>
  <si>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</si>
  <si>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</si>
  <si>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</si>
  <si>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</si>
  <si>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</si>
  <si>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</si>
  <si>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</si>
  <si>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</si>
  <si>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</si>
  <si>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</si>
  <si>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</si>
  <si>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</si>
  <si>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</si>
  <si>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</si>
  <si>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</si>
  <si>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</si>
  <si>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</si>
  <si>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</si>
  <si>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</si>
  <si>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</si>
  <si>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</si>
  <si>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</si>
  <si>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</si>
  <si>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</si>
  <si>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</si>
  <si>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</si>
  <si>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</si>
  <si>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</si>
  <si>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</si>
  <si>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</si>
  <si>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</si>
  <si>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</si>
  <si>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</si>
  <si>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</si>
  <si>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</si>
  <si>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</si>
  <si>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</si>
  <si>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</si>
  <si>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</si>
  <si>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</si>
  <si>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</si>
  <si>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</si>
  <si>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</si>
  <si>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</si>
  <si>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</si>
  <si>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</si>
  <si>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</si>
  <si>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</si>
  <si>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</si>
  <si>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</si>
  <si>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</si>
  <si>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</si>
  <si>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</si>
  <si>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</si>
  <si>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</si>
  <si>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</si>
  <si>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</si>
  <si>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</si>
  <si>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</si>
  <si>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</si>
  <si>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</si>
  <si>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</si>
  <si>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</si>
  <si>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</si>
  <si>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</si>
  <si>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</si>
  <si>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</si>
  <si>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</si>
  <si>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</si>
  <si>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</si>
  <si>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</si>
  <si>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</si>
  <si>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</si>
  <si>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</si>
  <si>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</si>
  <si>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</si>
  <si>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</si>
  <si>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</si>
  <si>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</si>
  <si>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</si>
  <si>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</si>
  <si>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</si>
  <si>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</si>
  <si>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</si>
  <si>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</si>
  <si>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</si>
  <si>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</si>
  <si>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</si>
  <si>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</si>
  <si>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</si>
  <si>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</si>
  <si>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</si>
  <si>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</si>
  <si>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</si>
  <si>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</si>
  <si>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</si>
  <si>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</si>
  <si>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</si>
  <si>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</si>
  <si>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</si>
  <si>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</si>
  <si>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</si>
  <si>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</si>
  <si>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</si>
  <si>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</si>
  <si>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</si>
  <si>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</si>
  <si>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</si>
  <si>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</si>
  <si>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</si>
  <si>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</si>
  <si>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</si>
  <si>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</si>
  <si>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</si>
  <si>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</si>
  <si>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</si>
  <si>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</si>
  <si>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</si>
  <si>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</si>
  <si>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</si>
  <si>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</si>
  <si>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</si>
  <si>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</si>
  <si>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</si>
  <si>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</si>
  <si>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</si>
  <si>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</si>
  <si>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</si>
  <si>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</si>
  <si>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</si>
  <si>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</si>
  <si>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</si>
  <si>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</si>
  <si>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</si>
  <si>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</si>
  <si>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</si>
  <si>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</si>
  <si>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</si>
  <si>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</si>
  <si>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</si>
  <si>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</si>
  <si>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</si>
  <si>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</si>
  <si>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</si>
  <si>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</si>
  <si>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</si>
  <si>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</si>
  <si>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</si>
  <si>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</si>
  <si>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</si>
  <si>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</si>
  <si>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</si>
  <si>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</si>
  <si>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</si>
  <si>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</si>
  <si>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</si>
  <si>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</si>
  <si>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</si>
  <si>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</si>
  <si>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</si>
  <si>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</si>
  <si>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</si>
  <si>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</si>
  <si>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</si>
  <si>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</si>
  <si>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</si>
  <si>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</si>
  <si>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</si>
  <si>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</si>
  <si>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</si>
  <si>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</si>
  <si>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</si>
  <si>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</si>
  <si>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</si>
  <si>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</si>
  <si>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</si>
  <si>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</si>
  <si>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</si>
  <si>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</si>
  <si>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</si>
  <si>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</si>
  <si>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</si>
  <si>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</si>
  <si>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</si>
  <si>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</si>
  <si>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</si>
  <si>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</si>
  <si>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</si>
  <si>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</si>
  <si>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</si>
  <si>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</si>
  <si>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</si>
  <si>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</si>
  <si>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</si>
  <si>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</si>
  <si>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</si>
  <si>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</si>
  <si>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</si>
  <si>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</si>
  <si>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</si>
  <si>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</si>
  <si>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</si>
  <si>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</si>
  <si>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</si>
  <si>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</si>
  <si>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</si>
  <si>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</si>
  <si>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</si>
  <si>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</si>
  <si>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</si>
  <si>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</si>
  <si>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</si>
  <si>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</si>
  <si>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</si>
  <si>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</si>
  <si>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</si>
  <si>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</si>
  <si>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</si>
  <si>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</si>
  <si>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</si>
  <si>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</si>
  <si>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</si>
  <si>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</si>
  <si>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</si>
  <si>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</si>
  <si>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</si>
  <si>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</si>
  <si>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</si>
  <si>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</si>
  <si>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</si>
  <si>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</si>
  <si>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</si>
  <si>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</si>
  <si>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</si>
  <si>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</si>
  <si>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</si>
  <si>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</si>
  <si>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</si>
  <si>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</si>
  <si>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</si>
  <si>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</si>
  <si>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</si>
  <si>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</si>
  <si>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</si>
  <si>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</si>
  <si>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</si>
  <si>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</si>
  <si>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</si>
  <si>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</si>
  <si>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</si>
  <si>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</si>
  <si>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</si>
  <si>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</si>
  <si>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</si>
  <si>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</si>
  <si>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</si>
  <si>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</si>
  <si>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</si>
  <si>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</si>
  <si>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</si>
  <si>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</si>
  <si>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</si>
  <si>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</si>
  <si>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</si>
  <si>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</si>
  <si>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</si>
  <si>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</si>
  <si>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</si>
  <si>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</si>
  <si>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</si>
  <si>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</si>
  <si>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</si>
  <si>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</si>
  <si>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</si>
  <si>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</si>
  <si>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</si>
  <si>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</si>
  <si>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</si>
  <si>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</si>
  <si>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</si>
  <si>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</si>
  <si>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</si>
  <si>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</si>
  <si>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</si>
  <si>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</si>
  <si>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</si>
  <si>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</si>
  <si>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</si>
  <si>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</si>
  <si>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</si>
  <si>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</si>
  <si>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</si>
  <si>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</si>
  <si>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</si>
  <si>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</si>
  <si>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</si>
  <si>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</si>
  <si>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</si>
  <si>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</si>
  <si>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</si>
  <si>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</si>
  <si>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</si>
  <si>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</si>
  <si>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</si>
  <si>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</si>
  <si>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</si>
  <si>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</si>
  <si>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</si>
  <si>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</si>
  <si>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</si>
  <si>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</si>
  <si>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</si>
  <si>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</si>
  <si>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</si>
  <si>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</si>
  <si>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</si>
  <si>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</si>
  <si>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</si>
  <si>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</si>
  <si>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</si>
  <si>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</si>
  <si>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</si>
  <si>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</si>
  <si>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</si>
  <si>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</si>
  <si>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</si>
  <si>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</si>
  <si>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</si>
  <si>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</si>
  <si>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</si>
  <si>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</si>
  <si>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</si>
  <si>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</si>
  <si>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</si>
  <si>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</si>
  <si>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</si>
  <si>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</si>
  <si>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</si>
  <si>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</si>
  <si>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</si>
  <si>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</si>
  <si>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</si>
  <si>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</si>
  <si>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</si>
  <si>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</si>
  <si>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</si>
  <si>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</si>
  <si>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</si>
  <si>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</si>
  <si>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</si>
  <si>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</si>
  <si>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</si>
  <si>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</si>
  <si>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</si>
  <si>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</si>
  <si>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</si>
  <si>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</si>
  <si>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DE AGUA POTABLE DRENAJE ALCANTARILLADO Y SANEAMIENTO DEL MUNICIPIO DE IRAPUATO GTO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</si>
  <si>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</si>
  <si>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</si>
  <si>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</si>
  <si>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</si>
  <si>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</si>
  <si>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</si>
  <si>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</si>
  <si>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</si>
  <si>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</si>
  <si>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</si>
  <si>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</si>
  <si>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</si>
  <si>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</si>
  <si>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</si>
  <si>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</si>
  <si>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</si>
  <si>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</si>
  <si>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</si>
  <si>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</si>
  <si>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</si>
  <si>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</si>
  <si>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</si>
  <si>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</si>
  <si>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</si>
  <si>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</si>
  <si>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</si>
  <si>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</si>
  <si>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</si>
  <si>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</si>
  <si>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</si>
  <si>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</si>
  <si>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r>
      <t xml:space="preserve">Año 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</si>
  <si>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</si>
  <si>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</si>
  <si>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</si>
  <si>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</si>
  <si>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</si>
  <si>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Del 1 de Enero al 31 de Diciembre de 2025 (b)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</si>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</sst>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/>
    <xf numFmtId="43" fontId="1" fillId="0" borderId="0"/>
  </cellStyleXfs>
  <cellXfs count="20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3" fontId="21" fillId="0" borderId="0" xfId="7" applyFont="1"/>
    <xf numFmtId="43" fontId="2" fillId="0" borderId="0" xfId="7" applyFont="1"/>
    <xf numFmtId="0" fontId="0" fillId="0" borderId="8" xfId="0" applyBorder="1" applyAlignment="1">
      <alignment vertical="center"/>
    </xf>
    <xf numFmtId="43" fontId="21" fillId="0" borderId="14" xfId="7" applyFont="1" applyBorder="1"/>
  </cellXfs>
  <cellStyles count="9">
    <cellStyle name="Millares" xfId="1" builtinId="3"/>
    <cellStyle name="Millares 2" xfId="7"/>
    <cellStyle name="Millares 2 2" xfId="8"/>
    <cellStyle name="Millares 3" xfId="6"/>
    <cellStyle name="Normal" xfId="0" builtinId="0"/>
    <cellStyle name="Normal 2" xfId="3"/>
    <cellStyle name="Normal 2 2" xfId="2"/>
    <cellStyle name="Normal 2 2 2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A11" sqref="A11"/>
    </sheetView>
  </sheetViews>
  <sheetFormatPr baseColWidth="10" defaultColWidth="11" defaultRowHeight="14.4" x14ac:dyDescent="0.3"/>
  <cols>
    <col min="1" max="1" width="96.44140625" customWidth="1"/>
    <col min="2" max="2" width="18.33203125" customWidth="1"/>
    <col min="3" max="3" width="19.109375" customWidth="1"/>
    <col min="4" max="4" width="98.6640625" bestFit="1" customWidth="1"/>
    <col min="5" max="5" width="19.88671875" customWidth="1"/>
    <col min="6" max="6" width="18.33203125" customWidth="1"/>
  </cols>
  <sheetData>
    <row r="1" spans="1:6" ht="40.950000000000003" customHeight="1" x14ac:dyDescent="0.3">
      <c r="A1" s="161" t="s">
        <v>0</v>
      </c>
      <c r="B1" s="162"/>
      <c r="C1" s="162"/>
      <c r="D1" s="162"/>
      <c r="E1" s="162"/>
      <c r="F1" s="163"/>
    </row>
    <row r="2" spans="1:6" ht="15" customHeight="1" x14ac:dyDescent="0.3">
      <c r="A2" s="110" t="s">
        <v>592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631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200"/>
      <c r="D8" s="2" t="s">
        <v>10</v>
      </c>
      <c r="E8" s="45"/>
      <c r="F8" s="45"/>
    </row>
    <row r="9" spans="1:6" x14ac:dyDescent="0.3">
      <c r="A9" s="46" t="s">
        <v>11</v>
      </c>
      <c r="B9" s="201">
        <f>SUM(B10:B16)</f>
        <v>581963705.90999997</v>
      </c>
      <c r="C9" s="198">
        <f>SUM(C10:C16)</f>
        <v>562728610.79999995</v>
      </c>
      <c r="D9" s="46" t="s">
        <v>12</v>
      </c>
      <c r="E9" s="201">
        <f>SUM(E10:E18)</f>
        <v>208504431.04000002</v>
      </c>
      <c r="F9" s="201">
        <f>SUM(F10:F18)</f>
        <v>39013068.219999999</v>
      </c>
    </row>
    <row r="10" spans="1:6" x14ac:dyDescent="0.3">
      <c r="A10" s="48" t="s">
        <v>13</v>
      </c>
      <c r="B10" s="201">
        <v>3155252</v>
      </c>
      <c r="C10" s="198">
        <v>2278871.21</v>
      </c>
      <c r="D10" s="48" t="s">
        <v>14</v>
      </c>
      <c r="E10" s="201">
        <v>0</v>
      </c>
      <c r="F10" s="201">
        <v>0</v>
      </c>
    </row>
    <row r="11" spans="1:6" x14ac:dyDescent="0.3">
      <c r="A11" s="48" t="s">
        <v>15</v>
      </c>
      <c r="B11" s="201">
        <v>578808453.90999997</v>
      </c>
      <c r="C11" s="198">
        <v>476636182.31999999</v>
      </c>
      <c r="D11" s="48" t="s">
        <v>16</v>
      </c>
      <c r="E11" s="201">
        <v>9358253.0500000007</v>
      </c>
      <c r="F11" s="201">
        <v>4133398.33</v>
      </c>
    </row>
    <row r="12" spans="1:6" x14ac:dyDescent="0.3">
      <c r="A12" s="48" t="s">
        <v>17</v>
      </c>
      <c r="B12" s="201">
        <v>0</v>
      </c>
      <c r="C12" s="198">
        <v>0</v>
      </c>
      <c r="D12" s="48" t="s">
        <v>18</v>
      </c>
      <c r="E12" s="201">
        <v>194893770.59999999</v>
      </c>
      <c r="F12" s="201">
        <v>30910467.989999998</v>
      </c>
    </row>
    <row r="13" spans="1:6" x14ac:dyDescent="0.3">
      <c r="A13" s="48" t="s">
        <v>19</v>
      </c>
      <c r="B13" s="201">
        <v>0</v>
      </c>
      <c r="C13" s="198">
        <v>16277585.869999999</v>
      </c>
      <c r="D13" s="48" t="s">
        <v>20</v>
      </c>
      <c r="E13" s="201">
        <v>0</v>
      </c>
      <c r="F13" s="201">
        <v>0</v>
      </c>
    </row>
    <row r="14" spans="1:6" x14ac:dyDescent="0.3">
      <c r="A14" s="48" t="s">
        <v>21</v>
      </c>
      <c r="B14" s="201">
        <v>0</v>
      </c>
      <c r="C14" s="198">
        <v>67535971.400000006</v>
      </c>
      <c r="D14" s="48" t="s">
        <v>22</v>
      </c>
      <c r="E14" s="201">
        <v>0</v>
      </c>
      <c r="F14" s="201">
        <v>0</v>
      </c>
    </row>
    <row r="15" spans="1:6" x14ac:dyDescent="0.3">
      <c r="A15" s="48" t="s">
        <v>23</v>
      </c>
      <c r="B15" s="201">
        <v>0</v>
      </c>
      <c r="C15" s="198">
        <v>0</v>
      </c>
      <c r="D15" s="48" t="s">
        <v>24</v>
      </c>
      <c r="E15" s="201">
        <v>0</v>
      </c>
      <c r="F15" s="201">
        <v>0</v>
      </c>
    </row>
    <row r="16" spans="1:6" x14ac:dyDescent="0.3">
      <c r="A16" s="48" t="s">
        <v>25</v>
      </c>
      <c r="B16" s="201">
        <v>0</v>
      </c>
      <c r="C16" s="198">
        <v>0</v>
      </c>
      <c r="D16" s="48" t="s">
        <v>26</v>
      </c>
      <c r="E16" s="201">
        <v>4238771.96</v>
      </c>
      <c r="F16" s="201">
        <v>2989138.12</v>
      </c>
    </row>
    <row r="17" spans="1:6" x14ac:dyDescent="0.3">
      <c r="A17" s="46" t="s">
        <v>27</v>
      </c>
      <c r="B17" s="201">
        <f>SUM(B18:B24)</f>
        <v>58730258.880000003</v>
      </c>
      <c r="C17" s="198">
        <f>SUM(C18:C24)</f>
        <v>47471162.170000002</v>
      </c>
      <c r="D17" s="48" t="s">
        <v>28</v>
      </c>
      <c r="E17" s="201">
        <v>0</v>
      </c>
      <c r="F17" s="201">
        <v>0</v>
      </c>
    </row>
    <row r="18" spans="1:6" x14ac:dyDescent="0.3">
      <c r="A18" s="48" t="s">
        <v>29</v>
      </c>
      <c r="B18" s="201">
        <v>0</v>
      </c>
      <c r="C18" s="198">
        <v>0</v>
      </c>
      <c r="D18" s="48" t="s">
        <v>30</v>
      </c>
      <c r="E18" s="201">
        <v>13635.43</v>
      </c>
      <c r="F18" s="201">
        <v>980063.78</v>
      </c>
    </row>
    <row r="19" spans="1:6" x14ac:dyDescent="0.3">
      <c r="A19" s="48" t="s">
        <v>31</v>
      </c>
      <c r="B19" s="201">
        <v>0</v>
      </c>
      <c r="C19" s="198">
        <v>0</v>
      </c>
      <c r="D19" s="46" t="s">
        <v>32</v>
      </c>
      <c r="E19" s="201">
        <f>SUM(E20:E22)</f>
        <v>0</v>
      </c>
      <c r="F19" s="201">
        <f>SUM(F20:F22)</f>
        <v>0</v>
      </c>
    </row>
    <row r="20" spans="1:6" x14ac:dyDescent="0.3">
      <c r="A20" s="48" t="s">
        <v>33</v>
      </c>
      <c r="B20" s="201">
        <v>13416</v>
      </c>
      <c r="C20" s="198">
        <v>2399960.6</v>
      </c>
      <c r="D20" s="48" t="s">
        <v>34</v>
      </c>
      <c r="E20" s="201">
        <v>0</v>
      </c>
      <c r="F20" s="201">
        <v>0</v>
      </c>
    </row>
    <row r="21" spans="1:6" x14ac:dyDescent="0.3">
      <c r="A21" s="48" t="s">
        <v>35</v>
      </c>
      <c r="B21" s="201">
        <v>0</v>
      </c>
      <c r="C21" s="198">
        <v>0</v>
      </c>
      <c r="D21" s="48" t="s">
        <v>36</v>
      </c>
      <c r="E21" s="201">
        <v>0</v>
      </c>
      <c r="F21" s="201">
        <v>0</v>
      </c>
    </row>
    <row r="22" spans="1:6" x14ac:dyDescent="0.3">
      <c r="A22" s="48" t="s">
        <v>37</v>
      </c>
      <c r="B22" s="201">
        <v>0</v>
      </c>
      <c r="C22" s="198">
        <v>0</v>
      </c>
      <c r="D22" s="48" t="s">
        <v>38</v>
      </c>
      <c r="E22" s="201">
        <v>0</v>
      </c>
      <c r="F22" s="201">
        <v>0</v>
      </c>
    </row>
    <row r="23" spans="1:6" x14ac:dyDescent="0.3">
      <c r="A23" s="48" t="s">
        <v>39</v>
      </c>
      <c r="B23" s="201">
        <v>0</v>
      </c>
      <c r="C23" s="198">
        <v>0</v>
      </c>
      <c r="D23" s="46" t="s">
        <v>40</v>
      </c>
      <c r="E23" s="201">
        <f>E24+E25</f>
        <v>0</v>
      </c>
      <c r="F23" s="201">
        <f>F24+F25</f>
        <v>0</v>
      </c>
    </row>
    <row r="24" spans="1:6" x14ac:dyDescent="0.3">
      <c r="A24" s="48" t="s">
        <v>41</v>
      </c>
      <c r="B24" s="201">
        <v>58716842.880000003</v>
      </c>
      <c r="C24" s="198">
        <v>45071201.57</v>
      </c>
      <c r="D24" s="48" t="s">
        <v>42</v>
      </c>
      <c r="E24" s="201">
        <v>0</v>
      </c>
      <c r="F24" s="201">
        <v>0</v>
      </c>
    </row>
    <row r="25" spans="1:6" x14ac:dyDescent="0.3">
      <c r="A25" s="46" t="s">
        <v>43</v>
      </c>
      <c r="B25" s="201">
        <f>SUM(B26:B30)</f>
        <v>164023284.21000001</v>
      </c>
      <c r="C25" s="198">
        <f>SUM(C26:C30)</f>
        <v>38342647.800000004</v>
      </c>
      <c r="D25" s="48" t="s">
        <v>44</v>
      </c>
      <c r="E25" s="201">
        <v>0</v>
      </c>
      <c r="F25" s="201">
        <v>0</v>
      </c>
    </row>
    <row r="26" spans="1:6" x14ac:dyDescent="0.3">
      <c r="A26" s="48" t="s">
        <v>45</v>
      </c>
      <c r="B26" s="201">
        <v>0</v>
      </c>
      <c r="C26" s="198">
        <v>0</v>
      </c>
      <c r="D26" s="46" t="s">
        <v>46</v>
      </c>
      <c r="E26" s="201">
        <v>0</v>
      </c>
      <c r="F26" s="201">
        <v>0</v>
      </c>
    </row>
    <row r="27" spans="1:6" x14ac:dyDescent="0.3">
      <c r="A27" s="48" t="s">
        <v>47</v>
      </c>
      <c r="B27" s="201">
        <v>0</v>
      </c>
      <c r="C27" s="198">
        <v>2543323.2799999998</v>
      </c>
      <c r="D27" s="46" t="s">
        <v>48</v>
      </c>
      <c r="E27" s="201">
        <f>SUM(E28:E30)</f>
        <v>15495982.93</v>
      </c>
      <c r="F27" s="201">
        <f>SUM(F28:F30)</f>
        <v>11345222.09</v>
      </c>
    </row>
    <row r="28" spans="1:6" x14ac:dyDescent="0.3">
      <c r="A28" s="48" t="s">
        <v>49</v>
      </c>
      <c r="B28" s="201">
        <v>0</v>
      </c>
      <c r="C28" s="198">
        <v>0</v>
      </c>
      <c r="D28" s="48" t="s">
        <v>50</v>
      </c>
      <c r="E28" s="201">
        <v>15495982.93</v>
      </c>
      <c r="F28" s="201">
        <v>11345222.09</v>
      </c>
    </row>
    <row r="29" spans="1:6" x14ac:dyDescent="0.3">
      <c r="A29" s="48" t="s">
        <v>51</v>
      </c>
      <c r="B29" s="201">
        <v>164023284.21000001</v>
      </c>
      <c r="C29" s="198">
        <v>35799324.520000003</v>
      </c>
      <c r="D29" s="48" t="s">
        <v>52</v>
      </c>
      <c r="E29" s="201">
        <v>0</v>
      </c>
      <c r="F29" s="201">
        <v>0</v>
      </c>
    </row>
    <row r="30" spans="1:6" x14ac:dyDescent="0.3">
      <c r="A30" s="48" t="s">
        <v>53</v>
      </c>
      <c r="B30" s="201">
        <v>0</v>
      </c>
      <c r="C30" s="198">
        <v>0</v>
      </c>
      <c r="D30" s="48" t="s">
        <v>54</v>
      </c>
      <c r="E30" s="201">
        <v>0</v>
      </c>
      <c r="F30" s="201">
        <v>0</v>
      </c>
    </row>
    <row r="31" spans="1:6" x14ac:dyDescent="0.3">
      <c r="A31" s="46" t="s">
        <v>55</v>
      </c>
      <c r="B31" s="201">
        <f>SUM(B32:B36)</f>
        <v>0</v>
      </c>
      <c r="C31" s="198">
        <f>SUM(C32:C36)</f>
        <v>0</v>
      </c>
      <c r="D31" s="46" t="s">
        <v>56</v>
      </c>
      <c r="E31" s="201">
        <f>SUM(E32:E37)</f>
        <v>0</v>
      </c>
      <c r="F31" s="201">
        <f>SUM(F32:F37)</f>
        <v>0</v>
      </c>
    </row>
    <row r="32" spans="1:6" x14ac:dyDescent="0.3">
      <c r="A32" s="48" t="s">
        <v>57</v>
      </c>
      <c r="B32" s="201">
        <v>0</v>
      </c>
      <c r="C32" s="198">
        <v>0</v>
      </c>
      <c r="D32" s="48" t="s">
        <v>58</v>
      </c>
      <c r="E32" s="201">
        <v>0</v>
      </c>
      <c r="F32" s="201">
        <v>0</v>
      </c>
    </row>
    <row r="33" spans="1:6" ht="14.4" customHeight="1" x14ac:dyDescent="0.3">
      <c r="A33" s="48" t="s">
        <v>59</v>
      </c>
      <c r="B33" s="201">
        <v>0</v>
      </c>
      <c r="C33" s="198">
        <v>0</v>
      </c>
      <c r="D33" s="48" t="s">
        <v>60</v>
      </c>
      <c r="E33" s="201">
        <v>0</v>
      </c>
      <c r="F33" s="201">
        <v>0</v>
      </c>
    </row>
    <row r="34" spans="1:6" ht="14.4" customHeight="1" x14ac:dyDescent="0.3">
      <c r="A34" s="48" t="s">
        <v>61</v>
      </c>
      <c r="B34" s="201">
        <v>0</v>
      </c>
      <c r="C34" s="198">
        <v>0</v>
      </c>
      <c r="D34" s="48" t="s">
        <v>62</v>
      </c>
      <c r="E34" s="201">
        <v>0</v>
      </c>
      <c r="F34" s="201">
        <v>0</v>
      </c>
    </row>
    <row r="35" spans="1:6" ht="14.4" customHeight="1" x14ac:dyDescent="0.3">
      <c r="A35" s="48" t="s">
        <v>63</v>
      </c>
      <c r="B35" s="201">
        <v>0</v>
      </c>
      <c r="C35" s="198">
        <v>0</v>
      </c>
      <c r="D35" s="48" t="s">
        <v>64</v>
      </c>
      <c r="E35" s="201">
        <v>0</v>
      </c>
      <c r="F35" s="201">
        <v>0</v>
      </c>
    </row>
    <row r="36" spans="1:6" ht="14.4" customHeight="1" x14ac:dyDescent="0.3">
      <c r="A36" s="48" t="s">
        <v>65</v>
      </c>
      <c r="B36" s="201">
        <v>0</v>
      </c>
      <c r="C36" s="198">
        <v>0</v>
      </c>
      <c r="D36" s="48" t="s">
        <v>66</v>
      </c>
      <c r="E36" s="201">
        <v>0</v>
      </c>
      <c r="F36" s="201">
        <v>0</v>
      </c>
    </row>
    <row r="37" spans="1:6" ht="14.4" customHeight="1" x14ac:dyDescent="0.3">
      <c r="A37" s="46" t="s">
        <v>67</v>
      </c>
      <c r="B37" s="201">
        <v>3863853.37</v>
      </c>
      <c r="C37" s="198">
        <v>2364202.7599999998</v>
      </c>
      <c r="D37" s="48" t="s">
        <v>68</v>
      </c>
      <c r="E37" s="201">
        <v>0</v>
      </c>
      <c r="F37" s="201">
        <v>0</v>
      </c>
    </row>
    <row r="38" spans="1:6" x14ac:dyDescent="0.3">
      <c r="A38" s="46" t="s">
        <v>69</v>
      </c>
      <c r="B38" s="201">
        <f>SUM(B39:B40)</f>
        <v>0</v>
      </c>
      <c r="C38" s="198">
        <f>SUM(C39:C40)</f>
        <v>0</v>
      </c>
      <c r="D38" s="46" t="s">
        <v>70</v>
      </c>
      <c r="E38" s="201">
        <f>SUM(E39:E41)</f>
        <v>0</v>
      </c>
      <c r="F38" s="201">
        <f>SUM(F39:F41)</f>
        <v>0</v>
      </c>
    </row>
    <row r="39" spans="1:6" x14ac:dyDescent="0.3">
      <c r="A39" s="48" t="s">
        <v>71</v>
      </c>
      <c r="B39" s="201">
        <v>0</v>
      </c>
      <c r="C39" s="198">
        <v>0</v>
      </c>
      <c r="D39" s="48" t="s">
        <v>72</v>
      </c>
      <c r="E39" s="201">
        <v>0</v>
      </c>
      <c r="F39" s="201">
        <v>0</v>
      </c>
    </row>
    <row r="40" spans="1:6" x14ac:dyDescent="0.3">
      <c r="A40" s="48" t="s">
        <v>73</v>
      </c>
      <c r="B40" s="201">
        <v>0</v>
      </c>
      <c r="C40" s="198">
        <v>0</v>
      </c>
      <c r="D40" s="48" t="s">
        <v>74</v>
      </c>
      <c r="E40" s="201">
        <v>0</v>
      </c>
      <c r="F40" s="201">
        <v>0</v>
      </c>
    </row>
    <row r="41" spans="1:6" x14ac:dyDescent="0.3">
      <c r="A41" s="46" t="s">
        <v>75</v>
      </c>
      <c r="B41" s="201">
        <f>SUM(B42:B45)</f>
        <v>0</v>
      </c>
      <c r="C41" s="198">
        <f>SUM(C42:C45)</f>
        <v>0</v>
      </c>
      <c r="D41" s="48" t="s">
        <v>76</v>
      </c>
      <c r="E41" s="201">
        <v>0</v>
      </c>
      <c r="F41" s="201">
        <v>0</v>
      </c>
    </row>
    <row r="42" spans="1:6" x14ac:dyDescent="0.3">
      <c r="A42" s="48" t="s">
        <v>77</v>
      </c>
      <c r="B42" s="201">
        <v>0</v>
      </c>
      <c r="C42" s="198">
        <v>0</v>
      </c>
      <c r="D42" s="46" t="s">
        <v>78</v>
      </c>
      <c r="E42" s="201">
        <f>SUM(E43:E45)</f>
        <v>0</v>
      </c>
      <c r="F42" s="201">
        <f>SUM(F43:F45)</f>
        <v>0</v>
      </c>
    </row>
    <row r="43" spans="1:6" x14ac:dyDescent="0.3">
      <c r="A43" s="48" t="s">
        <v>79</v>
      </c>
      <c r="B43" s="201">
        <v>0</v>
      </c>
      <c r="C43" s="198">
        <v>0</v>
      </c>
      <c r="D43" s="48" t="s">
        <v>80</v>
      </c>
      <c r="E43" s="201">
        <v>0</v>
      </c>
      <c r="F43" s="201">
        <v>0</v>
      </c>
    </row>
    <row r="44" spans="1:6" x14ac:dyDescent="0.3">
      <c r="A44" s="48" t="s">
        <v>81</v>
      </c>
      <c r="B44" s="201">
        <v>0</v>
      </c>
      <c r="C44" s="198">
        <v>0</v>
      </c>
      <c r="D44" s="48" t="s">
        <v>82</v>
      </c>
      <c r="E44" s="201">
        <v>0</v>
      </c>
      <c r="F44" s="201">
        <v>0</v>
      </c>
    </row>
    <row r="45" spans="1:6" x14ac:dyDescent="0.3">
      <c r="A45" s="48" t="s">
        <v>83</v>
      </c>
      <c r="B45" s="201">
        <v>0</v>
      </c>
      <c r="C45" s="198">
        <v>0</v>
      </c>
      <c r="D45" s="48" t="s">
        <v>84</v>
      </c>
      <c r="E45" s="201">
        <v>0</v>
      </c>
      <c r="F45" s="201">
        <v>0</v>
      </c>
    </row>
    <row r="46" spans="1:6" x14ac:dyDescent="0.3">
      <c r="A46" s="45"/>
      <c r="B46" s="201"/>
      <c r="C46" s="198"/>
      <c r="D46" s="45"/>
      <c r="E46" s="201"/>
      <c r="F46" s="201"/>
    </row>
    <row r="47" spans="1:6" x14ac:dyDescent="0.3">
      <c r="A47" s="3" t="s">
        <v>85</v>
      </c>
      <c r="B47" s="201">
        <f>B9+B17+B25+B31+B37+B38+B41</f>
        <v>808581102.37</v>
      </c>
      <c r="C47" s="198">
        <f>C9+C17+C25+C31+C37+C38+C41</f>
        <v>650906623.52999985</v>
      </c>
      <c r="D47" s="2" t="s">
        <v>86</v>
      </c>
      <c r="E47" s="201">
        <f>E9+E19+E23+E26+E27+E31+E38+E42</f>
        <v>224000413.97000003</v>
      </c>
      <c r="F47" s="201">
        <f>F9+F19+F23+F26+F27+F31+F38+F42</f>
        <v>50358290.310000002</v>
      </c>
    </row>
    <row r="48" spans="1:6" x14ac:dyDescent="0.3">
      <c r="A48" s="45"/>
      <c r="B48" s="201"/>
      <c r="C48" s="198"/>
      <c r="D48" s="45"/>
      <c r="E48" s="201"/>
      <c r="F48" s="201"/>
    </row>
    <row r="49" spans="1:6" x14ac:dyDescent="0.3">
      <c r="A49" s="2" t="s">
        <v>87</v>
      </c>
      <c r="B49" s="201"/>
      <c r="C49" s="198"/>
      <c r="D49" s="2" t="s">
        <v>88</v>
      </c>
      <c r="E49" s="201"/>
      <c r="F49" s="201"/>
    </row>
    <row r="50" spans="1:6" x14ac:dyDescent="0.3">
      <c r="A50" s="46" t="s">
        <v>89</v>
      </c>
      <c r="B50" s="201">
        <v>0</v>
      </c>
      <c r="C50" s="198">
        <v>0</v>
      </c>
      <c r="D50" s="46" t="s">
        <v>90</v>
      </c>
      <c r="E50" s="201">
        <v>0</v>
      </c>
      <c r="F50" s="201">
        <v>0</v>
      </c>
    </row>
    <row r="51" spans="1:6" x14ac:dyDescent="0.3">
      <c r="A51" s="46" t="s">
        <v>91</v>
      </c>
      <c r="B51" s="201">
        <v>55708188.520000003</v>
      </c>
      <c r="C51" s="198">
        <v>0</v>
      </c>
      <c r="D51" s="46" t="s">
        <v>92</v>
      </c>
      <c r="E51" s="201">
        <v>0</v>
      </c>
      <c r="F51" s="201">
        <v>0</v>
      </c>
    </row>
    <row r="52" spans="1:6" x14ac:dyDescent="0.3">
      <c r="A52" s="46" t="s">
        <v>93</v>
      </c>
      <c r="B52" s="201">
        <v>1135329161.98</v>
      </c>
      <c r="C52" s="198">
        <v>931379059.36000001</v>
      </c>
      <c r="D52" s="46" t="s">
        <v>94</v>
      </c>
      <c r="E52" s="201">
        <v>0</v>
      </c>
      <c r="F52" s="201">
        <v>0</v>
      </c>
    </row>
    <row r="53" spans="1:6" x14ac:dyDescent="0.3">
      <c r="A53" s="46" t="s">
        <v>95</v>
      </c>
      <c r="B53" s="201">
        <v>498424971.57999998</v>
      </c>
      <c r="C53" s="198">
        <v>455478846.22000003</v>
      </c>
      <c r="D53" s="46" t="s">
        <v>96</v>
      </c>
      <c r="E53" s="201">
        <v>0</v>
      </c>
      <c r="F53" s="201">
        <v>0</v>
      </c>
    </row>
    <row r="54" spans="1:6" x14ac:dyDescent="0.3">
      <c r="A54" s="46" t="s">
        <v>97</v>
      </c>
      <c r="B54" s="201">
        <v>6640959.5199999996</v>
      </c>
      <c r="C54" s="198">
        <v>6247141.1200000001</v>
      </c>
      <c r="D54" s="46" t="s">
        <v>98</v>
      </c>
      <c r="E54" s="201">
        <v>0</v>
      </c>
      <c r="F54" s="201">
        <v>0</v>
      </c>
    </row>
    <row r="55" spans="1:6" x14ac:dyDescent="0.3">
      <c r="A55" s="46" t="s">
        <v>99</v>
      </c>
      <c r="B55" s="201">
        <v>-731509315.17999995</v>
      </c>
      <c r="C55" s="198">
        <v>-655806534.62</v>
      </c>
      <c r="D55" s="50" t="s">
        <v>100</v>
      </c>
      <c r="E55" s="201">
        <v>0</v>
      </c>
      <c r="F55" s="201">
        <v>0</v>
      </c>
    </row>
    <row r="56" spans="1:6" x14ac:dyDescent="0.3">
      <c r="A56" s="46" t="s">
        <v>101</v>
      </c>
      <c r="B56" s="201">
        <v>2394226.4700000002</v>
      </c>
      <c r="C56" s="198">
        <v>4511375.41</v>
      </c>
      <c r="D56" s="45"/>
      <c r="E56" s="201"/>
      <c r="F56" s="201"/>
    </row>
    <row r="57" spans="1:6" x14ac:dyDescent="0.3">
      <c r="A57" s="46" t="s">
        <v>102</v>
      </c>
      <c r="B57" s="201">
        <v>0</v>
      </c>
      <c r="C57" s="198">
        <v>0</v>
      </c>
      <c r="D57" s="2" t="s">
        <v>103</v>
      </c>
      <c r="E57" s="201">
        <f>SUM(E50:E55)</f>
        <v>0</v>
      </c>
      <c r="F57" s="201">
        <f>SUM(F50:F55)</f>
        <v>0</v>
      </c>
    </row>
    <row r="58" spans="1:6" x14ac:dyDescent="0.3">
      <c r="A58" s="46" t="s">
        <v>104</v>
      </c>
      <c r="B58" s="201">
        <v>0</v>
      </c>
      <c r="C58" s="198">
        <v>0</v>
      </c>
      <c r="D58" s="45"/>
      <c r="E58" s="201"/>
      <c r="F58" s="201"/>
    </row>
    <row r="59" spans="1:6" x14ac:dyDescent="0.3">
      <c r="A59" s="45"/>
      <c r="B59" s="201"/>
      <c r="C59" s="198"/>
      <c r="D59" s="2" t="s">
        <v>105</v>
      </c>
      <c r="E59" s="201">
        <f>E47+E57</f>
        <v>224000413.97000003</v>
      </c>
      <c r="F59" s="201">
        <f>F47+F57</f>
        <v>50358290.310000002</v>
      </c>
    </row>
    <row r="60" spans="1:6" x14ac:dyDescent="0.3">
      <c r="A60" s="3" t="s">
        <v>106</v>
      </c>
      <c r="B60" s="201">
        <f>SUM(B50:B58)</f>
        <v>966988192.88999999</v>
      </c>
      <c r="C60" s="198">
        <f>SUM(C50:C58)</f>
        <v>741809887.48999977</v>
      </c>
      <c r="D60" s="45"/>
      <c r="E60" s="201"/>
      <c r="F60" s="201"/>
    </row>
    <row r="61" spans="1:6" x14ac:dyDescent="0.3">
      <c r="A61" s="45"/>
      <c r="B61" s="201"/>
      <c r="C61" s="198"/>
      <c r="D61" s="51" t="s">
        <v>107</v>
      </c>
      <c r="E61" s="201"/>
      <c r="F61" s="201"/>
    </row>
    <row r="62" spans="1:6" x14ac:dyDescent="0.3">
      <c r="A62" s="3" t="s">
        <v>108</v>
      </c>
      <c r="B62" s="201">
        <f>SUM(B47+B60)</f>
        <v>1775569295.26</v>
      </c>
      <c r="C62" s="198">
        <f>SUM(C47+C60)</f>
        <v>1392716511.0199995</v>
      </c>
      <c r="D62" s="45"/>
      <c r="E62" s="201"/>
      <c r="F62" s="201"/>
    </row>
    <row r="63" spans="1:6" x14ac:dyDescent="0.3">
      <c r="A63" s="45"/>
      <c r="B63" s="201"/>
      <c r="C63" s="198"/>
      <c r="D63" s="52" t="s">
        <v>109</v>
      </c>
      <c r="E63" s="201">
        <f>SUM(E64:E66)</f>
        <v>422276578.91000003</v>
      </c>
      <c r="F63" s="201">
        <f>SUM(F64:F66)</f>
        <v>422276578.91000003</v>
      </c>
    </row>
    <row r="64" spans="1:6" x14ac:dyDescent="0.3">
      <c r="A64" s="45"/>
      <c r="B64" s="201"/>
      <c r="C64" s="198"/>
      <c r="D64" s="46" t="s">
        <v>110</v>
      </c>
      <c r="E64" s="201">
        <v>4610300.5999999996</v>
      </c>
      <c r="F64" s="201">
        <v>4610300.5999999996</v>
      </c>
    </row>
    <row r="65" spans="1:6" x14ac:dyDescent="0.3">
      <c r="A65" s="45"/>
      <c r="B65" s="201"/>
      <c r="C65" s="198"/>
      <c r="D65" s="50" t="s">
        <v>111</v>
      </c>
      <c r="E65" s="201">
        <v>34648903.649999999</v>
      </c>
      <c r="F65" s="201">
        <v>34648903.649999999</v>
      </c>
    </row>
    <row r="66" spans="1:6" x14ac:dyDescent="0.3">
      <c r="A66" s="45"/>
      <c r="B66" s="201"/>
      <c r="C66" s="198"/>
      <c r="D66" s="46" t="s">
        <v>112</v>
      </c>
      <c r="E66" s="201">
        <v>383017374.66000003</v>
      </c>
      <c r="F66" s="201">
        <v>383017374.66000003</v>
      </c>
    </row>
    <row r="67" spans="1:6" x14ac:dyDescent="0.3">
      <c r="A67" s="45"/>
      <c r="B67" s="201"/>
      <c r="C67" s="198"/>
      <c r="D67" s="45"/>
      <c r="E67" s="201"/>
      <c r="F67" s="201"/>
    </row>
    <row r="68" spans="1:6" x14ac:dyDescent="0.3">
      <c r="A68" s="45"/>
      <c r="B68" s="201"/>
      <c r="C68" s="198"/>
      <c r="D68" s="52" t="s">
        <v>113</v>
      </c>
      <c r="E68" s="201">
        <f>SUM(E69:E73)</f>
        <v>1129292302.3799999</v>
      </c>
      <c r="F68" s="201">
        <f>SUM(F69:F73)</f>
        <v>920081641.79999995</v>
      </c>
    </row>
    <row r="69" spans="1:6" x14ac:dyDescent="0.3">
      <c r="A69" s="53"/>
      <c r="B69" s="201"/>
      <c r="C69" s="198"/>
      <c r="D69" s="46" t="s">
        <v>114</v>
      </c>
      <c r="E69" s="201">
        <v>236726623.5</v>
      </c>
      <c r="F69" s="201">
        <v>61443846.299999997</v>
      </c>
    </row>
    <row r="70" spans="1:6" x14ac:dyDescent="0.3">
      <c r="A70" s="53"/>
      <c r="B70" s="201"/>
      <c r="C70" s="198"/>
      <c r="D70" s="46" t="s">
        <v>115</v>
      </c>
      <c r="E70" s="201">
        <v>885250533.00999999</v>
      </c>
      <c r="F70" s="201">
        <v>851322649.63</v>
      </c>
    </row>
    <row r="71" spans="1:6" x14ac:dyDescent="0.3">
      <c r="A71" s="53"/>
      <c r="B71" s="201"/>
      <c r="C71" s="198"/>
      <c r="D71" s="46" t="s">
        <v>116</v>
      </c>
      <c r="E71" s="201">
        <v>5064933.6100000003</v>
      </c>
      <c r="F71" s="201">
        <v>5064933.6100000003</v>
      </c>
    </row>
    <row r="72" spans="1:6" x14ac:dyDescent="0.3">
      <c r="A72" s="53"/>
      <c r="B72" s="201"/>
      <c r="C72" s="198"/>
      <c r="D72" s="46" t="s">
        <v>117</v>
      </c>
      <c r="E72" s="201">
        <v>0</v>
      </c>
      <c r="F72" s="201">
        <v>0</v>
      </c>
    </row>
    <row r="73" spans="1:6" x14ac:dyDescent="0.3">
      <c r="A73" s="53"/>
      <c r="B73" s="45"/>
      <c r="C73" s="200"/>
      <c r="D73" s="46" t="s">
        <v>118</v>
      </c>
      <c r="E73" s="201">
        <v>2250212.2599999998</v>
      </c>
      <c r="F73" s="201">
        <v>2250212.2599999998</v>
      </c>
    </row>
    <row r="74" spans="1:6" x14ac:dyDescent="0.3">
      <c r="A74" s="53"/>
      <c r="B74" s="45"/>
      <c r="C74" s="45"/>
      <c r="D74" s="45"/>
      <c r="E74" s="201"/>
      <c r="F74" s="201"/>
    </row>
    <row r="75" spans="1:6" x14ac:dyDescent="0.3">
      <c r="A75" s="53"/>
      <c r="B75" s="45"/>
      <c r="C75" s="45"/>
      <c r="D75" s="52" t="s">
        <v>119</v>
      </c>
      <c r="E75" s="201">
        <f>E76+E77</f>
        <v>0</v>
      </c>
      <c r="F75" s="201">
        <f>F76+F77</f>
        <v>0</v>
      </c>
    </row>
    <row r="76" spans="1:6" x14ac:dyDescent="0.3">
      <c r="A76" s="53"/>
      <c r="B76" s="45"/>
      <c r="C76" s="45"/>
      <c r="D76" s="46" t="s">
        <v>120</v>
      </c>
      <c r="E76" s="201">
        <v>0</v>
      </c>
      <c r="F76" s="201">
        <v>0</v>
      </c>
    </row>
    <row r="77" spans="1:6" x14ac:dyDescent="0.3">
      <c r="A77" s="53"/>
      <c r="B77" s="45"/>
      <c r="C77" s="45"/>
      <c r="D77" s="46" t="s">
        <v>121</v>
      </c>
      <c r="E77" s="201">
        <v>0</v>
      </c>
      <c r="F77" s="201">
        <v>0</v>
      </c>
    </row>
    <row r="78" spans="1:6" x14ac:dyDescent="0.3">
      <c r="A78" s="53"/>
      <c r="B78" s="45"/>
      <c r="C78" s="45"/>
      <c r="D78" s="45"/>
      <c r="E78" s="201"/>
      <c r="F78" s="201"/>
    </row>
    <row r="79" spans="1:6" x14ac:dyDescent="0.3">
      <c r="A79" s="53"/>
      <c r="B79" s="45"/>
      <c r="C79" s="45"/>
      <c r="D79" s="2" t="s">
        <v>122</v>
      </c>
      <c r="E79" s="201">
        <f>E63+E68+E75</f>
        <v>1551568881.29</v>
      </c>
      <c r="F79" s="201">
        <f>F63+F68+F75</f>
        <v>1342358220.71</v>
      </c>
    </row>
    <row r="80" spans="1:6" x14ac:dyDescent="0.3">
      <c r="A80" s="53"/>
      <c r="B80" s="45"/>
      <c r="C80" s="45"/>
      <c r="D80" s="45"/>
      <c r="E80" s="201"/>
      <c r="F80" s="201"/>
    </row>
    <row r="81" spans="1:6" x14ac:dyDescent="0.3">
      <c r="A81" s="53"/>
      <c r="B81" s="45"/>
      <c r="C81" s="45"/>
      <c r="D81" s="2" t="s">
        <v>123</v>
      </c>
      <c r="E81" s="201">
        <f>E59+E79</f>
        <v>1775569295.26</v>
      </c>
      <c r="F81" s="201">
        <f>F59+F79</f>
        <v>1392716511.02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2"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5" zoomScale="75" zoomScaleNormal="75" workbookViewId="0">
      <selection activeCell="D30" sqref="D30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0" t="s">
        <v>445</v>
      </c>
      <c r="B1" s="162"/>
      <c r="C1" s="162"/>
      <c r="D1" s="162"/>
      <c r="E1" s="162"/>
      <c r="F1" s="162"/>
      <c r="G1" s="163"/>
    </row>
    <row r="2" spans="1:7" x14ac:dyDescent="0.3">
      <c r="A2" s="182" t="str">
        <f>'Formato 1'!A2</f>
        <v>JUNTA DE AGUA POTABLE DRENAJE ALCANTARILLADO Y SANEAMIENTO DEL MUNICIPIO DE IRAPUATO GTO</v>
      </c>
      <c r="B2" s="183"/>
      <c r="C2" s="183"/>
      <c r="D2" s="183"/>
      <c r="E2" s="183"/>
      <c r="F2" s="183"/>
      <c r="G2" s="184"/>
    </row>
    <row r="3" spans="1:7" x14ac:dyDescent="0.3">
      <c r="A3" s="179" t="s">
        <v>446</v>
      </c>
      <c r="B3" s="180"/>
      <c r="C3" s="180"/>
      <c r="D3" s="180"/>
      <c r="E3" s="180"/>
      <c r="F3" s="180"/>
      <c r="G3" s="181"/>
    </row>
    <row r="4" spans="1:7" x14ac:dyDescent="0.3">
      <c r="A4" s="179" t="s">
        <v>2</v>
      </c>
      <c r="B4" s="180"/>
      <c r="C4" s="180"/>
      <c r="D4" s="180"/>
      <c r="E4" s="180"/>
      <c r="F4" s="180"/>
      <c r="G4" s="181"/>
    </row>
    <row r="5" spans="1:7" x14ac:dyDescent="0.3">
      <c r="A5" s="173" t="s">
        <v>447</v>
      </c>
      <c r="B5" s="174"/>
      <c r="C5" s="174"/>
      <c r="D5" s="174"/>
      <c r="E5" s="174"/>
      <c r="F5" s="174"/>
      <c r="G5" s="175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455</v>
      </c>
      <c r="B7" s="119">
        <f>SUM(B8:B19)</f>
        <v>698006593.62</v>
      </c>
      <c r="C7" s="119">
        <f t="shared" ref="C7:G7" si="0">SUM(C8:C19)</f>
        <v>725926857.37</v>
      </c>
      <c r="D7" s="119">
        <f t="shared" si="0"/>
        <v>754963931.66480005</v>
      </c>
      <c r="E7" s="119">
        <f t="shared" si="0"/>
        <v>785162488.93139207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460</v>
      </c>
      <c r="B12" s="75">
        <v>41271603.380000003</v>
      </c>
      <c r="C12" s="75">
        <v>42922467.509999998</v>
      </c>
      <c r="D12" s="75">
        <v>44639366.2104</v>
      </c>
      <c r="E12" s="75">
        <v>46424940.858816005</v>
      </c>
      <c r="F12" s="75">
        <v>0</v>
      </c>
      <c r="G12" s="75">
        <v>0</v>
      </c>
    </row>
    <row r="13" spans="1:7" x14ac:dyDescent="0.3">
      <c r="A13" s="58" t="s">
        <v>461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462</v>
      </c>
      <c r="B14" s="75">
        <v>656734990.24000001</v>
      </c>
      <c r="C14" s="75">
        <v>683004389.86000001</v>
      </c>
      <c r="D14" s="75">
        <v>710324565.45440006</v>
      </c>
      <c r="E14" s="75">
        <v>738737548.07257605</v>
      </c>
      <c r="F14" s="75">
        <v>0</v>
      </c>
      <c r="G14" s="75">
        <v>0</v>
      </c>
    </row>
    <row r="15" spans="1:7" x14ac:dyDescent="0.3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468</v>
      </c>
      <c r="B20" s="75"/>
      <c r="C20" s="75"/>
      <c r="D20" s="75"/>
      <c r="E20" s="75"/>
      <c r="F20" s="75"/>
      <c r="G20" s="75"/>
    </row>
    <row r="21" spans="1:7" x14ac:dyDescent="0.3">
      <c r="A21" s="3" t="s">
        <v>469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468</v>
      </c>
      <c r="B27" s="76"/>
      <c r="C27" s="76"/>
      <c r="D27" s="76"/>
      <c r="E27" s="76"/>
      <c r="F27" s="76"/>
      <c r="G27" s="76"/>
    </row>
    <row r="28" spans="1:7" x14ac:dyDescent="0.3">
      <c r="A28" s="3" t="s">
        <v>475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477</v>
      </c>
      <c r="B31" s="119">
        <f>B21+B7+B28</f>
        <v>698006593.62</v>
      </c>
      <c r="C31" s="119">
        <f t="shared" ref="C31:G31" si="3">C21+C7+C28</f>
        <v>725926857.37</v>
      </c>
      <c r="D31" s="119">
        <f t="shared" si="3"/>
        <v>754963931.66480005</v>
      </c>
      <c r="E31" s="119">
        <f t="shared" si="3"/>
        <v>785162488.93139207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F13:G13 F12:G12 B15:G31 F14:G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C17" sqref="C17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0" t="s">
        <v>480</v>
      </c>
      <c r="B1" s="162"/>
      <c r="C1" s="162"/>
      <c r="D1" s="162"/>
      <c r="E1" s="162"/>
      <c r="F1" s="162"/>
      <c r="G1" s="163"/>
    </row>
    <row r="2" spans="1:7" x14ac:dyDescent="0.3">
      <c r="A2" s="182" t="str">
        <f>'Formato 1'!A2</f>
        <v>JUNTA DE AGUA POTABLE DRENAJE ALCANTARILLADO Y SANEAMIENTO DEL MUNICIPIO DE IRAPUATO GTO</v>
      </c>
      <c r="B2" s="183"/>
      <c r="C2" s="183"/>
      <c r="D2" s="183"/>
      <c r="E2" s="183"/>
      <c r="F2" s="183"/>
      <c r="G2" s="184"/>
    </row>
    <row r="3" spans="1:7" x14ac:dyDescent="0.3">
      <c r="A3" s="179" t="s">
        <v>481</v>
      </c>
      <c r="B3" s="180"/>
      <c r="C3" s="180"/>
      <c r="D3" s="180"/>
      <c r="E3" s="180"/>
      <c r="F3" s="180"/>
      <c r="G3" s="181"/>
    </row>
    <row r="4" spans="1:7" x14ac:dyDescent="0.3">
      <c r="A4" s="179" t="s">
        <v>2</v>
      </c>
      <c r="B4" s="180"/>
      <c r="C4" s="180"/>
      <c r="D4" s="180"/>
      <c r="E4" s="180"/>
      <c r="F4" s="180"/>
      <c r="G4" s="181"/>
    </row>
    <row r="5" spans="1:7" x14ac:dyDescent="0.3">
      <c r="A5" s="173" t="s">
        <v>447</v>
      </c>
      <c r="B5" s="174"/>
      <c r="C5" s="174"/>
      <c r="D5" s="174"/>
      <c r="E5" s="174"/>
      <c r="F5" s="174"/>
      <c r="G5" s="175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482</v>
      </c>
      <c r="B7" s="119">
        <f t="shared" ref="B7:G7" si="0">SUM(B8:B16)</f>
        <v>698006593.62</v>
      </c>
      <c r="C7" s="119">
        <f t="shared" si="0"/>
        <v>725926857.36000001</v>
      </c>
      <c r="D7" s="119">
        <f t="shared" si="0"/>
        <v>754963931.66000009</v>
      </c>
      <c r="E7" s="119">
        <f t="shared" si="0"/>
        <v>785162488.93000007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483</v>
      </c>
      <c r="B8" s="75">
        <v>153820017.38999999</v>
      </c>
      <c r="C8" s="75">
        <v>159972818.09</v>
      </c>
      <c r="D8" s="75">
        <v>166371730.81</v>
      </c>
      <c r="E8" s="75">
        <v>173026600.03999999</v>
      </c>
      <c r="F8" s="75">
        <v>0</v>
      </c>
      <c r="G8" s="75">
        <v>0</v>
      </c>
    </row>
    <row r="9" spans="1:7" ht="15.75" customHeight="1" x14ac:dyDescent="0.3">
      <c r="A9" s="58" t="s">
        <v>484</v>
      </c>
      <c r="B9" s="75">
        <v>64202347.740000002</v>
      </c>
      <c r="C9" s="75">
        <v>66770441.649999999</v>
      </c>
      <c r="D9" s="75">
        <v>69441259.319999993</v>
      </c>
      <c r="E9" s="75">
        <v>72218909.689999998</v>
      </c>
      <c r="F9" s="75">
        <v>0</v>
      </c>
      <c r="G9" s="75">
        <v>0</v>
      </c>
    </row>
    <row r="10" spans="1:7" x14ac:dyDescent="0.3">
      <c r="A10" s="58" t="s">
        <v>485</v>
      </c>
      <c r="B10" s="75">
        <v>282983724.38999999</v>
      </c>
      <c r="C10" s="75">
        <v>294303073.36000001</v>
      </c>
      <c r="D10" s="75">
        <v>306075196.30000001</v>
      </c>
      <c r="E10" s="75">
        <v>318318204.14999998</v>
      </c>
      <c r="F10" s="75">
        <v>0</v>
      </c>
      <c r="G10" s="75">
        <v>0</v>
      </c>
    </row>
    <row r="11" spans="1:7" x14ac:dyDescent="0.3">
      <c r="A11" s="58" t="s">
        <v>486</v>
      </c>
      <c r="B11" s="75">
        <v>1142000</v>
      </c>
      <c r="C11" s="75">
        <v>1187680</v>
      </c>
      <c r="D11" s="75">
        <v>1235187.2</v>
      </c>
      <c r="E11" s="75">
        <v>1284594.69</v>
      </c>
      <c r="F11" s="75">
        <v>0</v>
      </c>
      <c r="G11" s="75">
        <v>0</v>
      </c>
    </row>
    <row r="12" spans="1:7" x14ac:dyDescent="0.3">
      <c r="A12" s="58" t="s">
        <v>487</v>
      </c>
      <c r="B12" s="75">
        <v>45858504.100000001</v>
      </c>
      <c r="C12" s="75">
        <v>47692844.259999998</v>
      </c>
      <c r="D12" s="75">
        <v>49600558.030000001</v>
      </c>
      <c r="E12" s="75">
        <v>51584580.359999999</v>
      </c>
      <c r="F12" s="75">
        <v>0</v>
      </c>
      <c r="G12" s="75">
        <v>0</v>
      </c>
    </row>
    <row r="13" spans="1:7" x14ac:dyDescent="0.3">
      <c r="A13" s="58" t="s">
        <v>488</v>
      </c>
      <c r="B13" s="75">
        <v>150000000</v>
      </c>
      <c r="C13" s="75">
        <v>156000000</v>
      </c>
      <c r="D13" s="75">
        <v>162240000</v>
      </c>
      <c r="E13" s="75">
        <v>168729600</v>
      </c>
      <c r="F13" s="75">
        <v>0</v>
      </c>
      <c r="G13" s="75">
        <v>0</v>
      </c>
    </row>
    <row r="14" spans="1:7" x14ac:dyDescent="0.3">
      <c r="A14" s="59" t="s">
        <v>489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494</v>
      </c>
      <c r="B29" s="119">
        <f>B18+B7</f>
        <v>698006593.62</v>
      </c>
      <c r="C29" s="119">
        <f t="shared" ref="C29:G29" si="2">C18+C7</f>
        <v>725926857.36000001</v>
      </c>
      <c r="D29" s="119">
        <f t="shared" si="2"/>
        <v>754963931.66000009</v>
      </c>
      <c r="E29" s="119">
        <f t="shared" si="2"/>
        <v>785162488.93000007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F8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13" sqref="G1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0" t="s">
        <v>495</v>
      </c>
      <c r="B1" s="162"/>
      <c r="C1" s="162"/>
      <c r="D1" s="162"/>
      <c r="E1" s="162"/>
      <c r="F1" s="162"/>
      <c r="G1" s="163"/>
    </row>
    <row r="2" spans="1:7" x14ac:dyDescent="0.3">
      <c r="A2" s="182" t="str">
        <f>'Formato 1'!A2</f>
        <v>JUNTA DE AGUA POTABLE DRENAJE ALCANTARILLADO Y SANEAMIENTO DEL MUNICIPIO DE IRAPUATO GTO</v>
      </c>
      <c r="B2" s="183"/>
      <c r="C2" s="183"/>
      <c r="D2" s="183"/>
      <c r="E2" s="183"/>
      <c r="F2" s="183"/>
      <c r="G2" s="184"/>
    </row>
    <row r="3" spans="1:7" x14ac:dyDescent="0.3">
      <c r="A3" s="179" t="s">
        <v>496</v>
      </c>
      <c r="B3" s="180"/>
      <c r="C3" s="180"/>
      <c r="D3" s="180"/>
      <c r="E3" s="180"/>
      <c r="F3" s="180"/>
      <c r="G3" s="181"/>
    </row>
    <row r="4" spans="1:7" x14ac:dyDescent="0.3">
      <c r="A4" s="179" t="s">
        <v>2</v>
      </c>
      <c r="B4" s="180"/>
      <c r="C4" s="180"/>
      <c r="D4" s="180"/>
      <c r="E4" s="180"/>
      <c r="F4" s="180"/>
      <c r="G4" s="181"/>
    </row>
    <row r="5" spans="1:7" ht="28.8" x14ac:dyDescent="0.3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3">
      <c r="A6" s="26" t="s">
        <v>504</v>
      </c>
      <c r="B6" s="119">
        <f>SUM(B7:B18)</f>
        <v>846246170.81486487</v>
      </c>
      <c r="C6" s="119">
        <f t="shared" ref="C6:G6" si="0">SUM(C7:C18)</f>
        <v>1004455844.09</v>
      </c>
      <c r="D6" s="119">
        <f t="shared" si="0"/>
        <v>1096855896.02</v>
      </c>
      <c r="E6" s="119">
        <f t="shared" si="0"/>
        <v>827741462.96899331</v>
      </c>
      <c r="F6" s="119">
        <f t="shared" si="0"/>
        <v>896371089.63770819</v>
      </c>
      <c r="G6" s="119">
        <f t="shared" si="0"/>
        <v>1371317951.74</v>
      </c>
    </row>
    <row r="7" spans="1:7" x14ac:dyDescent="0.3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460</v>
      </c>
      <c r="B11" s="75">
        <v>24316773.950000003</v>
      </c>
      <c r="C11" s="75">
        <v>20109673.680000003</v>
      </c>
      <c r="D11" s="75">
        <v>32913956.18</v>
      </c>
      <c r="E11" s="75">
        <v>33946413.049999997</v>
      </c>
      <c r="F11" s="75">
        <v>41952101.920000002</v>
      </c>
      <c r="G11" s="75">
        <v>38241678.289999999</v>
      </c>
    </row>
    <row r="12" spans="1:7" x14ac:dyDescent="0.3">
      <c r="A12" s="58" t="s">
        <v>461</v>
      </c>
      <c r="B12" s="75">
        <v>5459653.2599999998</v>
      </c>
      <c r="C12" s="75">
        <v>2492335.7599999998</v>
      </c>
      <c r="D12" s="75">
        <v>9272572.3800000008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462</v>
      </c>
      <c r="B13" s="75">
        <v>816469743.60486484</v>
      </c>
      <c r="C13" s="75">
        <v>981853834.64999998</v>
      </c>
      <c r="D13" s="75">
        <v>1054669367.4599999</v>
      </c>
      <c r="E13" s="75">
        <v>793795049.91899335</v>
      </c>
      <c r="F13" s="75">
        <v>854418987.71770823</v>
      </c>
      <c r="G13" s="75">
        <v>1333076273.45</v>
      </c>
    </row>
    <row r="14" spans="1:7" x14ac:dyDescent="0.3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505</v>
      </c>
      <c r="B20" s="119">
        <f>SUM(B21:B25)</f>
        <v>127419961.22224</v>
      </c>
      <c r="C20" s="119">
        <f t="shared" ref="C20:G20" si="1">SUM(C21:C25)</f>
        <v>117899622.03000002</v>
      </c>
      <c r="D20" s="119">
        <f t="shared" si="1"/>
        <v>100098850.38</v>
      </c>
      <c r="E20" s="119">
        <f t="shared" si="1"/>
        <v>64104500.289999999</v>
      </c>
      <c r="F20" s="119">
        <f t="shared" si="1"/>
        <v>138313854.67000002</v>
      </c>
      <c r="G20" s="119">
        <f t="shared" si="1"/>
        <v>111012524.98</v>
      </c>
    </row>
    <row r="21" spans="1:7" x14ac:dyDescent="0.3">
      <c r="A21" s="58" t="s">
        <v>470</v>
      </c>
      <c r="B21" s="76">
        <v>65426381.852239996</v>
      </c>
      <c r="C21" s="76">
        <v>69824928.170000017</v>
      </c>
      <c r="D21" s="76">
        <v>52688497.329999991</v>
      </c>
      <c r="E21" s="76">
        <v>37927714.739999995</v>
      </c>
      <c r="F21" s="76">
        <v>0</v>
      </c>
      <c r="G21" s="76">
        <v>0</v>
      </c>
    </row>
    <row r="22" spans="1:7" x14ac:dyDescent="0.3">
      <c r="A22" s="58" t="s">
        <v>471</v>
      </c>
      <c r="B22" s="76">
        <v>61993579.370000005</v>
      </c>
      <c r="C22" s="76">
        <v>48074693.859999999</v>
      </c>
      <c r="D22" s="76">
        <v>45710353.050000004</v>
      </c>
      <c r="E22" s="76">
        <v>26176785.550000004</v>
      </c>
      <c r="F22" s="76">
        <v>0</v>
      </c>
      <c r="G22" s="76">
        <v>0</v>
      </c>
    </row>
    <row r="23" spans="1:7" x14ac:dyDescent="0.3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473</v>
      </c>
      <c r="B24" s="76">
        <v>0</v>
      </c>
      <c r="C24" s="76">
        <v>0</v>
      </c>
      <c r="D24" s="76">
        <v>1700000</v>
      </c>
      <c r="E24" s="76">
        <v>0</v>
      </c>
      <c r="F24" s="76">
        <v>138313854.67000002</v>
      </c>
      <c r="G24" s="76">
        <v>111012524.98</v>
      </c>
    </row>
    <row r="25" spans="1:7" x14ac:dyDescent="0.3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507</v>
      </c>
      <c r="B30" s="119">
        <f>B20+B6+B27</f>
        <v>973666132.03710485</v>
      </c>
      <c r="C30" s="119">
        <f t="shared" ref="C30:G30" si="3">C20+C6+C27</f>
        <v>1122355466.1200001</v>
      </c>
      <c r="D30" s="119">
        <f t="shared" si="3"/>
        <v>1196954746.4000001</v>
      </c>
      <c r="E30" s="119">
        <f t="shared" si="3"/>
        <v>891845963.25899327</v>
      </c>
      <c r="F30" s="119">
        <f t="shared" si="3"/>
        <v>1034684944.3077083</v>
      </c>
      <c r="G30" s="119">
        <f t="shared" si="3"/>
        <v>1482330476.72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508</v>
      </c>
    </row>
    <row r="39" spans="1:7" x14ac:dyDescent="0.3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20 B25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topLeftCell="B1" zoomScale="75" zoomScaleNormal="75" workbookViewId="0">
      <selection activeCell="G29" sqref="G29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0" t="s">
        <v>510</v>
      </c>
      <c r="B1" s="162"/>
      <c r="C1" s="162"/>
      <c r="D1" s="162"/>
      <c r="E1" s="162"/>
      <c r="F1" s="162"/>
      <c r="G1" s="163"/>
    </row>
    <row r="2" spans="1:7" x14ac:dyDescent="0.3">
      <c r="A2" s="182" t="str">
        <f>'Formato 1'!A2</f>
        <v>JUNTA DE AGUA POTABLE DRENAJE ALCANTARILLADO Y SANEAMIENTO DEL MUNICIPIO DE IRAPUATO GTO</v>
      </c>
      <c r="B2" s="183"/>
      <c r="C2" s="183"/>
      <c r="D2" s="183"/>
      <c r="E2" s="183"/>
      <c r="F2" s="183"/>
      <c r="G2" s="184"/>
    </row>
    <row r="3" spans="1:7" x14ac:dyDescent="0.3">
      <c r="A3" s="179" t="s">
        <v>511</v>
      </c>
      <c r="B3" s="180"/>
      <c r="C3" s="180"/>
      <c r="D3" s="180"/>
      <c r="E3" s="180"/>
      <c r="F3" s="180"/>
      <c r="G3" s="181"/>
    </row>
    <row r="4" spans="1:7" x14ac:dyDescent="0.3">
      <c r="A4" s="179" t="s">
        <v>2</v>
      </c>
      <c r="B4" s="180"/>
      <c r="C4" s="180"/>
      <c r="D4" s="180"/>
      <c r="E4" s="180"/>
      <c r="F4" s="180"/>
      <c r="G4" s="181"/>
    </row>
    <row r="5" spans="1:7" x14ac:dyDescent="0.3">
      <c r="A5" s="139" t="s">
        <v>497</v>
      </c>
      <c r="B5" s="7" t="s">
        <v>624</v>
      </c>
      <c r="C5" s="33" t="s">
        <v>625</v>
      </c>
      <c r="D5" s="33" t="s">
        <v>626</v>
      </c>
      <c r="E5" s="33" t="s">
        <v>627</v>
      </c>
      <c r="F5" s="33" t="s">
        <v>628</v>
      </c>
      <c r="G5" s="33" t="s">
        <v>629</v>
      </c>
    </row>
    <row r="6" spans="1:7" ht="15.75" customHeight="1" x14ac:dyDescent="0.3">
      <c r="A6" s="26" t="s">
        <v>482</v>
      </c>
      <c r="B6" s="119">
        <f t="shared" ref="B6:G6" si="0">SUM(B7:B15)</f>
        <v>565404283.39599991</v>
      </c>
      <c r="C6" s="119">
        <f t="shared" si="0"/>
        <v>521667663.97000003</v>
      </c>
      <c r="D6" s="119">
        <f t="shared" si="0"/>
        <v>721334306.88899255</v>
      </c>
      <c r="E6" s="119">
        <f t="shared" si="0"/>
        <v>804769820.54000008</v>
      </c>
      <c r="F6" s="119">
        <f t="shared" si="0"/>
        <v>686737538.10000002</v>
      </c>
      <c r="G6" s="119">
        <f t="shared" si="0"/>
        <v>863616095.24000001</v>
      </c>
    </row>
    <row r="7" spans="1:7" x14ac:dyDescent="0.3">
      <c r="A7" s="58" t="s">
        <v>483</v>
      </c>
      <c r="B7" s="75">
        <v>111229441.904</v>
      </c>
      <c r="C7" s="75">
        <v>116303374.28</v>
      </c>
      <c r="D7" s="75">
        <v>116678257.62</v>
      </c>
      <c r="E7" s="75">
        <v>124369995.31</v>
      </c>
      <c r="F7" s="75">
        <v>137596548.19999999</v>
      </c>
      <c r="G7" s="75">
        <v>147127984.65000001</v>
      </c>
    </row>
    <row r="8" spans="1:7" ht="15.75" customHeight="1" x14ac:dyDescent="0.3">
      <c r="A8" s="58" t="s">
        <v>484</v>
      </c>
      <c r="B8" s="75">
        <v>55510489.828000002</v>
      </c>
      <c r="C8" s="75">
        <v>57007264.170000002</v>
      </c>
      <c r="D8" s="75">
        <v>47214361.689999998</v>
      </c>
      <c r="E8" s="75">
        <v>38725307.43</v>
      </c>
      <c r="F8" s="75">
        <v>50231235.75</v>
      </c>
      <c r="G8" s="75">
        <v>44517005.359999999</v>
      </c>
    </row>
    <row r="9" spans="1:7" x14ac:dyDescent="0.3">
      <c r="A9" s="58" t="s">
        <v>485</v>
      </c>
      <c r="B9" s="75">
        <v>135702512.24399999</v>
      </c>
      <c r="C9" s="75">
        <v>145244748.88</v>
      </c>
      <c r="D9" s="75">
        <v>181736330.78</v>
      </c>
      <c r="E9" s="75">
        <v>240636876.28999999</v>
      </c>
      <c r="F9" s="75">
        <v>263420220.65000001</v>
      </c>
      <c r="G9" s="75">
        <v>352275214.5</v>
      </c>
    </row>
    <row r="10" spans="1:7" x14ac:dyDescent="0.3">
      <c r="A10" s="58" t="s">
        <v>486</v>
      </c>
      <c r="B10" s="75">
        <v>1899670</v>
      </c>
      <c r="C10" s="75">
        <v>58465012.109999999</v>
      </c>
      <c r="D10" s="75">
        <v>46855.15</v>
      </c>
      <c r="E10" s="75">
        <v>1030418.1</v>
      </c>
      <c r="F10" s="75">
        <v>30418.1</v>
      </c>
      <c r="G10" s="75">
        <v>25418.1</v>
      </c>
    </row>
    <row r="11" spans="1:7" x14ac:dyDescent="0.3">
      <c r="A11" s="58" t="s">
        <v>487</v>
      </c>
      <c r="B11" s="75">
        <v>24610942.261999998</v>
      </c>
      <c r="C11" s="75">
        <v>26254738.68</v>
      </c>
      <c r="D11" s="75">
        <v>132757112.39</v>
      </c>
      <c r="E11" s="75">
        <v>70085132.040000007</v>
      </c>
      <c r="F11" s="75">
        <v>48900259.399999999</v>
      </c>
      <c r="G11" s="75">
        <v>38709383.829999998</v>
      </c>
    </row>
    <row r="12" spans="1:7" x14ac:dyDescent="0.3">
      <c r="A12" s="58" t="s">
        <v>488</v>
      </c>
      <c r="B12" s="75">
        <v>176525835.42999998</v>
      </c>
      <c r="C12" s="75">
        <v>118387961.97</v>
      </c>
      <c r="D12" s="75">
        <v>92884074.898992494</v>
      </c>
      <c r="E12" s="75">
        <v>279858321.25</v>
      </c>
      <c r="F12" s="75">
        <v>186555119.34999999</v>
      </c>
      <c r="G12" s="75">
        <v>225252900.28</v>
      </c>
    </row>
    <row r="13" spans="1:7" x14ac:dyDescent="0.3">
      <c r="A13" s="59" t="s">
        <v>489</v>
      </c>
      <c r="B13" s="75">
        <v>59693431.263999999</v>
      </c>
      <c r="C13" s="75">
        <v>0</v>
      </c>
      <c r="D13" s="75">
        <v>150000000</v>
      </c>
      <c r="E13" s="75">
        <v>50000000</v>
      </c>
      <c r="F13" s="75">
        <v>0</v>
      </c>
      <c r="G13" s="75">
        <v>55708188.520000003</v>
      </c>
    </row>
    <row r="14" spans="1:7" x14ac:dyDescent="0.3">
      <c r="A14" s="58" t="s">
        <v>490</v>
      </c>
      <c r="B14" s="75">
        <v>231960.46400000001</v>
      </c>
      <c r="C14" s="75">
        <v>4563.88</v>
      </c>
      <c r="D14" s="75">
        <v>17314.36</v>
      </c>
      <c r="E14" s="75">
        <v>63770.12</v>
      </c>
      <c r="F14" s="75">
        <v>3736.65</v>
      </c>
      <c r="G14" s="75">
        <v>0</v>
      </c>
    </row>
    <row r="15" spans="1:7" x14ac:dyDescent="0.3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492</v>
      </c>
      <c r="B17" s="119">
        <f>SUM(B18:B26)</f>
        <v>97379616.511999995</v>
      </c>
      <c r="C17" s="119">
        <f t="shared" ref="C17:G17" si="1">SUM(C18:C26)</f>
        <v>88855851.180000007</v>
      </c>
      <c r="D17" s="119">
        <f t="shared" si="1"/>
        <v>30991983.851007499</v>
      </c>
      <c r="E17" s="119">
        <f t="shared" si="1"/>
        <v>71442532.120000005</v>
      </c>
      <c r="F17" s="119">
        <f t="shared" si="1"/>
        <v>112884986.96000001</v>
      </c>
      <c r="G17" s="119">
        <f t="shared" si="1"/>
        <v>66069901.789999999</v>
      </c>
    </row>
    <row r="18" spans="1:7" x14ac:dyDescent="0.3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484</v>
      </c>
      <c r="B19" s="76">
        <v>4032373.594</v>
      </c>
      <c r="C19" s="76">
        <v>35674.75</v>
      </c>
      <c r="D19" s="76">
        <v>0</v>
      </c>
      <c r="E19" s="76">
        <v>90000</v>
      </c>
      <c r="F19" s="76">
        <v>859997.53</v>
      </c>
      <c r="G19" s="76">
        <v>50000</v>
      </c>
    </row>
    <row r="20" spans="1:7" x14ac:dyDescent="0.3">
      <c r="A20" s="58" t="s">
        <v>485</v>
      </c>
      <c r="B20" s="76">
        <v>0</v>
      </c>
      <c r="C20" s="76">
        <v>0</v>
      </c>
      <c r="D20" s="76">
        <v>0</v>
      </c>
      <c r="E20" s="76">
        <v>200300</v>
      </c>
      <c r="F20" s="76">
        <v>7729596</v>
      </c>
      <c r="G20" s="76">
        <v>0</v>
      </c>
    </row>
    <row r="21" spans="1:7" x14ac:dyDescent="0.3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487</v>
      </c>
      <c r="B22" s="76">
        <v>3636685.1839999999</v>
      </c>
      <c r="C22" s="76">
        <v>0</v>
      </c>
      <c r="D22" s="76">
        <v>0</v>
      </c>
      <c r="E22" s="76">
        <v>0</v>
      </c>
      <c r="F22" s="76">
        <v>0</v>
      </c>
      <c r="G22" s="76">
        <v>49000</v>
      </c>
    </row>
    <row r="23" spans="1:7" x14ac:dyDescent="0.3">
      <c r="A23" s="59" t="s">
        <v>488</v>
      </c>
      <c r="B23" s="76">
        <v>89710557.733999997</v>
      </c>
      <c r="C23" s="76">
        <v>88820176.430000007</v>
      </c>
      <c r="D23" s="76">
        <v>30991983.851007499</v>
      </c>
      <c r="E23" s="76">
        <v>71152232.120000005</v>
      </c>
      <c r="F23" s="76">
        <v>104295393.43000001</v>
      </c>
      <c r="G23" s="76">
        <v>65970901.789999999</v>
      </c>
    </row>
    <row r="24" spans="1:7" x14ac:dyDescent="0.3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494</v>
      </c>
      <c r="B28" s="119">
        <f>B17+B6</f>
        <v>662783899.90799987</v>
      </c>
      <c r="C28" s="119">
        <f t="shared" ref="C28:G28" si="2">C17+C6</f>
        <v>610523515.1500001</v>
      </c>
      <c r="D28" s="119">
        <f t="shared" si="2"/>
        <v>752326290.74000001</v>
      </c>
      <c r="E28" s="119">
        <f t="shared" si="2"/>
        <v>876212352.66000009</v>
      </c>
      <c r="F28" s="119">
        <f t="shared" si="2"/>
        <v>799622525.06000006</v>
      </c>
      <c r="G28" s="119">
        <f t="shared" si="2"/>
        <v>929685997.02999997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512</v>
      </c>
    </row>
    <row r="32" spans="1:7" x14ac:dyDescent="0.3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6:G6 B16:G18 C13 B21:F21 D19 B26:G28 C22:F22 F13 B20:D20 B15:F15 B24:F2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0" t="s">
        <v>514</v>
      </c>
      <c r="B1" s="162"/>
      <c r="C1" s="162"/>
      <c r="D1" s="162"/>
      <c r="E1" s="162"/>
      <c r="F1" s="162"/>
    </row>
    <row r="2" spans="1:6" x14ac:dyDescent="0.3">
      <c r="A2" s="182" t="str">
        <f>'Formato 1'!A2</f>
        <v>JUNTA DE AGUA POTABLE DRENAJE ALCANTARILLADO Y SANEAMIENTO DEL MUNICIPIO DE IRAPUATO GTO</v>
      </c>
      <c r="B2" s="183"/>
      <c r="C2" s="183"/>
      <c r="D2" s="183"/>
      <c r="E2" s="183"/>
      <c r="F2" s="184"/>
    </row>
    <row r="3" spans="1:6" x14ac:dyDescent="0.3">
      <c r="A3" s="179" t="s">
        <v>515</v>
      </c>
      <c r="B3" s="180"/>
      <c r="C3" s="180"/>
      <c r="D3" s="180"/>
      <c r="E3" s="180"/>
      <c r="F3" s="181"/>
    </row>
    <row r="4" spans="1:6" ht="28.8" x14ac:dyDescent="0.3">
      <c r="A4" s="139" t="s">
        <v>497</v>
      </c>
      <c r="B4" s="7" t="s">
        <v>516</v>
      </c>
      <c r="C4" s="33" t="s">
        <v>517</v>
      </c>
      <c r="D4" s="33" t="s">
        <v>518</v>
      </c>
      <c r="E4" s="33" t="s">
        <v>519</v>
      </c>
      <c r="F4" s="33" t="s">
        <v>520</v>
      </c>
    </row>
    <row r="5" spans="1:6" ht="15.75" customHeight="1" x14ac:dyDescent="0.3">
      <c r="A5" s="143" t="s">
        <v>521</v>
      </c>
      <c r="B5" s="148"/>
      <c r="C5" s="148"/>
      <c r="D5" s="148"/>
      <c r="E5" s="148"/>
      <c r="F5" s="148"/>
    </row>
    <row r="6" spans="1:6" x14ac:dyDescent="0.3">
      <c r="A6" s="146" t="s">
        <v>522</v>
      </c>
      <c r="B6" s="145"/>
      <c r="C6" s="145"/>
      <c r="D6" s="145"/>
      <c r="E6" s="145"/>
      <c r="F6" s="145"/>
    </row>
    <row r="7" spans="1:6" ht="15.75" customHeight="1" x14ac:dyDescent="0.3">
      <c r="A7" s="146" t="s">
        <v>523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524</v>
      </c>
      <c r="B9" s="145"/>
      <c r="C9" s="145"/>
      <c r="D9" s="145"/>
      <c r="E9" s="145"/>
      <c r="F9" s="145"/>
    </row>
    <row r="10" spans="1:6" x14ac:dyDescent="0.3">
      <c r="A10" s="146" t="s">
        <v>525</v>
      </c>
      <c r="B10" s="155"/>
      <c r="C10" s="155"/>
      <c r="D10" s="155"/>
      <c r="E10" s="155"/>
      <c r="F10" s="155"/>
    </row>
    <row r="11" spans="1:6" x14ac:dyDescent="0.3">
      <c r="A11" s="67" t="s">
        <v>526</v>
      </c>
      <c r="B11" s="155"/>
      <c r="C11" s="155"/>
      <c r="D11" s="155"/>
      <c r="E11" s="155"/>
      <c r="F11" s="155"/>
    </row>
    <row r="12" spans="1:6" x14ac:dyDescent="0.3">
      <c r="A12" s="67" t="s">
        <v>527</v>
      </c>
      <c r="B12" s="155"/>
      <c r="C12" s="155"/>
      <c r="D12" s="155"/>
      <c r="E12" s="155"/>
      <c r="F12" s="155"/>
    </row>
    <row r="13" spans="1:6" x14ac:dyDescent="0.3">
      <c r="A13" s="67" t="s">
        <v>528</v>
      </c>
      <c r="B13" s="155"/>
      <c r="C13" s="155"/>
      <c r="D13" s="155"/>
      <c r="E13" s="155"/>
      <c r="F13" s="155"/>
    </row>
    <row r="14" spans="1:6" x14ac:dyDescent="0.3">
      <c r="A14" s="146" t="s">
        <v>529</v>
      </c>
      <c r="B14" s="155"/>
      <c r="C14" s="155"/>
      <c r="D14" s="155"/>
      <c r="E14" s="155"/>
      <c r="F14" s="155"/>
    </row>
    <row r="15" spans="1:6" x14ac:dyDescent="0.3">
      <c r="A15" s="67" t="s">
        <v>526</v>
      </c>
      <c r="B15" s="155"/>
      <c r="C15" s="155"/>
      <c r="D15" s="155"/>
      <c r="E15" s="155"/>
      <c r="F15" s="155"/>
    </row>
    <row r="16" spans="1:6" x14ac:dyDescent="0.3">
      <c r="A16" s="67" t="s">
        <v>527</v>
      </c>
      <c r="B16" s="156"/>
      <c r="C16" s="156"/>
      <c r="D16" s="156"/>
      <c r="E16" s="156"/>
      <c r="F16" s="156"/>
    </row>
    <row r="17" spans="1:6" x14ac:dyDescent="0.3">
      <c r="A17" s="67" t="s">
        <v>528</v>
      </c>
      <c r="B17" s="157"/>
      <c r="C17" s="157"/>
      <c r="D17" s="157"/>
      <c r="E17" s="157"/>
      <c r="F17" s="157"/>
    </row>
    <row r="18" spans="1:6" x14ac:dyDescent="0.3">
      <c r="A18" s="146" t="s">
        <v>530</v>
      </c>
      <c r="B18" s="157"/>
      <c r="C18" s="157"/>
      <c r="D18" s="157"/>
      <c r="E18" s="157"/>
      <c r="F18" s="157"/>
    </row>
    <row r="19" spans="1:6" x14ac:dyDescent="0.3">
      <c r="A19" s="146" t="s">
        <v>531</v>
      </c>
      <c r="B19" s="157"/>
      <c r="C19" s="157"/>
      <c r="D19" s="157"/>
      <c r="E19" s="157"/>
      <c r="F19" s="157"/>
    </row>
    <row r="20" spans="1:6" x14ac:dyDescent="0.3">
      <c r="A20" s="146" t="s">
        <v>532</v>
      </c>
      <c r="B20" s="158"/>
      <c r="C20" s="158"/>
      <c r="D20" s="158"/>
      <c r="E20" s="158"/>
      <c r="F20" s="158"/>
    </row>
    <row r="21" spans="1:6" x14ac:dyDescent="0.3">
      <c r="A21" s="146" t="s">
        <v>533</v>
      </c>
      <c r="B21" s="158"/>
      <c r="C21" s="158"/>
      <c r="D21" s="158"/>
      <c r="E21" s="158"/>
      <c r="F21" s="158"/>
    </row>
    <row r="22" spans="1:6" x14ac:dyDescent="0.3">
      <c r="A22" s="146" t="s">
        <v>534</v>
      </c>
      <c r="B22" s="158"/>
      <c r="C22" s="158"/>
      <c r="D22" s="158"/>
      <c r="E22" s="158"/>
      <c r="F22" s="158"/>
    </row>
    <row r="23" spans="1:6" x14ac:dyDescent="0.3">
      <c r="A23" s="146" t="s">
        <v>535</v>
      </c>
      <c r="B23" s="158"/>
      <c r="C23" s="158"/>
      <c r="D23" s="158"/>
      <c r="E23" s="158"/>
      <c r="F23" s="158"/>
    </row>
    <row r="24" spans="1:6" x14ac:dyDescent="0.3">
      <c r="A24" s="146" t="s">
        <v>536</v>
      </c>
      <c r="B24" s="150"/>
      <c r="C24" s="150"/>
      <c r="D24" s="150"/>
      <c r="E24" s="150"/>
      <c r="F24" s="150"/>
    </row>
    <row r="25" spans="1:6" x14ac:dyDescent="0.3">
      <c r="A25" s="146" t="s">
        <v>537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538</v>
      </c>
      <c r="B27" s="149"/>
      <c r="C27" s="149"/>
      <c r="D27" s="149"/>
      <c r="E27" s="149"/>
      <c r="F27" s="149"/>
    </row>
    <row r="28" spans="1:6" x14ac:dyDescent="0.3">
      <c r="A28" s="146" t="s">
        <v>539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540</v>
      </c>
      <c r="B30" s="53"/>
      <c r="C30" s="53"/>
      <c r="D30" s="53"/>
      <c r="E30" s="53"/>
      <c r="F30" s="53"/>
    </row>
    <row r="31" spans="1:6" x14ac:dyDescent="0.3">
      <c r="A31" s="154" t="s">
        <v>525</v>
      </c>
      <c r="B31" s="91"/>
      <c r="C31" s="91"/>
      <c r="D31" s="91"/>
      <c r="E31" s="91"/>
      <c r="F31" s="91"/>
    </row>
    <row r="32" spans="1:6" x14ac:dyDescent="0.3">
      <c r="A32" s="154" t="s">
        <v>529</v>
      </c>
      <c r="B32" s="91"/>
      <c r="C32" s="91"/>
      <c r="D32" s="91"/>
      <c r="E32" s="91"/>
      <c r="F32" s="91"/>
    </row>
    <row r="33" spans="1:6" x14ac:dyDescent="0.3">
      <c r="A33" s="154" t="s">
        <v>541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542</v>
      </c>
      <c r="B35" s="53"/>
      <c r="C35" s="53"/>
      <c r="D35" s="53"/>
      <c r="E35" s="53"/>
      <c r="F35" s="53"/>
    </row>
    <row r="36" spans="1:6" x14ac:dyDescent="0.3">
      <c r="A36" s="154" t="s">
        <v>543</v>
      </c>
      <c r="B36" s="53"/>
      <c r="C36" s="53"/>
      <c r="D36" s="53"/>
      <c r="E36" s="53"/>
      <c r="F36" s="53"/>
    </row>
    <row r="37" spans="1:6" x14ac:dyDescent="0.3">
      <c r="A37" s="154" t="s">
        <v>544</v>
      </c>
      <c r="B37" s="53"/>
      <c r="C37" s="53"/>
      <c r="D37" s="53"/>
      <c r="E37" s="53"/>
      <c r="F37" s="53"/>
    </row>
    <row r="38" spans="1:6" x14ac:dyDescent="0.3">
      <c r="A38" s="154" t="s">
        <v>545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546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547</v>
      </c>
      <c r="B42" s="53"/>
      <c r="C42" s="53"/>
      <c r="D42" s="53"/>
      <c r="E42" s="53"/>
      <c r="F42" s="53"/>
    </row>
    <row r="43" spans="1:6" x14ac:dyDescent="0.3">
      <c r="A43" s="154" t="s">
        <v>548</v>
      </c>
      <c r="B43" s="91"/>
      <c r="C43" s="91"/>
      <c r="D43" s="91"/>
      <c r="E43" s="91"/>
      <c r="F43" s="91"/>
    </row>
    <row r="44" spans="1:6" x14ac:dyDescent="0.3">
      <c r="A44" s="154" t="s">
        <v>549</v>
      </c>
      <c r="B44" s="91"/>
      <c r="C44" s="91"/>
      <c r="D44" s="91"/>
      <c r="E44" s="91"/>
      <c r="F44" s="91"/>
    </row>
    <row r="45" spans="1:6" x14ac:dyDescent="0.3">
      <c r="A45" s="154" t="s">
        <v>550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551</v>
      </c>
      <c r="B47" s="53"/>
      <c r="C47" s="53"/>
      <c r="D47" s="53"/>
      <c r="E47" s="53"/>
      <c r="F47" s="53"/>
    </row>
    <row r="48" spans="1:6" x14ac:dyDescent="0.3">
      <c r="A48" s="154" t="s">
        <v>549</v>
      </c>
      <c r="B48" s="91"/>
      <c r="C48" s="91"/>
      <c r="D48" s="91"/>
      <c r="E48" s="91"/>
      <c r="F48" s="91"/>
    </row>
    <row r="49" spans="1:6" x14ac:dyDescent="0.3">
      <c r="A49" s="154" t="s">
        <v>550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552</v>
      </c>
      <c r="B51" s="53"/>
      <c r="C51" s="53"/>
      <c r="D51" s="53"/>
      <c r="E51" s="53"/>
      <c r="F51" s="53"/>
    </row>
    <row r="52" spans="1:6" x14ac:dyDescent="0.3">
      <c r="A52" s="154" t="s">
        <v>549</v>
      </c>
      <c r="B52" s="91"/>
      <c r="C52" s="91"/>
      <c r="D52" s="91"/>
      <c r="E52" s="91"/>
      <c r="F52" s="91"/>
    </row>
    <row r="53" spans="1:6" x14ac:dyDescent="0.3">
      <c r="A53" s="154" t="s">
        <v>550</v>
      </c>
      <c r="B53" s="91"/>
      <c r="C53" s="91"/>
      <c r="D53" s="91"/>
      <c r="E53" s="91"/>
      <c r="F53" s="91"/>
    </row>
    <row r="54" spans="1:6" x14ac:dyDescent="0.3">
      <c r="A54" s="154" t="s">
        <v>553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554</v>
      </c>
      <c r="B56" s="53"/>
      <c r="C56" s="53"/>
      <c r="D56" s="53"/>
      <c r="E56" s="53"/>
      <c r="F56" s="53"/>
    </row>
    <row r="57" spans="1:6" x14ac:dyDescent="0.3">
      <c r="A57" s="154" t="s">
        <v>549</v>
      </c>
      <c r="B57" s="91"/>
      <c r="C57" s="91"/>
      <c r="D57" s="91"/>
      <c r="E57" s="91"/>
      <c r="F57" s="91"/>
    </row>
    <row r="58" spans="1:6" x14ac:dyDescent="0.3">
      <c r="A58" s="154" t="s">
        <v>550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555</v>
      </c>
      <c r="B60" s="53"/>
      <c r="C60" s="53"/>
      <c r="D60" s="53"/>
      <c r="E60" s="53"/>
      <c r="F60" s="53"/>
    </row>
    <row r="61" spans="1:6" x14ac:dyDescent="0.3">
      <c r="A61" s="154" t="s">
        <v>556</v>
      </c>
      <c r="B61" s="141"/>
      <c r="C61" s="141"/>
      <c r="D61" s="141"/>
      <c r="E61" s="141"/>
      <c r="F61" s="141"/>
    </row>
    <row r="62" spans="1:6" x14ac:dyDescent="0.3">
      <c r="A62" s="154" t="s">
        <v>557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558</v>
      </c>
      <c r="B64" s="141"/>
      <c r="C64" s="141"/>
      <c r="D64" s="141"/>
      <c r="E64" s="141"/>
      <c r="F64" s="141"/>
    </row>
    <row r="65" spans="1:6" x14ac:dyDescent="0.3">
      <c r="A65" s="154" t="s">
        <v>559</v>
      </c>
      <c r="B65" s="141"/>
      <c r="C65" s="141"/>
      <c r="D65" s="141"/>
      <c r="E65" s="141"/>
      <c r="F65" s="141"/>
    </row>
    <row r="66" spans="1:6" x14ac:dyDescent="0.3">
      <c r="A66" s="154" t="s">
        <v>560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7" t="s">
        <v>445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31" t="s">
        <v>446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447</v>
      </c>
      <c r="B5" s="132"/>
      <c r="C5" s="132"/>
      <c r="D5" s="132"/>
      <c r="E5" s="132"/>
      <c r="F5" s="132"/>
      <c r="G5" s="133"/>
    </row>
    <row r="6" spans="1:7" x14ac:dyDescent="0.3">
      <c r="A6" s="185" t="s">
        <v>497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3">
      <c r="A7" s="186"/>
      <c r="B7" s="70" t="s">
        <v>561</v>
      </c>
      <c r="C7" s="186"/>
      <c r="D7" s="186"/>
      <c r="E7" s="186"/>
      <c r="F7" s="186"/>
      <c r="G7" s="186"/>
    </row>
    <row r="8" spans="1:7" ht="28.8" x14ac:dyDescent="0.3">
      <c r="A8" s="71" t="s">
        <v>504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8" t="s">
        <v>480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481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447</v>
      </c>
      <c r="B5" s="114"/>
      <c r="C5" s="114"/>
      <c r="D5" s="114"/>
      <c r="E5" s="114"/>
      <c r="F5" s="114"/>
      <c r="G5" s="115"/>
    </row>
    <row r="6" spans="1:7" x14ac:dyDescent="0.3">
      <c r="A6" s="189" t="s">
        <v>572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3">
      <c r="A7" s="190"/>
      <c r="B7" s="37" t="s">
        <v>561</v>
      </c>
      <c r="C7" s="186"/>
      <c r="D7" s="186"/>
      <c r="E7" s="186"/>
      <c r="F7" s="186"/>
      <c r="G7" s="186"/>
    </row>
    <row r="8" spans="1:7" x14ac:dyDescent="0.3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8" t="s">
        <v>495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496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2" t="s">
        <v>497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f>+F5+1</f>
        <v>2022</v>
      </c>
    </row>
    <row r="6" spans="1:7" ht="30.6" x14ac:dyDescent="0.3">
      <c r="A6" s="169"/>
      <c r="B6" s="194"/>
      <c r="C6" s="194"/>
      <c r="D6" s="194"/>
      <c r="E6" s="194"/>
      <c r="F6" s="194"/>
      <c r="G6" s="37" t="s">
        <v>576</v>
      </c>
    </row>
    <row r="7" spans="1:7" x14ac:dyDescent="0.3">
      <c r="A7" s="62" t="s">
        <v>504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1" t="s">
        <v>588</v>
      </c>
      <c r="B39" s="191"/>
      <c r="C39" s="191"/>
      <c r="D39" s="191"/>
      <c r="E39" s="191"/>
      <c r="F39" s="191"/>
      <c r="G39" s="191"/>
    </row>
    <row r="40" spans="1:7" x14ac:dyDescent="0.3">
      <c r="A40" s="191" t="s">
        <v>589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8" t="s">
        <v>510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511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5" t="s">
        <v>572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v>2022</v>
      </c>
    </row>
    <row r="6" spans="1:7" ht="48.75" customHeight="1" x14ac:dyDescent="0.3">
      <c r="A6" s="196"/>
      <c r="B6" s="194"/>
      <c r="C6" s="194"/>
      <c r="D6" s="194"/>
      <c r="E6" s="194"/>
      <c r="F6" s="194"/>
      <c r="G6" s="37" t="s">
        <v>590</v>
      </c>
    </row>
    <row r="7" spans="1:7" x14ac:dyDescent="0.3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1" t="s">
        <v>588</v>
      </c>
      <c r="B32" s="191"/>
      <c r="C32" s="191"/>
      <c r="D32" s="191"/>
      <c r="E32" s="191"/>
      <c r="F32" s="191"/>
      <c r="G32" s="191"/>
    </row>
    <row r="33" spans="1:7" x14ac:dyDescent="0.3">
      <c r="A33" s="191" t="s">
        <v>589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7" t="s">
        <v>514</v>
      </c>
      <c r="B1" s="197"/>
      <c r="C1" s="197"/>
      <c r="D1" s="197"/>
      <c r="E1" s="197"/>
      <c r="F1" s="197"/>
    </row>
    <row r="2" spans="1:6" ht="20.100000000000001" customHeight="1" x14ac:dyDescent="0.3">
      <c r="A2" s="110" t="str">
        <f>'Formato 1'!A2</f>
        <v>JUNTA DE AGUA POTABLE DRENAJE ALCANTARILLADO Y SANEAMIENTO DEL MUNICIPIO DE IRAPUATO GTO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515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516</v>
      </c>
      <c r="C4" s="121" t="s">
        <v>517</v>
      </c>
      <c r="D4" s="121" t="s">
        <v>518</v>
      </c>
      <c r="E4" s="121" t="s">
        <v>519</v>
      </c>
      <c r="F4" s="121" t="s">
        <v>520</v>
      </c>
    </row>
    <row r="5" spans="1:6" ht="12.75" customHeight="1" x14ac:dyDescent="0.3">
      <c r="A5" s="18" t="s">
        <v>521</v>
      </c>
      <c r="B5" s="53"/>
      <c r="C5" s="53"/>
      <c r="D5" s="53"/>
      <c r="E5" s="53"/>
      <c r="F5" s="53"/>
    </row>
    <row r="6" spans="1:6" ht="28.8" x14ac:dyDescent="0.3">
      <c r="A6" s="59" t="s">
        <v>522</v>
      </c>
      <c r="B6" s="60"/>
      <c r="C6" s="60"/>
      <c r="D6" s="60"/>
      <c r="E6" s="60"/>
      <c r="F6" s="60"/>
    </row>
    <row r="7" spans="1:6" ht="14.4" x14ac:dyDescent="0.3">
      <c r="A7" s="59" t="s">
        <v>523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524</v>
      </c>
      <c r="B9" s="45"/>
      <c r="C9" s="45"/>
      <c r="D9" s="45"/>
      <c r="E9" s="45"/>
      <c r="F9" s="45"/>
    </row>
    <row r="10" spans="1:6" ht="14.4" x14ac:dyDescent="0.3">
      <c r="A10" s="59" t="s">
        <v>525</v>
      </c>
      <c r="B10" s="60"/>
      <c r="C10" s="60"/>
      <c r="D10" s="60"/>
      <c r="E10" s="60"/>
      <c r="F10" s="60"/>
    </row>
    <row r="11" spans="1:6" ht="14.4" x14ac:dyDescent="0.3">
      <c r="A11" s="80" t="s">
        <v>526</v>
      </c>
      <c r="B11" s="60"/>
      <c r="C11" s="60"/>
      <c r="D11" s="60"/>
      <c r="E11" s="60"/>
      <c r="F11" s="60"/>
    </row>
    <row r="12" spans="1:6" ht="14.4" x14ac:dyDescent="0.3">
      <c r="A12" s="80" t="s">
        <v>527</v>
      </c>
      <c r="B12" s="60"/>
      <c r="C12" s="60"/>
      <c r="D12" s="60"/>
      <c r="E12" s="60"/>
      <c r="F12" s="60"/>
    </row>
    <row r="13" spans="1:6" ht="14.4" x14ac:dyDescent="0.3">
      <c r="A13" s="80" t="s">
        <v>528</v>
      </c>
      <c r="B13" s="60"/>
      <c r="C13" s="60"/>
      <c r="D13" s="60"/>
      <c r="E13" s="60"/>
      <c r="F13" s="60"/>
    </row>
    <row r="14" spans="1:6" ht="14.4" x14ac:dyDescent="0.3">
      <c r="A14" s="59" t="s">
        <v>529</v>
      </c>
      <c r="B14" s="60"/>
      <c r="C14" s="60"/>
      <c r="D14" s="60"/>
      <c r="E14" s="60"/>
      <c r="F14" s="60"/>
    </row>
    <row r="15" spans="1:6" ht="14.4" x14ac:dyDescent="0.3">
      <c r="A15" s="80" t="s">
        <v>526</v>
      </c>
      <c r="B15" s="60"/>
      <c r="C15" s="60"/>
      <c r="D15" s="60"/>
      <c r="E15" s="60"/>
      <c r="F15" s="60"/>
    </row>
    <row r="16" spans="1:6" ht="14.4" x14ac:dyDescent="0.3">
      <c r="A16" s="80" t="s">
        <v>527</v>
      </c>
      <c r="B16" s="60"/>
      <c r="C16" s="60"/>
      <c r="D16" s="60"/>
      <c r="E16" s="60"/>
      <c r="F16" s="60"/>
    </row>
    <row r="17" spans="1:6" ht="14.4" x14ac:dyDescent="0.3">
      <c r="A17" s="80" t="s">
        <v>528</v>
      </c>
      <c r="B17" s="60"/>
      <c r="C17" s="60"/>
      <c r="D17" s="60"/>
      <c r="E17" s="60"/>
      <c r="F17" s="60"/>
    </row>
    <row r="18" spans="1:6" ht="14.4" x14ac:dyDescent="0.3">
      <c r="A18" s="59" t="s">
        <v>530</v>
      </c>
      <c r="B18" s="122"/>
      <c r="C18" s="60"/>
      <c r="D18" s="60"/>
      <c r="E18" s="60"/>
      <c r="F18" s="60"/>
    </row>
    <row r="19" spans="1:6" ht="14.4" x14ac:dyDescent="0.3">
      <c r="A19" s="59" t="s">
        <v>531</v>
      </c>
      <c r="B19" s="60"/>
      <c r="C19" s="60"/>
      <c r="D19" s="60"/>
      <c r="E19" s="60"/>
      <c r="F19" s="60"/>
    </row>
    <row r="20" spans="1:6" ht="14.4" x14ac:dyDescent="0.3">
      <c r="A20" s="59" t="s">
        <v>532</v>
      </c>
      <c r="B20" s="123"/>
      <c r="C20" s="123"/>
      <c r="D20" s="123"/>
      <c r="E20" s="123"/>
      <c r="F20" s="123"/>
    </row>
    <row r="21" spans="1:6" ht="28.8" x14ac:dyDescent="0.3">
      <c r="A21" s="59" t="s">
        <v>533</v>
      </c>
      <c r="B21" s="123"/>
      <c r="C21" s="123"/>
      <c r="D21" s="123"/>
      <c r="E21" s="123"/>
      <c r="F21" s="123"/>
    </row>
    <row r="22" spans="1:6" ht="28.8" x14ac:dyDescent="0.3">
      <c r="A22" s="59" t="s">
        <v>534</v>
      </c>
      <c r="B22" s="123"/>
      <c r="C22" s="123"/>
      <c r="D22" s="123"/>
      <c r="E22" s="123"/>
      <c r="F22" s="123"/>
    </row>
    <row r="23" spans="1:6" ht="14.4" x14ac:dyDescent="0.3">
      <c r="A23" s="59" t="s">
        <v>535</v>
      </c>
      <c r="B23" s="123"/>
      <c r="C23" s="123"/>
      <c r="D23" s="123"/>
      <c r="E23" s="123"/>
      <c r="F23" s="123"/>
    </row>
    <row r="24" spans="1:6" ht="14.4" x14ac:dyDescent="0.3">
      <c r="A24" s="59" t="s">
        <v>536</v>
      </c>
      <c r="B24" s="124"/>
      <c r="C24" s="60"/>
      <c r="D24" s="60"/>
      <c r="E24" s="60"/>
      <c r="F24" s="60"/>
    </row>
    <row r="25" spans="1:6" ht="14.4" x14ac:dyDescent="0.3">
      <c r="A25" s="59" t="s">
        <v>537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538</v>
      </c>
      <c r="B27" s="45"/>
      <c r="C27" s="45"/>
      <c r="D27" s="45"/>
      <c r="E27" s="45"/>
      <c r="F27" s="45"/>
    </row>
    <row r="28" spans="1:6" ht="14.4" x14ac:dyDescent="0.3">
      <c r="A28" s="59" t="s">
        <v>539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540</v>
      </c>
      <c r="B30" s="45"/>
      <c r="C30" s="45"/>
      <c r="D30" s="45"/>
      <c r="E30" s="45"/>
      <c r="F30" s="45"/>
    </row>
    <row r="31" spans="1:6" ht="14.4" x14ac:dyDescent="0.3">
      <c r="A31" s="59" t="s">
        <v>525</v>
      </c>
      <c r="B31" s="60"/>
      <c r="C31" s="60"/>
      <c r="D31" s="60"/>
      <c r="E31" s="60"/>
      <c r="F31" s="60"/>
    </row>
    <row r="32" spans="1:6" ht="14.4" x14ac:dyDescent="0.3">
      <c r="A32" s="59" t="s">
        <v>529</v>
      </c>
      <c r="B32" s="60"/>
      <c r="C32" s="60"/>
      <c r="D32" s="60"/>
      <c r="E32" s="60"/>
      <c r="F32" s="60"/>
    </row>
    <row r="33" spans="1:6" ht="14.4" x14ac:dyDescent="0.3">
      <c r="A33" s="59" t="s">
        <v>541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542</v>
      </c>
      <c r="B35" s="45"/>
      <c r="C35" s="45"/>
      <c r="D35" s="45"/>
      <c r="E35" s="45"/>
      <c r="F35" s="45"/>
    </row>
    <row r="36" spans="1:6" ht="14.4" x14ac:dyDescent="0.3">
      <c r="A36" s="59" t="s">
        <v>543</v>
      </c>
      <c r="B36" s="60"/>
      <c r="C36" s="60"/>
      <c r="D36" s="60"/>
      <c r="E36" s="60"/>
      <c r="F36" s="60"/>
    </row>
    <row r="37" spans="1:6" ht="14.4" x14ac:dyDescent="0.3">
      <c r="A37" s="59" t="s">
        <v>544</v>
      </c>
      <c r="B37" s="60"/>
      <c r="C37" s="60"/>
      <c r="D37" s="60"/>
      <c r="E37" s="60"/>
      <c r="F37" s="60"/>
    </row>
    <row r="38" spans="1:6" ht="14.4" x14ac:dyDescent="0.3">
      <c r="A38" s="59" t="s">
        <v>545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546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547</v>
      </c>
      <c r="B42" s="45"/>
      <c r="C42" s="45"/>
      <c r="D42" s="45"/>
      <c r="E42" s="45"/>
      <c r="F42" s="45"/>
    </row>
    <row r="43" spans="1:6" ht="14.4" x14ac:dyDescent="0.3">
      <c r="A43" s="59" t="s">
        <v>548</v>
      </c>
      <c r="B43" s="60"/>
      <c r="C43" s="60"/>
      <c r="D43" s="60"/>
      <c r="E43" s="60"/>
      <c r="F43" s="60"/>
    </row>
    <row r="44" spans="1:6" ht="14.4" x14ac:dyDescent="0.3">
      <c r="A44" s="59" t="s">
        <v>549</v>
      </c>
      <c r="B44" s="60"/>
      <c r="C44" s="60"/>
      <c r="D44" s="60"/>
      <c r="E44" s="60"/>
      <c r="F44" s="60"/>
    </row>
    <row r="45" spans="1:6" ht="14.4" x14ac:dyDescent="0.3">
      <c r="A45" s="59" t="s">
        <v>550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551</v>
      </c>
      <c r="B47" s="45"/>
      <c r="C47" s="45"/>
      <c r="D47" s="45"/>
      <c r="E47" s="45"/>
      <c r="F47" s="45"/>
    </row>
    <row r="48" spans="1:6" ht="14.4" x14ac:dyDescent="0.3">
      <c r="A48" s="59" t="s">
        <v>549</v>
      </c>
      <c r="B48" s="123"/>
      <c r="C48" s="123"/>
      <c r="D48" s="123"/>
      <c r="E48" s="123"/>
      <c r="F48" s="123"/>
    </row>
    <row r="49" spans="1:6" ht="14.4" x14ac:dyDescent="0.3">
      <c r="A49" s="59" t="s">
        <v>550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552</v>
      </c>
      <c r="B51" s="45"/>
      <c r="C51" s="45"/>
      <c r="D51" s="45"/>
      <c r="E51" s="45"/>
      <c r="F51" s="45"/>
    </row>
    <row r="52" spans="1:6" ht="14.4" x14ac:dyDescent="0.3">
      <c r="A52" s="59" t="s">
        <v>549</v>
      </c>
      <c r="B52" s="60"/>
      <c r="C52" s="60"/>
      <c r="D52" s="60"/>
      <c r="E52" s="60"/>
      <c r="F52" s="60"/>
    </row>
    <row r="53" spans="1:6" ht="14.4" x14ac:dyDescent="0.3">
      <c r="A53" s="59" t="s">
        <v>550</v>
      </c>
      <c r="B53" s="60"/>
      <c r="C53" s="60"/>
      <c r="D53" s="60"/>
      <c r="E53" s="60"/>
      <c r="F53" s="60"/>
    </row>
    <row r="54" spans="1:6" ht="14.4" x14ac:dyDescent="0.3">
      <c r="A54" s="59" t="s">
        <v>553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554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549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550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555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556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557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558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559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560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A2" sqref="A2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1" t="s">
        <v>124</v>
      </c>
      <c r="B1" s="162"/>
      <c r="C1" s="162"/>
      <c r="D1" s="162"/>
      <c r="E1" s="162"/>
      <c r="F1" s="162"/>
      <c r="G1" s="162"/>
      <c r="H1" s="163"/>
    </row>
    <row r="2" spans="1:8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4">
        <v>50358290.310000002</v>
      </c>
      <c r="C18" s="108"/>
      <c r="D18" s="108"/>
      <c r="E18" s="108"/>
      <c r="F18" s="199">
        <v>224000413.97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198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50358290.310000002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199">
        <f>F8+F18</f>
        <v>224000413.97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4" t="s">
        <v>154</v>
      </c>
      <c r="B33" s="164"/>
      <c r="C33" s="164"/>
      <c r="D33" s="164"/>
      <c r="E33" s="164"/>
      <c r="F33" s="164"/>
      <c r="G33" s="164"/>
      <c r="H33" s="164"/>
    </row>
    <row r="34" spans="1:8" ht="14.4" customHeight="1" x14ac:dyDescent="0.3">
      <c r="A34" s="164"/>
      <c r="B34" s="164"/>
      <c r="C34" s="164"/>
      <c r="D34" s="164"/>
      <c r="E34" s="164"/>
      <c r="F34" s="164"/>
      <c r="G34" s="164"/>
      <c r="H34" s="164"/>
    </row>
    <row r="35" spans="1:8" ht="14.4" customHeight="1" x14ac:dyDescent="0.3">
      <c r="A35" s="164"/>
      <c r="B35" s="164"/>
      <c r="C35" s="164"/>
      <c r="D35" s="164"/>
      <c r="E35" s="164"/>
      <c r="F35" s="164"/>
      <c r="G35" s="164"/>
      <c r="H35" s="164"/>
    </row>
    <row r="36" spans="1:8" ht="14.4" customHeight="1" x14ac:dyDescent="0.3">
      <c r="A36" s="164"/>
      <c r="B36" s="164"/>
      <c r="C36" s="164"/>
      <c r="D36" s="164"/>
      <c r="E36" s="164"/>
      <c r="F36" s="164"/>
      <c r="G36" s="164"/>
      <c r="H36" s="164"/>
    </row>
    <row r="37" spans="1:8" ht="14.4" customHeight="1" x14ac:dyDescent="0.3">
      <c r="A37" s="164"/>
      <c r="B37" s="164"/>
      <c r="C37" s="164"/>
      <c r="D37" s="164"/>
      <c r="E37" s="164"/>
      <c r="F37" s="164"/>
      <c r="G37" s="164"/>
      <c r="H37" s="164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E21 F17 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B19:E20 G18:H20 C18:E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1" t="s">
        <v>165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630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disablePrompts="1"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2" zoomScale="75" zoomScaleNormal="75" workbookViewId="0">
      <selection activeCell="C9" sqref="C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1" t="s">
        <v>189</v>
      </c>
      <c r="B1" s="162"/>
      <c r="C1" s="162"/>
      <c r="D1" s="163"/>
    </row>
    <row r="2" spans="1:4" x14ac:dyDescent="0.3">
      <c r="A2" s="110" t="str">
        <f>'Formato 1'!A2</f>
        <v>JUNTA DE AGUA POTABLE DRENAJE ALCANTARILLADO Y SANEAMIENTO DEL MUNICIPIO DE IRAPUATO GTO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31 de Diciembre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698006593.62</v>
      </c>
      <c r="C8" s="14">
        <f>SUM(C9:C11)</f>
        <v>432313336.29999995</v>
      </c>
      <c r="D8" s="14">
        <f>SUM(D9:D11)</f>
        <v>432313336.29999995</v>
      </c>
    </row>
    <row r="9" spans="1:4" x14ac:dyDescent="0.3">
      <c r="A9" s="58" t="s">
        <v>195</v>
      </c>
      <c r="B9" s="94">
        <v>698006593.62</v>
      </c>
      <c r="C9" s="94">
        <v>415474335.57999998</v>
      </c>
      <c r="D9" s="94">
        <v>415474335.57999998</v>
      </c>
    </row>
    <row r="10" spans="1:4" x14ac:dyDescent="0.3">
      <c r="A10" s="58" t="s">
        <v>196</v>
      </c>
      <c r="B10" s="94">
        <v>0</v>
      </c>
      <c r="C10" s="94">
        <v>16839000.719999999</v>
      </c>
      <c r="D10" s="94">
        <v>16839000.719999999</v>
      </c>
    </row>
    <row r="11" spans="1:4" x14ac:dyDescent="0.3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698006593.62</v>
      </c>
      <c r="C13" s="14">
        <f>C14+C15</f>
        <v>403336187.62</v>
      </c>
      <c r="D13" s="14">
        <f>D14+D15</f>
        <v>396672885.69</v>
      </c>
    </row>
    <row r="14" spans="1:4" x14ac:dyDescent="0.3">
      <c r="A14" s="58" t="s">
        <v>199</v>
      </c>
      <c r="B14" s="94">
        <v>698006593.62</v>
      </c>
      <c r="C14" s="94">
        <v>403336187.62</v>
      </c>
      <c r="D14" s="94">
        <v>396672885.69</v>
      </c>
    </row>
    <row r="15" spans="1:4" x14ac:dyDescent="0.3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121030030.73</v>
      </c>
      <c r="D17" s="14">
        <f>D18+D19</f>
        <v>120303448.31999999</v>
      </c>
    </row>
    <row r="18" spans="1:4" x14ac:dyDescent="0.3">
      <c r="A18" s="58" t="s">
        <v>202</v>
      </c>
      <c r="B18" s="16">
        <v>0</v>
      </c>
      <c r="C18" s="47">
        <v>75095462.260000005</v>
      </c>
      <c r="D18" s="47">
        <v>74368879.849999994</v>
      </c>
    </row>
    <row r="19" spans="1:4" x14ac:dyDescent="0.3">
      <c r="A19" s="58" t="s">
        <v>203</v>
      </c>
      <c r="B19" s="16">
        <v>0</v>
      </c>
      <c r="C19" s="47">
        <v>45934568.469999999</v>
      </c>
      <c r="D19" s="47">
        <v>45934568.469999999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0</v>
      </c>
      <c r="C21" s="14">
        <f>C8-C13+C17</f>
        <v>150007179.40999997</v>
      </c>
      <c r="D21" s="14">
        <f>D8-D13+D17</f>
        <v>155943898.92999995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0</v>
      </c>
      <c r="C23" s="14">
        <f>C21-C11</f>
        <v>150007179.40999997</v>
      </c>
      <c r="D23" s="14">
        <f>D21-D11</f>
        <v>155943898.92999995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0</v>
      </c>
      <c r="C25" s="14">
        <f>C23-C17</f>
        <v>28977148.679999962</v>
      </c>
      <c r="D25" s="14">
        <f>D23-D17</f>
        <v>35640450.609999955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28977148.679999962</v>
      </c>
      <c r="D33" s="4">
        <f>D25+D29</f>
        <v>35640450.609999955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698006593.62</v>
      </c>
      <c r="C48" s="96">
        <f>C9</f>
        <v>415474335.57999998</v>
      </c>
      <c r="D48" s="96">
        <f>D9</f>
        <v>415474335.57999998</v>
      </c>
    </row>
    <row r="49" spans="1:4" x14ac:dyDescent="0.3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v>698006593.62</v>
      </c>
      <c r="C53" s="47">
        <v>403336187.62</v>
      </c>
      <c r="D53" s="47">
        <v>396672885.69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75095462.260000005</v>
      </c>
      <c r="D55" s="47">
        <f>D18</f>
        <v>74368879.849999994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0</v>
      </c>
      <c r="C57" s="4">
        <f>C48+C49-C53+C55</f>
        <v>87233610.219999984</v>
      </c>
      <c r="D57" s="4">
        <f>D48+D49-D53+D55</f>
        <v>93170329.73999998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0</v>
      </c>
      <c r="C59" s="4">
        <f>C57-C49</f>
        <v>87233610.219999984</v>
      </c>
      <c r="D59" s="4">
        <f>D57-D49</f>
        <v>93170329.73999998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0</v>
      </c>
      <c r="C63" s="98">
        <f>C10</f>
        <v>16839000.719999999</v>
      </c>
      <c r="D63" s="98">
        <f>D10</f>
        <v>16839000.719999999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45934568.469999999</v>
      </c>
      <c r="D70" s="94">
        <f>D19</f>
        <v>45934568.469999999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0</v>
      </c>
      <c r="C72" s="14">
        <f>C63+C64-C68+C70</f>
        <v>62773569.189999998</v>
      </c>
      <c r="D72" s="14">
        <f>D63+D64-D68+D70</f>
        <v>62773569.189999998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0</v>
      </c>
      <c r="C74" s="14">
        <f>C72-C64</f>
        <v>62773569.189999998</v>
      </c>
      <c r="D74" s="14">
        <f>D72-D64</f>
        <v>62773569.189999998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2 B63:D74 B12:D13 B16:D17 B20:D25 B18:B19 B54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G15" sqref="G15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1" t="s">
        <v>230</v>
      </c>
      <c r="B1" s="162"/>
      <c r="C1" s="162"/>
      <c r="D1" s="162"/>
      <c r="E1" s="162"/>
      <c r="F1" s="162"/>
      <c r="G1" s="163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231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65" t="s">
        <v>232</v>
      </c>
      <c r="B6" s="167" t="s">
        <v>233</v>
      </c>
      <c r="C6" s="167"/>
      <c r="D6" s="167"/>
      <c r="E6" s="167"/>
      <c r="F6" s="167"/>
      <c r="G6" s="167" t="s">
        <v>234</v>
      </c>
    </row>
    <row r="7" spans="1:7" ht="28.8" x14ac:dyDescent="0.3">
      <c r="A7" s="166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7"/>
    </row>
    <row r="8" spans="1:7" x14ac:dyDescent="0.3">
      <c r="A8" s="26" t="s">
        <v>239</v>
      </c>
      <c r="B8" s="91"/>
      <c r="C8" s="91"/>
      <c r="D8" s="91"/>
      <c r="E8" s="91"/>
      <c r="F8" s="91"/>
      <c r="G8" s="91"/>
    </row>
    <row r="9" spans="1:7" x14ac:dyDescent="0.3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244</v>
      </c>
      <c r="B13" s="47">
        <v>41271603.380000003</v>
      </c>
      <c r="C13" s="47">
        <v>-3029925.09</v>
      </c>
      <c r="D13" s="47">
        <v>38241678.289999999</v>
      </c>
      <c r="E13" s="47">
        <v>38241678.289999999</v>
      </c>
      <c r="F13" s="47">
        <v>38241678.289999999</v>
      </c>
      <c r="G13" s="47">
        <f t="shared" si="0"/>
        <v>-3029925.0900000036</v>
      </c>
    </row>
    <row r="14" spans="1:7" x14ac:dyDescent="0.3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246</v>
      </c>
      <c r="B15" s="47">
        <v>656734990.25999999</v>
      </c>
      <c r="C15" s="47">
        <v>676341283.19000006</v>
      </c>
      <c r="D15" s="47">
        <v>1333076273.45</v>
      </c>
      <c r="E15" s="47">
        <v>1333076273.45</v>
      </c>
      <c r="F15" s="47">
        <v>1333076273.45</v>
      </c>
      <c r="G15" s="47">
        <f t="shared" si="0"/>
        <v>676341283.19000006</v>
      </c>
    </row>
    <row r="16" spans="1:7" x14ac:dyDescent="0.3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" customHeight="1" x14ac:dyDescent="0.3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7">SUM(B9,B10,B11,B12,B13,B14,B15,B16,B28,B34,B35,B37)</f>
        <v>698006593.63999999</v>
      </c>
      <c r="C41" s="4">
        <f t="shared" si="7"/>
        <v>673311358.10000002</v>
      </c>
      <c r="D41" s="4">
        <f t="shared" si="7"/>
        <v>1371317951.74</v>
      </c>
      <c r="E41" s="4">
        <f t="shared" si="7"/>
        <v>1371317951.74</v>
      </c>
      <c r="F41" s="4">
        <f t="shared" si="7"/>
        <v>1371317951.74</v>
      </c>
      <c r="G41" s="4">
        <f t="shared" si="7"/>
        <v>673311358.10000002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673311358.10000002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291</v>
      </c>
      <c r="B62" s="47">
        <v>0</v>
      </c>
      <c r="C62" s="47">
        <v>111012524.98</v>
      </c>
      <c r="D62" s="47">
        <v>111012524.98</v>
      </c>
      <c r="E62" s="47">
        <v>111012524.98</v>
      </c>
      <c r="F62" s="47">
        <v>111012524.98</v>
      </c>
      <c r="G62" s="47">
        <f t="shared" si="13"/>
        <v>111012524.98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14">B45+B54+B59+B62+B63</f>
        <v>0</v>
      </c>
      <c r="C65" s="4">
        <f t="shared" si="14"/>
        <v>111012524.98</v>
      </c>
      <c r="D65" s="4">
        <f t="shared" si="14"/>
        <v>111012524.98</v>
      </c>
      <c r="E65" s="4">
        <f t="shared" si="14"/>
        <v>111012524.98</v>
      </c>
      <c r="F65" s="4">
        <f t="shared" si="14"/>
        <v>111012524.98</v>
      </c>
      <c r="G65" s="4">
        <f t="shared" si="14"/>
        <v>111012524.98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16">B41+B65+B67</f>
        <v>698006593.63999999</v>
      </c>
      <c r="C70" s="4">
        <f t="shared" si="16"/>
        <v>784323883.08000004</v>
      </c>
      <c r="D70" s="4">
        <f t="shared" si="16"/>
        <v>1482330476.72</v>
      </c>
      <c r="E70" s="4">
        <f t="shared" si="16"/>
        <v>1482330476.72</v>
      </c>
      <c r="F70" s="4">
        <f t="shared" si="16"/>
        <v>1482330476.72</v>
      </c>
      <c r="G70" s="4">
        <f t="shared" si="16"/>
        <v>784323883.08000004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61 G9:G15 G60:G76 G55:G58 G38:G53 B63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60"/>
  <sheetViews>
    <sheetView showGridLines="0" tabSelected="1" topLeftCell="A44" zoomScale="75" zoomScaleNormal="75" workbookViewId="0">
      <selection activeCell="A63" sqref="A6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7.33203125" bestFit="1" customWidth="1"/>
    <col min="8" max="8" width="2.33203125" customWidth="1"/>
    <col min="9" max="9" width="13.109375" bestFit="1" customWidth="1"/>
  </cols>
  <sheetData>
    <row r="1" spans="1:7" ht="40.950000000000003" customHeight="1" x14ac:dyDescent="0.3">
      <c r="A1" s="170" t="s">
        <v>301</v>
      </c>
      <c r="B1" s="162"/>
      <c r="C1" s="162"/>
      <c r="D1" s="162"/>
      <c r="E1" s="162"/>
      <c r="F1" s="162"/>
      <c r="G1" s="163"/>
    </row>
    <row r="2" spans="1:7" x14ac:dyDescent="0.3">
      <c r="A2" s="125" t="str">
        <f>'Formato 1'!A2</f>
        <v>JUNTA DE AGUA POTABLE DRENAJE ALCANTARILLADO Y SANEAMIENTO DEL MUNICIPIO DE IRAPUATO GTO</v>
      </c>
      <c r="B2" s="125"/>
      <c r="C2" s="125"/>
      <c r="D2" s="125"/>
      <c r="E2" s="125"/>
      <c r="F2" s="125"/>
      <c r="G2" s="125"/>
    </row>
    <row r="3" spans="1:7" x14ac:dyDescent="0.3">
      <c r="A3" s="126" t="s">
        <v>302</v>
      </c>
      <c r="B3" s="126"/>
      <c r="C3" s="126"/>
      <c r="D3" s="126"/>
      <c r="E3" s="126"/>
      <c r="F3" s="126"/>
      <c r="G3" s="126"/>
    </row>
    <row r="4" spans="1:7" x14ac:dyDescent="0.3">
      <c r="A4" s="126" t="s">
        <v>303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68" t="s">
        <v>6</v>
      </c>
      <c r="B7" s="168" t="s">
        <v>304</v>
      </c>
      <c r="C7" s="168"/>
      <c r="D7" s="168"/>
      <c r="E7" s="168"/>
      <c r="F7" s="168"/>
      <c r="G7" s="169" t="s">
        <v>305</v>
      </c>
    </row>
    <row r="8" spans="1:7" ht="28.8" x14ac:dyDescent="0.3">
      <c r="A8" s="168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8"/>
    </row>
    <row r="9" spans="1:7" x14ac:dyDescent="0.3">
      <c r="A9" s="27" t="s">
        <v>310</v>
      </c>
      <c r="B9" s="83">
        <f t="shared" ref="B9:G9" si="0">SUM(B10,B18,B28,B38,B48,B58,B62,B71,B75)</f>
        <v>698006593.62</v>
      </c>
      <c r="C9" s="83">
        <f t="shared" si="0"/>
        <v>673311358.12</v>
      </c>
      <c r="D9" s="83">
        <f t="shared" si="0"/>
        <v>1371317951.74</v>
      </c>
      <c r="E9" s="83">
        <f t="shared" si="0"/>
        <v>863616095.24000001</v>
      </c>
      <c r="F9" s="83">
        <f t="shared" si="0"/>
        <v>787919934.67000008</v>
      </c>
      <c r="G9" s="83">
        <f t="shared" si="0"/>
        <v>507701856.5</v>
      </c>
    </row>
    <row r="10" spans="1:7" x14ac:dyDescent="0.3">
      <c r="A10" s="84" t="s">
        <v>311</v>
      </c>
      <c r="B10" s="83">
        <f t="shared" ref="B10:G10" si="1">SUM(B11:B17)</f>
        <v>153820017.38999999</v>
      </c>
      <c r="C10" s="83">
        <f t="shared" si="1"/>
        <v>0</v>
      </c>
      <c r="D10" s="83">
        <f t="shared" si="1"/>
        <v>153820017.38999999</v>
      </c>
      <c r="E10" s="83">
        <f t="shared" si="1"/>
        <v>147127984.64999998</v>
      </c>
      <c r="F10" s="83">
        <f t="shared" si="1"/>
        <v>147093866.20999998</v>
      </c>
      <c r="G10" s="83">
        <f t="shared" si="1"/>
        <v>6692032.7400000114</v>
      </c>
    </row>
    <row r="11" spans="1:7" x14ac:dyDescent="0.3">
      <c r="A11" s="85" t="s">
        <v>312</v>
      </c>
      <c r="B11" s="75">
        <v>105782650.98999999</v>
      </c>
      <c r="C11" s="75">
        <v>-2227389.0099999998</v>
      </c>
      <c r="D11" s="75">
        <v>103555261.98</v>
      </c>
      <c r="E11" s="75">
        <v>101976583.45999999</v>
      </c>
      <c r="F11" s="75">
        <v>101942465.02</v>
      </c>
      <c r="G11" s="75">
        <f>D11-E11</f>
        <v>1578678.5200000107</v>
      </c>
    </row>
    <row r="12" spans="1:7" x14ac:dyDescent="0.3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3">
      <c r="A13" s="85" t="s">
        <v>314</v>
      </c>
      <c r="B13" s="75">
        <v>16096235.34</v>
      </c>
      <c r="C13" s="75">
        <v>2595938.84</v>
      </c>
      <c r="D13" s="75">
        <v>18692174.18</v>
      </c>
      <c r="E13" s="75">
        <v>16173260.27</v>
      </c>
      <c r="F13" s="75">
        <v>16173260.27</v>
      </c>
      <c r="G13" s="75">
        <f t="shared" si="2"/>
        <v>2518913.91</v>
      </c>
    </row>
    <row r="14" spans="1:7" x14ac:dyDescent="0.3">
      <c r="A14" s="85" t="s">
        <v>315</v>
      </c>
      <c r="B14" s="75">
        <v>31841131.059999999</v>
      </c>
      <c r="C14" s="75">
        <v>-2307549.83</v>
      </c>
      <c r="D14" s="75">
        <v>29533581.23</v>
      </c>
      <c r="E14" s="75">
        <v>27290033.23</v>
      </c>
      <c r="F14" s="75">
        <v>27290033.23</v>
      </c>
      <c r="G14" s="75">
        <f t="shared" si="2"/>
        <v>2243548</v>
      </c>
    </row>
    <row r="15" spans="1:7" x14ac:dyDescent="0.3">
      <c r="A15" s="85" t="s">
        <v>316</v>
      </c>
      <c r="B15" s="75">
        <v>100000</v>
      </c>
      <c r="C15" s="75">
        <v>1939000</v>
      </c>
      <c r="D15" s="75">
        <v>2039000</v>
      </c>
      <c r="E15" s="75">
        <v>1688107.69</v>
      </c>
      <c r="F15" s="75">
        <v>1688107.69</v>
      </c>
      <c r="G15" s="75">
        <f t="shared" si="2"/>
        <v>350892.31000000006</v>
      </c>
    </row>
    <row r="16" spans="1:7" x14ac:dyDescent="0.3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9" x14ac:dyDescent="0.3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9" x14ac:dyDescent="0.3">
      <c r="A18" s="84" t="s">
        <v>319</v>
      </c>
      <c r="B18" s="83">
        <f t="shared" ref="B18:G18" si="3">SUM(B19:B27)</f>
        <v>64202347.739999995</v>
      </c>
      <c r="C18" s="83">
        <f t="shared" si="3"/>
        <v>-15198447.529999999</v>
      </c>
      <c r="D18" s="83">
        <f t="shared" si="3"/>
        <v>49003900.210000001</v>
      </c>
      <c r="E18" s="83">
        <f t="shared" si="3"/>
        <v>44517005.359999999</v>
      </c>
      <c r="F18" s="83">
        <f t="shared" si="3"/>
        <v>44495661.359999999</v>
      </c>
      <c r="G18" s="83">
        <f t="shared" si="3"/>
        <v>4486894.8499999987</v>
      </c>
    </row>
    <row r="19" spans="1:9" x14ac:dyDescent="0.3">
      <c r="A19" s="85" t="s">
        <v>320</v>
      </c>
      <c r="B19" s="75">
        <v>1762497.51</v>
      </c>
      <c r="C19" s="75">
        <v>321803.86</v>
      </c>
      <c r="D19" s="75">
        <v>2084301.37</v>
      </c>
      <c r="E19" s="75">
        <v>1849417.23</v>
      </c>
      <c r="F19" s="75">
        <v>1849417.23</v>
      </c>
      <c r="G19" s="75">
        <f>D19-E19</f>
        <v>234884.14000000013</v>
      </c>
    </row>
    <row r="20" spans="1:9" x14ac:dyDescent="0.3">
      <c r="A20" s="85" t="s">
        <v>321</v>
      </c>
      <c r="B20" s="75">
        <v>491727.5</v>
      </c>
      <c r="C20" s="75">
        <v>-32023.72</v>
      </c>
      <c r="D20" s="75">
        <v>459703.78</v>
      </c>
      <c r="E20" s="75">
        <v>331677.07</v>
      </c>
      <c r="F20" s="75">
        <v>331677.07</v>
      </c>
      <c r="G20" s="75">
        <f t="shared" ref="G20:G27" si="4">D20-E20</f>
        <v>128026.71000000002</v>
      </c>
    </row>
    <row r="21" spans="1:9" x14ac:dyDescent="0.3">
      <c r="A21" s="85" t="s">
        <v>322</v>
      </c>
      <c r="B21" s="75">
        <v>800000</v>
      </c>
      <c r="C21" s="75">
        <v>-750000</v>
      </c>
      <c r="D21" s="75">
        <v>50000</v>
      </c>
      <c r="E21" s="75">
        <v>50000</v>
      </c>
      <c r="F21" s="75">
        <v>50000</v>
      </c>
      <c r="G21" s="75">
        <f t="shared" si="4"/>
        <v>0</v>
      </c>
    </row>
    <row r="22" spans="1:9" x14ac:dyDescent="0.3">
      <c r="A22" s="85" t="s">
        <v>323</v>
      </c>
      <c r="B22" s="75">
        <v>26029742.699999999</v>
      </c>
      <c r="C22" s="75">
        <v>-9907942.3800000008</v>
      </c>
      <c r="D22" s="75">
        <v>16121800.32</v>
      </c>
      <c r="E22" s="75">
        <v>13968855.08</v>
      </c>
      <c r="F22" s="75">
        <v>13968855.08</v>
      </c>
      <c r="G22" s="75">
        <f t="shared" si="4"/>
        <v>2152945.2400000002</v>
      </c>
      <c r="I22" s="160"/>
    </row>
    <row r="23" spans="1:9" x14ac:dyDescent="0.3">
      <c r="A23" s="85" t="s">
        <v>324</v>
      </c>
      <c r="B23" s="75">
        <v>14089180.869999999</v>
      </c>
      <c r="C23" s="75">
        <v>-1823239.59</v>
      </c>
      <c r="D23" s="75">
        <v>12265941.279999999</v>
      </c>
      <c r="E23" s="75">
        <v>11042961.810000001</v>
      </c>
      <c r="F23" s="75">
        <v>11021617.810000001</v>
      </c>
      <c r="G23" s="75">
        <f t="shared" si="4"/>
        <v>1222979.4699999988</v>
      </c>
    </row>
    <row r="24" spans="1:9" x14ac:dyDescent="0.3">
      <c r="A24" s="85" t="s">
        <v>325</v>
      </c>
      <c r="B24" s="75">
        <v>13355289.91</v>
      </c>
      <c r="C24" s="75">
        <v>-2062250.54</v>
      </c>
      <c r="D24" s="75">
        <v>11293039.369999999</v>
      </c>
      <c r="E24" s="75">
        <v>11171879.35</v>
      </c>
      <c r="F24" s="75">
        <v>11171879.35</v>
      </c>
      <c r="G24" s="75">
        <f t="shared" si="4"/>
        <v>121160.01999999955</v>
      </c>
    </row>
    <row r="25" spans="1:9" x14ac:dyDescent="0.3">
      <c r="A25" s="85" t="s">
        <v>326</v>
      </c>
      <c r="B25" s="75">
        <v>3871443.9</v>
      </c>
      <c r="C25" s="75">
        <v>-1118786.1299999999</v>
      </c>
      <c r="D25" s="75">
        <v>2752657.77</v>
      </c>
      <c r="E25" s="75">
        <v>2685111.88</v>
      </c>
      <c r="F25" s="75">
        <v>2685111.88</v>
      </c>
      <c r="G25" s="75">
        <f t="shared" si="4"/>
        <v>67545.89000000013</v>
      </c>
    </row>
    <row r="26" spans="1:9" x14ac:dyDescent="0.3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9" x14ac:dyDescent="0.3">
      <c r="A27" s="85" t="s">
        <v>328</v>
      </c>
      <c r="B27" s="75">
        <v>3802465.35</v>
      </c>
      <c r="C27" s="75">
        <v>173990.97</v>
      </c>
      <c r="D27" s="75">
        <v>3976456.32</v>
      </c>
      <c r="E27" s="75">
        <v>3417102.94</v>
      </c>
      <c r="F27" s="75">
        <v>3417102.94</v>
      </c>
      <c r="G27" s="75">
        <f t="shared" si="4"/>
        <v>559353.37999999989</v>
      </c>
    </row>
    <row r="28" spans="1:9" x14ac:dyDescent="0.3">
      <c r="A28" s="84" t="s">
        <v>329</v>
      </c>
      <c r="B28" s="83">
        <f t="shared" ref="B28:G28" si="5">SUM(B29:B37)</f>
        <v>282983724.38999999</v>
      </c>
      <c r="C28" s="83">
        <f t="shared" si="5"/>
        <v>81420169.450000003</v>
      </c>
      <c r="D28" s="83">
        <f t="shared" si="5"/>
        <v>364403893.83999997</v>
      </c>
      <c r="E28" s="83">
        <f t="shared" si="5"/>
        <v>352275214.5</v>
      </c>
      <c r="F28" s="83">
        <f t="shared" si="5"/>
        <v>341417447.57999998</v>
      </c>
      <c r="G28" s="83">
        <f t="shared" si="5"/>
        <v>12128679.340000002</v>
      </c>
    </row>
    <row r="29" spans="1:9" x14ac:dyDescent="0.3">
      <c r="A29" s="85" t="s">
        <v>330</v>
      </c>
      <c r="B29" s="75">
        <v>111664888.39</v>
      </c>
      <c r="C29" s="75">
        <v>22168237.16</v>
      </c>
      <c r="D29" s="75">
        <v>133833125.55</v>
      </c>
      <c r="E29" s="75">
        <v>131749660.64</v>
      </c>
      <c r="F29" s="75">
        <v>131744321.64</v>
      </c>
      <c r="G29" s="75">
        <f>D29-E29</f>
        <v>2083464.9099999964</v>
      </c>
    </row>
    <row r="30" spans="1:9" x14ac:dyDescent="0.3">
      <c r="A30" s="85" t="s">
        <v>331</v>
      </c>
      <c r="B30" s="75">
        <v>23587199.050000001</v>
      </c>
      <c r="C30" s="75">
        <v>9111584.8000000007</v>
      </c>
      <c r="D30" s="75">
        <v>32698783.850000001</v>
      </c>
      <c r="E30" s="75">
        <v>32555429.399999999</v>
      </c>
      <c r="F30" s="75">
        <v>29001296.77</v>
      </c>
      <c r="G30" s="75">
        <f t="shared" ref="G30:G37" si="6">D30-E30</f>
        <v>143354.45000000298</v>
      </c>
    </row>
    <row r="31" spans="1:9" x14ac:dyDescent="0.3">
      <c r="A31" s="85" t="s">
        <v>332</v>
      </c>
      <c r="B31" s="75">
        <v>47143294.600000001</v>
      </c>
      <c r="C31" s="75">
        <v>22115130.43</v>
      </c>
      <c r="D31" s="75">
        <v>69258425.030000001</v>
      </c>
      <c r="E31" s="75">
        <v>63700158.509999998</v>
      </c>
      <c r="F31" s="75">
        <v>57893972.049999997</v>
      </c>
      <c r="G31" s="75">
        <f t="shared" si="6"/>
        <v>5558266.5200000033</v>
      </c>
    </row>
    <row r="32" spans="1:9" x14ac:dyDescent="0.3">
      <c r="A32" s="85" t="s">
        <v>333</v>
      </c>
      <c r="B32" s="75">
        <v>14618550</v>
      </c>
      <c r="C32" s="75">
        <v>-540380.56999999995</v>
      </c>
      <c r="D32" s="75">
        <v>14078169.43</v>
      </c>
      <c r="E32" s="75">
        <v>12869644.65</v>
      </c>
      <c r="F32" s="75">
        <v>12869644.65</v>
      </c>
      <c r="G32" s="75">
        <f t="shared" si="6"/>
        <v>1208524.7799999993</v>
      </c>
    </row>
    <row r="33" spans="1:7" ht="14.4" customHeight="1" x14ac:dyDescent="0.3">
      <c r="A33" s="85" t="s">
        <v>334</v>
      </c>
      <c r="B33" s="75">
        <v>41046118.609999999</v>
      </c>
      <c r="C33" s="75">
        <v>18349706.300000001</v>
      </c>
      <c r="D33" s="75">
        <v>59395824.909999996</v>
      </c>
      <c r="E33" s="75">
        <v>57920136.18</v>
      </c>
      <c r="F33" s="75">
        <v>56428027.350000001</v>
      </c>
      <c r="G33" s="75">
        <f t="shared" si="6"/>
        <v>1475688.7299999967</v>
      </c>
    </row>
    <row r="34" spans="1:7" ht="14.4" customHeight="1" x14ac:dyDescent="0.3">
      <c r="A34" s="85" t="s">
        <v>335</v>
      </c>
      <c r="B34" s="75">
        <v>3525886.86</v>
      </c>
      <c r="C34" s="75">
        <v>-219698.8</v>
      </c>
      <c r="D34" s="75">
        <v>3306188.06</v>
      </c>
      <c r="E34" s="75">
        <v>3305048.06</v>
      </c>
      <c r="F34" s="75">
        <v>3305048.06</v>
      </c>
      <c r="G34" s="75">
        <f t="shared" si="6"/>
        <v>1140</v>
      </c>
    </row>
    <row r="35" spans="1:7" ht="14.4" customHeight="1" x14ac:dyDescent="0.3">
      <c r="A35" s="85" t="s">
        <v>336</v>
      </c>
      <c r="B35" s="75">
        <v>968169.6</v>
      </c>
      <c r="C35" s="75">
        <v>-2885.23</v>
      </c>
      <c r="D35" s="75">
        <v>965284.37</v>
      </c>
      <c r="E35" s="75">
        <v>559151.06000000006</v>
      </c>
      <c r="F35" s="75">
        <v>559151.06000000006</v>
      </c>
      <c r="G35" s="75">
        <f t="shared" si="6"/>
        <v>406133.30999999994</v>
      </c>
    </row>
    <row r="36" spans="1:7" ht="14.4" customHeight="1" x14ac:dyDescent="0.3">
      <c r="A36" s="85" t="s">
        <v>337</v>
      </c>
      <c r="B36" s="75">
        <v>1550270.08</v>
      </c>
      <c r="C36" s="75">
        <v>964165.56</v>
      </c>
      <c r="D36" s="75">
        <v>2514435.64</v>
      </c>
      <c r="E36" s="75">
        <v>2027836.67</v>
      </c>
      <c r="F36" s="75">
        <v>2027836.67</v>
      </c>
      <c r="G36" s="75">
        <f t="shared" si="6"/>
        <v>486598.9700000002</v>
      </c>
    </row>
    <row r="37" spans="1:7" ht="14.4" customHeight="1" x14ac:dyDescent="0.3">
      <c r="A37" s="85" t="s">
        <v>338</v>
      </c>
      <c r="B37" s="75">
        <v>38879347.200000003</v>
      </c>
      <c r="C37" s="75">
        <v>9474309.8000000007</v>
      </c>
      <c r="D37" s="75">
        <v>48353657</v>
      </c>
      <c r="E37" s="75">
        <v>47588149.329999998</v>
      </c>
      <c r="F37" s="75">
        <v>47588149.329999998</v>
      </c>
      <c r="G37" s="75">
        <f t="shared" si="6"/>
        <v>765507.67000000179</v>
      </c>
    </row>
    <row r="38" spans="1:7" x14ac:dyDescent="0.3">
      <c r="A38" s="84" t="s">
        <v>339</v>
      </c>
      <c r="B38" s="83">
        <f t="shared" ref="B38:G38" si="7">SUM(B39:B47)</f>
        <v>1142000</v>
      </c>
      <c r="C38" s="83">
        <f t="shared" si="7"/>
        <v>-1112000</v>
      </c>
      <c r="D38" s="83">
        <f t="shared" si="7"/>
        <v>30000</v>
      </c>
      <c r="E38" s="83">
        <f t="shared" si="7"/>
        <v>25418.1</v>
      </c>
      <c r="F38" s="83">
        <f t="shared" si="7"/>
        <v>25418.1</v>
      </c>
      <c r="G38" s="83">
        <f t="shared" si="7"/>
        <v>4581.9000000000015</v>
      </c>
    </row>
    <row r="39" spans="1:7" x14ac:dyDescent="0.3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3">
      <c r="A42" s="85" t="s">
        <v>343</v>
      </c>
      <c r="B42" s="75">
        <v>142000</v>
      </c>
      <c r="C42" s="75">
        <v>-112000</v>
      </c>
      <c r="D42" s="75">
        <v>30000</v>
      </c>
      <c r="E42" s="75">
        <v>25418.1</v>
      </c>
      <c r="F42" s="75">
        <v>25418.1</v>
      </c>
      <c r="G42" s="75">
        <f t="shared" si="8"/>
        <v>4581.9000000000015</v>
      </c>
    </row>
    <row r="43" spans="1:7" x14ac:dyDescent="0.3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3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">
      <c r="A46" s="85" t="s">
        <v>347</v>
      </c>
      <c r="B46" s="75">
        <v>1000000</v>
      </c>
      <c r="C46" s="75">
        <v>-1000000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">
      <c r="A48" s="84" t="s">
        <v>349</v>
      </c>
      <c r="B48" s="83">
        <f t="shared" ref="B48:G48" si="9">SUM(B49:B57)</f>
        <v>45858504.100000001</v>
      </c>
      <c r="C48" s="83">
        <f t="shared" si="9"/>
        <v>-1014226.8499999994</v>
      </c>
      <c r="D48" s="83">
        <f t="shared" si="9"/>
        <v>44844277.250000007</v>
      </c>
      <c r="E48" s="83">
        <f t="shared" si="9"/>
        <v>38709383.829999998</v>
      </c>
      <c r="F48" s="83">
        <f t="shared" si="9"/>
        <v>38709383.829999998</v>
      </c>
      <c r="G48" s="83">
        <f t="shared" si="9"/>
        <v>6134893.4200000037</v>
      </c>
    </row>
    <row r="49" spans="1:7" x14ac:dyDescent="0.3">
      <c r="A49" s="85" t="s">
        <v>350</v>
      </c>
      <c r="B49" s="75">
        <v>3340397.98</v>
      </c>
      <c r="C49" s="75">
        <v>546366.36</v>
      </c>
      <c r="D49" s="75">
        <v>3886764.34</v>
      </c>
      <c r="E49" s="75">
        <v>3240352.15</v>
      </c>
      <c r="F49" s="75">
        <v>3240352.15</v>
      </c>
      <c r="G49" s="75">
        <f>D49-E49</f>
        <v>646412.18999999994</v>
      </c>
    </row>
    <row r="50" spans="1:7" x14ac:dyDescent="0.3">
      <c r="A50" s="85" t="s">
        <v>351</v>
      </c>
      <c r="B50" s="75">
        <v>5000</v>
      </c>
      <c r="C50" s="75">
        <v>184973.5</v>
      </c>
      <c r="D50" s="75">
        <v>189973.5</v>
      </c>
      <c r="E50" s="75">
        <v>181216.87</v>
      </c>
      <c r="F50" s="75">
        <v>181216.87</v>
      </c>
      <c r="G50" s="75">
        <f t="shared" ref="G50:G57" si="10">D50-E50</f>
        <v>8756.6300000000047</v>
      </c>
    </row>
    <row r="51" spans="1:7" x14ac:dyDescent="0.3">
      <c r="A51" s="85" t="s">
        <v>352</v>
      </c>
      <c r="B51" s="75">
        <v>2397703.59</v>
      </c>
      <c r="C51" s="75">
        <v>1089502.72</v>
      </c>
      <c r="D51" s="75">
        <v>3487206.31</v>
      </c>
      <c r="E51" s="75">
        <v>3487206.31</v>
      </c>
      <c r="F51" s="75">
        <v>3487206.31</v>
      </c>
      <c r="G51" s="75">
        <f t="shared" si="10"/>
        <v>0</v>
      </c>
    </row>
    <row r="52" spans="1:7" x14ac:dyDescent="0.3">
      <c r="A52" s="85" t="s">
        <v>353</v>
      </c>
      <c r="B52" s="75">
        <v>7656000</v>
      </c>
      <c r="C52" s="75">
        <v>-300908.18</v>
      </c>
      <c r="D52" s="75">
        <v>7355091.8200000003</v>
      </c>
      <c r="E52" s="75">
        <v>7335702.4199999999</v>
      </c>
      <c r="F52" s="75">
        <v>7335702.4199999999</v>
      </c>
      <c r="G52" s="75">
        <f t="shared" si="10"/>
        <v>19389.400000000373</v>
      </c>
    </row>
    <row r="53" spans="1:7" x14ac:dyDescent="0.3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355</v>
      </c>
      <c r="B54" s="75">
        <v>32459402.530000001</v>
      </c>
      <c r="C54" s="75">
        <v>-8018990.5899999999</v>
      </c>
      <c r="D54" s="75">
        <v>24440411.940000001</v>
      </c>
      <c r="E54" s="75">
        <v>24008076.739999998</v>
      </c>
      <c r="F54" s="75">
        <v>24008076.739999998</v>
      </c>
      <c r="G54" s="75">
        <f t="shared" si="10"/>
        <v>432335.20000000298</v>
      </c>
    </row>
    <row r="55" spans="1:7" x14ac:dyDescent="0.3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357</v>
      </c>
      <c r="B56" s="75">
        <v>0</v>
      </c>
      <c r="C56" s="75">
        <v>5000000</v>
      </c>
      <c r="D56" s="75">
        <v>5000000</v>
      </c>
      <c r="E56" s="75">
        <v>0</v>
      </c>
      <c r="F56" s="75">
        <v>0</v>
      </c>
      <c r="G56" s="75">
        <f t="shared" si="10"/>
        <v>5000000</v>
      </c>
    </row>
    <row r="57" spans="1:7" x14ac:dyDescent="0.3">
      <c r="A57" s="85" t="s">
        <v>358</v>
      </c>
      <c r="B57" s="75">
        <v>0</v>
      </c>
      <c r="C57" s="75">
        <v>484829.34</v>
      </c>
      <c r="D57" s="75">
        <v>484829.34</v>
      </c>
      <c r="E57" s="75">
        <v>456829.34</v>
      </c>
      <c r="F57" s="75">
        <v>456829.34</v>
      </c>
      <c r="G57" s="75">
        <f t="shared" si="10"/>
        <v>28000</v>
      </c>
    </row>
    <row r="58" spans="1:7" x14ac:dyDescent="0.3">
      <c r="A58" s="84" t="s">
        <v>359</v>
      </c>
      <c r="B58" s="83">
        <f t="shared" ref="B58:G58" si="11">SUM(B59:B61)</f>
        <v>150000000</v>
      </c>
      <c r="C58" s="83">
        <f t="shared" si="11"/>
        <v>488014955.04000002</v>
      </c>
      <c r="D58" s="83">
        <f t="shared" si="11"/>
        <v>638014955.03999996</v>
      </c>
      <c r="E58" s="83">
        <f t="shared" si="11"/>
        <v>225252900.28</v>
      </c>
      <c r="F58" s="83">
        <f t="shared" si="11"/>
        <v>160469969.06999999</v>
      </c>
      <c r="G58" s="83">
        <f t="shared" si="11"/>
        <v>412762054.75999999</v>
      </c>
    </row>
    <row r="59" spans="1:7" x14ac:dyDescent="0.3">
      <c r="A59" s="85" t="s">
        <v>360</v>
      </c>
      <c r="B59" s="75">
        <v>125000000</v>
      </c>
      <c r="C59" s="75">
        <v>78383080.660000011</v>
      </c>
      <c r="D59" s="75">
        <v>203383080.66000003</v>
      </c>
      <c r="E59" s="75">
        <v>122495762.59999999</v>
      </c>
      <c r="F59" s="75">
        <v>112322073.88</v>
      </c>
      <c r="G59" s="75">
        <f>D59-E59</f>
        <v>80887318.060000032</v>
      </c>
    </row>
    <row r="60" spans="1:7" x14ac:dyDescent="0.3">
      <c r="A60" s="85" t="s">
        <v>361</v>
      </c>
      <c r="B60" s="75">
        <v>25000000</v>
      </c>
      <c r="C60" s="75">
        <v>409631874.38</v>
      </c>
      <c r="D60" s="75">
        <v>434631874.38</v>
      </c>
      <c r="E60" s="75">
        <v>102757137.68000001</v>
      </c>
      <c r="F60" s="75">
        <v>48147895.189999998</v>
      </c>
      <c r="G60" s="75">
        <f t="shared" ref="G60:G61" si="12">D60-E60</f>
        <v>331874736.69999999</v>
      </c>
    </row>
    <row r="61" spans="1:7" x14ac:dyDescent="0.3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363</v>
      </c>
      <c r="B62" s="83">
        <f t="shared" ref="B62:G62" si="13">SUM(B63:B67,B69:B70)</f>
        <v>0</v>
      </c>
      <c r="C62" s="83">
        <f t="shared" si="13"/>
        <v>121200908.01000001</v>
      </c>
      <c r="D62" s="83">
        <f t="shared" si="13"/>
        <v>121200908.01000001</v>
      </c>
      <c r="E62" s="83">
        <f t="shared" si="13"/>
        <v>55708188.520000003</v>
      </c>
      <c r="F62" s="83">
        <f t="shared" si="13"/>
        <v>55708188.520000003</v>
      </c>
      <c r="G62" s="83">
        <f t="shared" si="13"/>
        <v>65492719.490000002</v>
      </c>
    </row>
    <row r="63" spans="1:7" x14ac:dyDescent="0.3">
      <c r="A63" s="85" t="s">
        <v>364</v>
      </c>
      <c r="B63" s="75">
        <v>0</v>
      </c>
      <c r="C63" s="75">
        <v>0</v>
      </c>
      <c r="D63" s="75">
        <f t="shared" ref="D63:D69" si="14">+B63+C63</f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365</v>
      </c>
      <c r="B64" s="75">
        <v>0</v>
      </c>
      <c r="C64" s="75">
        <v>0</v>
      </c>
      <c r="D64" s="75">
        <f t="shared" si="14"/>
        <v>0</v>
      </c>
      <c r="E64" s="75">
        <v>0</v>
      </c>
      <c r="F64" s="75">
        <v>0</v>
      </c>
      <c r="G64" s="75">
        <f t="shared" ref="G64:G70" si="15">D64-E64</f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f t="shared" si="14"/>
        <v>0</v>
      </c>
      <c r="E65" s="75">
        <v>0</v>
      </c>
      <c r="F65" s="75">
        <v>0</v>
      </c>
      <c r="G65" s="75">
        <f t="shared" si="15"/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f t="shared" si="14"/>
        <v>0</v>
      </c>
      <c r="E66" s="75">
        <v>0</v>
      </c>
      <c r="F66" s="75">
        <v>0</v>
      </c>
      <c r="G66" s="75">
        <f t="shared" si="15"/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f t="shared" si="14"/>
        <v>0</v>
      </c>
      <c r="E67" s="75">
        <v>0</v>
      </c>
      <c r="F67" s="75">
        <v>0</v>
      </c>
      <c r="G67" s="75">
        <f t="shared" si="15"/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f t="shared" si="14"/>
        <v>0</v>
      </c>
      <c r="E68" s="75">
        <v>0</v>
      </c>
      <c r="F68" s="75">
        <v>0</v>
      </c>
      <c r="G68" s="75">
        <f t="shared" si="15"/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f t="shared" si="14"/>
        <v>0</v>
      </c>
      <c r="E69" s="75">
        <v>0</v>
      </c>
      <c r="F69" s="75">
        <v>0</v>
      </c>
      <c r="G69" s="75">
        <f t="shared" si="15"/>
        <v>0</v>
      </c>
    </row>
    <row r="70" spans="1:7" x14ac:dyDescent="0.3">
      <c r="A70" s="85" t="s">
        <v>371</v>
      </c>
      <c r="B70" s="75">
        <v>0</v>
      </c>
      <c r="C70" s="75">
        <v>121200908.01000001</v>
      </c>
      <c r="D70" s="75">
        <v>121200908.01000001</v>
      </c>
      <c r="E70" s="75">
        <v>55708188.520000003</v>
      </c>
      <c r="F70" s="75">
        <v>55708188.520000003</v>
      </c>
      <c r="G70" s="75">
        <f t="shared" si="15"/>
        <v>65492719.490000002</v>
      </c>
    </row>
    <row r="71" spans="1:7" x14ac:dyDescent="0.3">
      <c r="A71" s="84" t="s">
        <v>372</v>
      </c>
      <c r="B71" s="83">
        <f t="shared" ref="B71:G71" si="16">SUM(B72:B74)</f>
        <v>0</v>
      </c>
      <c r="C71" s="83">
        <f t="shared" si="16"/>
        <v>0</v>
      </c>
      <c r="D71" s="83">
        <f t="shared" si="16"/>
        <v>0</v>
      </c>
      <c r="E71" s="83">
        <f t="shared" si="16"/>
        <v>0</v>
      </c>
      <c r="F71" s="83">
        <f t="shared" si="16"/>
        <v>0</v>
      </c>
      <c r="G71" s="83">
        <f t="shared" si="16"/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f t="shared" ref="D72:D74" si="17">+B72+C72</f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f t="shared" si="17"/>
        <v>0</v>
      </c>
      <c r="E73" s="75">
        <v>0</v>
      </c>
      <c r="F73" s="75">
        <v>0</v>
      </c>
      <c r="G73" s="75">
        <f t="shared" ref="G73:G74" si="18">D73-E73</f>
        <v>0</v>
      </c>
    </row>
    <row r="74" spans="1:7" x14ac:dyDescent="0.3">
      <c r="A74" s="85" t="s">
        <v>375</v>
      </c>
      <c r="B74" s="75">
        <v>0</v>
      </c>
      <c r="C74" s="75">
        <v>0</v>
      </c>
      <c r="D74" s="75">
        <f t="shared" si="17"/>
        <v>0</v>
      </c>
      <c r="E74" s="75">
        <v>0</v>
      </c>
      <c r="F74" s="75">
        <v>0</v>
      </c>
      <c r="G74" s="75">
        <f t="shared" si="18"/>
        <v>0</v>
      </c>
    </row>
    <row r="75" spans="1:7" x14ac:dyDescent="0.3">
      <c r="A75" s="84" t="s">
        <v>376</v>
      </c>
      <c r="B75" s="83">
        <f t="shared" ref="B75:G75" si="19">SUM(B76:B82)</f>
        <v>0</v>
      </c>
      <c r="C75" s="83">
        <f t="shared" si="19"/>
        <v>0</v>
      </c>
      <c r="D75" s="83">
        <f t="shared" si="19"/>
        <v>0</v>
      </c>
      <c r="E75" s="83">
        <f t="shared" si="19"/>
        <v>0</v>
      </c>
      <c r="F75" s="83">
        <f t="shared" si="19"/>
        <v>0</v>
      </c>
      <c r="G75" s="83">
        <f t="shared" si="19"/>
        <v>0</v>
      </c>
    </row>
    <row r="76" spans="1:7" x14ac:dyDescent="0.3">
      <c r="A76" s="85" t="s">
        <v>377</v>
      </c>
      <c r="B76" s="75">
        <v>0</v>
      </c>
      <c r="C76" s="75">
        <v>0</v>
      </c>
      <c r="D76" s="75">
        <f t="shared" ref="D76:D82" si="20">+B76+C76</f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378</v>
      </c>
      <c r="B77" s="75">
        <v>0</v>
      </c>
      <c r="C77" s="75">
        <v>0</v>
      </c>
      <c r="D77" s="75">
        <f t="shared" si="20"/>
        <v>0</v>
      </c>
      <c r="E77" s="75">
        <v>0</v>
      </c>
      <c r="F77" s="75">
        <v>0</v>
      </c>
      <c r="G77" s="75">
        <f t="shared" ref="G77:G82" si="21">D77-E77</f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f t="shared" si="20"/>
        <v>0</v>
      </c>
      <c r="E78" s="75">
        <v>0</v>
      </c>
      <c r="F78" s="75">
        <v>0</v>
      </c>
      <c r="G78" s="75">
        <f t="shared" si="21"/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f t="shared" si="20"/>
        <v>0</v>
      </c>
      <c r="E79" s="75">
        <v>0</v>
      </c>
      <c r="F79" s="75">
        <v>0</v>
      </c>
      <c r="G79" s="75">
        <f t="shared" si="21"/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f t="shared" si="20"/>
        <v>0</v>
      </c>
      <c r="E80" s="75">
        <v>0</v>
      </c>
      <c r="F80" s="75">
        <v>0</v>
      </c>
      <c r="G80" s="75">
        <f t="shared" si="21"/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f t="shared" si="20"/>
        <v>0</v>
      </c>
      <c r="E81" s="75">
        <v>0</v>
      </c>
      <c r="F81" s="75">
        <v>0</v>
      </c>
      <c r="G81" s="75">
        <f t="shared" si="21"/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f t="shared" si="20"/>
        <v>0</v>
      </c>
      <c r="E82" s="75">
        <v>0</v>
      </c>
      <c r="F82" s="75">
        <v>0</v>
      </c>
      <c r="G82" s="75">
        <f t="shared" si="21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f t="shared" ref="B84:G84" si="22">SUM(B85,B93,B103,B113,B123,B133,B137,B146,B150)</f>
        <v>0</v>
      </c>
      <c r="C84" s="83">
        <f t="shared" si="22"/>
        <v>111012524.97999999</v>
      </c>
      <c r="D84" s="83">
        <f t="shared" si="22"/>
        <v>111012524.97999999</v>
      </c>
      <c r="E84" s="83">
        <f t="shared" si="22"/>
        <v>66069901.789999999</v>
      </c>
      <c r="F84" s="83">
        <f t="shared" si="22"/>
        <v>65876010.390000001</v>
      </c>
      <c r="G84" s="83">
        <f t="shared" si="22"/>
        <v>44942623.189999998</v>
      </c>
    </row>
    <row r="85" spans="1:7" x14ac:dyDescent="0.3">
      <c r="A85" s="84" t="s">
        <v>311</v>
      </c>
      <c r="B85" s="83">
        <f t="shared" ref="B85:G85" si="23">SUM(B86:B92)</f>
        <v>0</v>
      </c>
      <c r="C85" s="83">
        <f t="shared" si="23"/>
        <v>0</v>
      </c>
      <c r="D85" s="83">
        <f t="shared" si="23"/>
        <v>0</v>
      </c>
      <c r="E85" s="83">
        <v>0</v>
      </c>
      <c r="F85" s="83">
        <v>0</v>
      </c>
      <c r="G85" s="83">
        <f t="shared" si="23"/>
        <v>0</v>
      </c>
    </row>
    <row r="86" spans="1:7" x14ac:dyDescent="0.3">
      <c r="A86" s="85" t="s">
        <v>312</v>
      </c>
      <c r="B86" s="75">
        <v>0</v>
      </c>
      <c r="C86" s="75">
        <v>0</v>
      </c>
      <c r="D86" s="75">
        <f t="shared" ref="D86:D92" si="24">+B86+C86</f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313</v>
      </c>
      <c r="B87" s="75">
        <v>0</v>
      </c>
      <c r="C87" s="75">
        <v>0</v>
      </c>
      <c r="D87" s="75">
        <f t="shared" si="24"/>
        <v>0</v>
      </c>
      <c r="E87" s="75">
        <v>0</v>
      </c>
      <c r="F87" s="75">
        <v>0</v>
      </c>
      <c r="G87" s="75">
        <f t="shared" ref="G87:G92" si="25">D87-E87</f>
        <v>0</v>
      </c>
    </row>
    <row r="88" spans="1:7" x14ac:dyDescent="0.3">
      <c r="A88" s="85" t="s">
        <v>314</v>
      </c>
      <c r="B88" s="75">
        <v>0</v>
      </c>
      <c r="C88" s="75">
        <v>0</v>
      </c>
      <c r="D88" s="75">
        <f t="shared" si="24"/>
        <v>0</v>
      </c>
      <c r="E88" s="75">
        <v>0</v>
      </c>
      <c r="F88" s="75">
        <v>0</v>
      </c>
      <c r="G88" s="75">
        <f t="shared" si="25"/>
        <v>0</v>
      </c>
    </row>
    <row r="89" spans="1:7" x14ac:dyDescent="0.3">
      <c r="A89" s="85" t="s">
        <v>315</v>
      </c>
      <c r="B89" s="75">
        <v>0</v>
      </c>
      <c r="C89" s="75">
        <v>0</v>
      </c>
      <c r="D89" s="75">
        <f t="shared" si="24"/>
        <v>0</v>
      </c>
      <c r="E89" s="75">
        <v>0</v>
      </c>
      <c r="F89" s="75">
        <v>0</v>
      </c>
      <c r="G89" s="75">
        <f t="shared" si="25"/>
        <v>0</v>
      </c>
    </row>
    <row r="90" spans="1:7" x14ac:dyDescent="0.3">
      <c r="A90" s="85" t="s">
        <v>316</v>
      </c>
      <c r="B90" s="75">
        <v>0</v>
      </c>
      <c r="C90" s="75">
        <v>0</v>
      </c>
      <c r="D90" s="75">
        <f t="shared" si="24"/>
        <v>0</v>
      </c>
      <c r="E90" s="75">
        <v>0</v>
      </c>
      <c r="F90" s="75">
        <v>0</v>
      </c>
      <c r="G90" s="75">
        <f t="shared" si="25"/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f t="shared" si="24"/>
        <v>0</v>
      </c>
      <c r="E91" s="75">
        <v>0</v>
      </c>
      <c r="F91" s="75">
        <v>0</v>
      </c>
      <c r="G91" s="75">
        <f t="shared" si="25"/>
        <v>0</v>
      </c>
    </row>
    <row r="92" spans="1:7" x14ac:dyDescent="0.3">
      <c r="A92" s="85" t="s">
        <v>318</v>
      </c>
      <c r="B92" s="75">
        <v>0</v>
      </c>
      <c r="C92" s="75">
        <v>0</v>
      </c>
      <c r="D92" s="75">
        <f t="shared" si="24"/>
        <v>0</v>
      </c>
      <c r="E92" s="75">
        <v>0</v>
      </c>
      <c r="F92" s="75">
        <v>0</v>
      </c>
      <c r="G92" s="75">
        <f t="shared" si="25"/>
        <v>0</v>
      </c>
    </row>
    <row r="93" spans="1:7" x14ac:dyDescent="0.3">
      <c r="A93" s="84" t="s">
        <v>319</v>
      </c>
      <c r="B93" s="83">
        <f t="shared" ref="B93:G93" si="26">SUM(B94:B102)</f>
        <v>0</v>
      </c>
      <c r="C93" s="83">
        <f t="shared" si="26"/>
        <v>50000</v>
      </c>
      <c r="D93" s="83">
        <f t="shared" si="26"/>
        <v>50000</v>
      </c>
      <c r="E93" s="83">
        <v>50000</v>
      </c>
      <c r="F93" s="83">
        <v>50000</v>
      </c>
      <c r="G93" s="83">
        <f t="shared" si="26"/>
        <v>0</v>
      </c>
    </row>
    <row r="94" spans="1:7" x14ac:dyDescent="0.3">
      <c r="A94" s="85" t="s">
        <v>320</v>
      </c>
      <c r="B94" s="75">
        <v>0</v>
      </c>
      <c r="C94" s="75">
        <v>0</v>
      </c>
      <c r="D94" s="75">
        <f t="shared" ref="D94:D102" si="27">+B94+C94</f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321</v>
      </c>
      <c r="B95" s="75">
        <v>0</v>
      </c>
      <c r="C95" s="75">
        <v>0</v>
      </c>
      <c r="D95" s="75">
        <f t="shared" si="27"/>
        <v>0</v>
      </c>
      <c r="E95" s="75">
        <v>0</v>
      </c>
      <c r="F95" s="75">
        <v>0</v>
      </c>
      <c r="G95" s="75">
        <f t="shared" ref="G95:G102" si="28">D95-E95</f>
        <v>0</v>
      </c>
    </row>
    <row r="96" spans="1:7" x14ac:dyDescent="0.3">
      <c r="A96" s="85" t="s">
        <v>322</v>
      </c>
      <c r="B96" s="75">
        <v>0</v>
      </c>
      <c r="C96" s="75">
        <v>50000</v>
      </c>
      <c r="D96" s="75">
        <f t="shared" si="27"/>
        <v>50000</v>
      </c>
      <c r="E96" s="75">
        <v>50000</v>
      </c>
      <c r="F96" s="75">
        <v>50000</v>
      </c>
      <c r="G96" s="75">
        <f t="shared" si="28"/>
        <v>0</v>
      </c>
    </row>
    <row r="97" spans="1:7" x14ac:dyDescent="0.3">
      <c r="A97" s="85" t="s">
        <v>323</v>
      </c>
      <c r="B97" s="75">
        <v>0</v>
      </c>
      <c r="C97" s="75">
        <v>0</v>
      </c>
      <c r="D97" s="75">
        <f t="shared" si="27"/>
        <v>0</v>
      </c>
      <c r="E97" s="75">
        <v>0</v>
      </c>
      <c r="F97" s="75">
        <v>0</v>
      </c>
      <c r="G97" s="75">
        <f t="shared" si="28"/>
        <v>0</v>
      </c>
    </row>
    <row r="98" spans="1:7" x14ac:dyDescent="0.3">
      <c r="A98" s="87" t="s">
        <v>324</v>
      </c>
      <c r="B98" s="75">
        <v>0</v>
      </c>
      <c r="C98" s="75">
        <v>0</v>
      </c>
      <c r="D98" s="75">
        <f t="shared" si="27"/>
        <v>0</v>
      </c>
      <c r="E98" s="75">
        <v>0</v>
      </c>
      <c r="F98" s="75">
        <v>0</v>
      </c>
      <c r="G98" s="75">
        <f t="shared" si="28"/>
        <v>0</v>
      </c>
    </row>
    <row r="99" spans="1:7" x14ac:dyDescent="0.3">
      <c r="A99" s="85" t="s">
        <v>325</v>
      </c>
      <c r="B99" s="75">
        <v>0</v>
      </c>
      <c r="C99" s="75">
        <v>0</v>
      </c>
      <c r="D99" s="75">
        <f t="shared" si="27"/>
        <v>0</v>
      </c>
      <c r="E99" s="75">
        <v>0</v>
      </c>
      <c r="F99" s="75">
        <v>0</v>
      </c>
      <c r="G99" s="75">
        <f t="shared" si="28"/>
        <v>0</v>
      </c>
    </row>
    <row r="100" spans="1:7" x14ac:dyDescent="0.3">
      <c r="A100" s="85" t="s">
        <v>326</v>
      </c>
      <c r="B100" s="75">
        <v>0</v>
      </c>
      <c r="C100" s="75">
        <v>0</v>
      </c>
      <c r="D100" s="75">
        <f t="shared" si="27"/>
        <v>0</v>
      </c>
      <c r="E100" s="75">
        <v>0</v>
      </c>
      <c r="F100" s="75">
        <v>0</v>
      </c>
      <c r="G100" s="75">
        <f t="shared" si="28"/>
        <v>0</v>
      </c>
    </row>
    <row r="101" spans="1:7" x14ac:dyDescent="0.3">
      <c r="A101" s="85" t="s">
        <v>327</v>
      </c>
      <c r="B101" s="75">
        <v>0</v>
      </c>
      <c r="C101" s="75">
        <v>0</v>
      </c>
      <c r="D101" s="75">
        <f t="shared" si="27"/>
        <v>0</v>
      </c>
      <c r="E101" s="75">
        <v>0</v>
      </c>
      <c r="F101" s="75">
        <v>0</v>
      </c>
      <c r="G101" s="75">
        <f t="shared" si="28"/>
        <v>0</v>
      </c>
    </row>
    <row r="102" spans="1:7" x14ac:dyDescent="0.3">
      <c r="A102" s="85" t="s">
        <v>328</v>
      </c>
      <c r="B102" s="75">
        <v>0</v>
      </c>
      <c r="C102" s="75">
        <v>0</v>
      </c>
      <c r="D102" s="75">
        <f t="shared" si="27"/>
        <v>0</v>
      </c>
      <c r="E102" s="75">
        <v>0</v>
      </c>
      <c r="F102" s="75">
        <v>0</v>
      </c>
      <c r="G102" s="75">
        <f t="shared" si="28"/>
        <v>0</v>
      </c>
    </row>
    <row r="103" spans="1:7" x14ac:dyDescent="0.3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v>0</v>
      </c>
      <c r="F103" s="83">
        <v>0</v>
      </c>
      <c r="G103" s="83">
        <f>SUM(G104:G112)</f>
        <v>0</v>
      </c>
    </row>
    <row r="104" spans="1:7" x14ac:dyDescent="0.3">
      <c r="A104" s="85" t="s">
        <v>330</v>
      </c>
      <c r="B104" s="75">
        <v>0</v>
      </c>
      <c r="C104" s="75">
        <v>0</v>
      </c>
      <c r="D104" s="75">
        <f t="shared" ref="D104:D112" si="29">+B104+C104</f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331</v>
      </c>
      <c r="B105" s="75">
        <v>0</v>
      </c>
      <c r="C105" s="75">
        <v>0</v>
      </c>
      <c r="D105" s="75">
        <f t="shared" si="29"/>
        <v>0</v>
      </c>
      <c r="E105" s="75">
        <v>0</v>
      </c>
      <c r="F105" s="75">
        <v>0</v>
      </c>
      <c r="G105" s="75">
        <f t="shared" ref="G105:G112" si="30">D105-E105</f>
        <v>0</v>
      </c>
    </row>
    <row r="106" spans="1:7" x14ac:dyDescent="0.3">
      <c r="A106" s="85" t="s">
        <v>332</v>
      </c>
      <c r="B106" s="75">
        <v>0</v>
      </c>
      <c r="C106" s="75">
        <v>0</v>
      </c>
      <c r="D106" s="75">
        <f t="shared" si="29"/>
        <v>0</v>
      </c>
      <c r="E106" s="75">
        <v>0</v>
      </c>
      <c r="F106" s="75">
        <v>0</v>
      </c>
      <c r="G106" s="75">
        <f t="shared" si="30"/>
        <v>0</v>
      </c>
    </row>
    <row r="107" spans="1:7" x14ac:dyDescent="0.3">
      <c r="A107" s="85" t="s">
        <v>333</v>
      </c>
      <c r="B107" s="75">
        <v>0</v>
      </c>
      <c r="C107" s="75">
        <v>0</v>
      </c>
      <c r="D107" s="75">
        <f t="shared" si="29"/>
        <v>0</v>
      </c>
      <c r="E107" s="75">
        <v>0</v>
      </c>
      <c r="F107" s="75">
        <v>0</v>
      </c>
      <c r="G107" s="75">
        <f t="shared" si="30"/>
        <v>0</v>
      </c>
    </row>
    <row r="108" spans="1:7" x14ac:dyDescent="0.3">
      <c r="A108" s="85" t="s">
        <v>334</v>
      </c>
      <c r="B108" s="75">
        <v>0</v>
      </c>
      <c r="C108" s="75">
        <v>0</v>
      </c>
      <c r="D108" s="75">
        <f t="shared" si="29"/>
        <v>0</v>
      </c>
      <c r="E108" s="75">
        <v>0</v>
      </c>
      <c r="F108" s="75">
        <v>0</v>
      </c>
      <c r="G108" s="75">
        <f t="shared" si="30"/>
        <v>0</v>
      </c>
    </row>
    <row r="109" spans="1:7" x14ac:dyDescent="0.3">
      <c r="A109" s="85" t="s">
        <v>335</v>
      </c>
      <c r="B109" s="75">
        <v>0</v>
      </c>
      <c r="C109" s="75">
        <v>0</v>
      </c>
      <c r="D109" s="75">
        <f t="shared" si="29"/>
        <v>0</v>
      </c>
      <c r="E109" s="75">
        <v>0</v>
      </c>
      <c r="F109" s="75">
        <v>0</v>
      </c>
      <c r="G109" s="75">
        <f t="shared" si="30"/>
        <v>0</v>
      </c>
    </row>
    <row r="110" spans="1:7" x14ac:dyDescent="0.3">
      <c r="A110" s="85" t="s">
        <v>336</v>
      </c>
      <c r="B110" s="75">
        <v>0</v>
      </c>
      <c r="C110" s="75">
        <v>0</v>
      </c>
      <c r="D110" s="75">
        <f t="shared" si="29"/>
        <v>0</v>
      </c>
      <c r="E110" s="75">
        <v>0</v>
      </c>
      <c r="F110" s="75">
        <v>0</v>
      </c>
      <c r="G110" s="75">
        <f t="shared" si="30"/>
        <v>0</v>
      </c>
    </row>
    <row r="111" spans="1:7" x14ac:dyDescent="0.3">
      <c r="A111" s="85" t="s">
        <v>337</v>
      </c>
      <c r="B111" s="75">
        <v>0</v>
      </c>
      <c r="C111" s="75">
        <v>0</v>
      </c>
      <c r="D111" s="75">
        <f t="shared" si="29"/>
        <v>0</v>
      </c>
      <c r="E111" s="75">
        <v>0</v>
      </c>
      <c r="F111" s="75">
        <v>0</v>
      </c>
      <c r="G111" s="75">
        <f t="shared" si="30"/>
        <v>0</v>
      </c>
    </row>
    <row r="112" spans="1:7" x14ac:dyDescent="0.3">
      <c r="A112" s="85" t="s">
        <v>338</v>
      </c>
      <c r="B112" s="75">
        <v>0</v>
      </c>
      <c r="C112" s="75">
        <v>0</v>
      </c>
      <c r="D112" s="75">
        <f t="shared" si="29"/>
        <v>0</v>
      </c>
      <c r="E112" s="75">
        <v>0</v>
      </c>
      <c r="F112" s="75">
        <v>0</v>
      </c>
      <c r="G112" s="75">
        <f t="shared" si="30"/>
        <v>0</v>
      </c>
    </row>
    <row r="113" spans="1:7" x14ac:dyDescent="0.3">
      <c r="A113" s="84" t="s">
        <v>339</v>
      </c>
      <c r="B113" s="83">
        <f t="shared" ref="B113:G113" si="31">SUM(B114:B122)</f>
        <v>0</v>
      </c>
      <c r="C113" s="83">
        <f t="shared" si="31"/>
        <v>0</v>
      </c>
      <c r="D113" s="83">
        <f t="shared" si="31"/>
        <v>0</v>
      </c>
      <c r="E113" s="83">
        <v>0</v>
      </c>
      <c r="F113" s="83">
        <v>0</v>
      </c>
      <c r="G113" s="83">
        <f t="shared" si="31"/>
        <v>0</v>
      </c>
    </row>
    <row r="114" spans="1:7" x14ac:dyDescent="0.3">
      <c r="A114" s="85" t="s">
        <v>340</v>
      </c>
      <c r="B114" s="75">
        <v>0</v>
      </c>
      <c r="C114" s="75">
        <v>0</v>
      </c>
      <c r="D114" s="75">
        <f t="shared" ref="D114:D122" si="32">+B114+C114</f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341</v>
      </c>
      <c r="B115" s="75">
        <v>0</v>
      </c>
      <c r="C115" s="75">
        <v>0</v>
      </c>
      <c r="D115" s="75">
        <f t="shared" si="32"/>
        <v>0</v>
      </c>
      <c r="E115" s="75">
        <v>0</v>
      </c>
      <c r="F115" s="75">
        <v>0</v>
      </c>
      <c r="G115" s="75">
        <f t="shared" ref="G115:G122" si="33">D115-E115</f>
        <v>0</v>
      </c>
    </row>
    <row r="116" spans="1:7" x14ac:dyDescent="0.3">
      <c r="A116" s="85" t="s">
        <v>342</v>
      </c>
      <c r="B116" s="75">
        <v>0</v>
      </c>
      <c r="C116" s="75">
        <v>0</v>
      </c>
      <c r="D116" s="75">
        <f t="shared" si="32"/>
        <v>0</v>
      </c>
      <c r="E116" s="75">
        <v>0</v>
      </c>
      <c r="F116" s="75">
        <v>0</v>
      </c>
      <c r="G116" s="75">
        <f t="shared" si="33"/>
        <v>0</v>
      </c>
    </row>
    <row r="117" spans="1:7" x14ac:dyDescent="0.3">
      <c r="A117" s="85" t="s">
        <v>343</v>
      </c>
      <c r="B117" s="75">
        <v>0</v>
      </c>
      <c r="C117" s="75">
        <v>0</v>
      </c>
      <c r="D117" s="75">
        <f t="shared" si="32"/>
        <v>0</v>
      </c>
      <c r="E117" s="75">
        <v>0</v>
      </c>
      <c r="F117" s="75">
        <v>0</v>
      </c>
      <c r="G117" s="75">
        <f t="shared" si="33"/>
        <v>0</v>
      </c>
    </row>
    <row r="118" spans="1:7" x14ac:dyDescent="0.3">
      <c r="A118" s="85" t="s">
        <v>344</v>
      </c>
      <c r="B118" s="75">
        <v>0</v>
      </c>
      <c r="C118" s="75">
        <v>0</v>
      </c>
      <c r="D118" s="75">
        <f t="shared" si="32"/>
        <v>0</v>
      </c>
      <c r="E118" s="75">
        <v>0</v>
      </c>
      <c r="F118" s="75">
        <v>0</v>
      </c>
      <c r="G118" s="75">
        <f t="shared" si="33"/>
        <v>0</v>
      </c>
    </row>
    <row r="119" spans="1:7" x14ac:dyDescent="0.3">
      <c r="A119" s="85" t="s">
        <v>345</v>
      </c>
      <c r="B119" s="75">
        <v>0</v>
      </c>
      <c r="C119" s="75">
        <v>0</v>
      </c>
      <c r="D119" s="75">
        <f t="shared" si="32"/>
        <v>0</v>
      </c>
      <c r="E119" s="75">
        <v>0</v>
      </c>
      <c r="F119" s="75">
        <v>0</v>
      </c>
      <c r="G119" s="75">
        <f t="shared" si="33"/>
        <v>0</v>
      </c>
    </row>
    <row r="120" spans="1:7" x14ac:dyDescent="0.3">
      <c r="A120" s="85" t="s">
        <v>346</v>
      </c>
      <c r="B120" s="75">
        <v>0</v>
      </c>
      <c r="C120" s="75">
        <v>0</v>
      </c>
      <c r="D120" s="75">
        <f t="shared" si="32"/>
        <v>0</v>
      </c>
      <c r="E120" s="75">
        <v>0</v>
      </c>
      <c r="F120" s="75">
        <v>0</v>
      </c>
      <c r="G120" s="75">
        <f t="shared" si="33"/>
        <v>0</v>
      </c>
    </row>
    <row r="121" spans="1:7" x14ac:dyDescent="0.3">
      <c r="A121" s="85" t="s">
        <v>347</v>
      </c>
      <c r="B121" s="75">
        <v>0</v>
      </c>
      <c r="C121" s="75">
        <v>0</v>
      </c>
      <c r="D121" s="75">
        <f t="shared" si="32"/>
        <v>0</v>
      </c>
      <c r="E121" s="75">
        <v>0</v>
      </c>
      <c r="F121" s="75">
        <v>0</v>
      </c>
      <c r="G121" s="75">
        <f t="shared" si="33"/>
        <v>0</v>
      </c>
    </row>
    <row r="122" spans="1:7" x14ac:dyDescent="0.3">
      <c r="A122" s="85" t="s">
        <v>348</v>
      </c>
      <c r="B122" s="75">
        <v>0</v>
      </c>
      <c r="C122" s="75">
        <v>0</v>
      </c>
      <c r="D122" s="75">
        <f t="shared" si="32"/>
        <v>0</v>
      </c>
      <c r="E122" s="75">
        <v>0</v>
      </c>
      <c r="F122" s="75">
        <v>0</v>
      </c>
      <c r="G122" s="75">
        <f t="shared" si="33"/>
        <v>0</v>
      </c>
    </row>
    <row r="123" spans="1:7" x14ac:dyDescent="0.3">
      <c r="A123" s="84" t="s">
        <v>349</v>
      </c>
      <c r="B123" s="83">
        <f t="shared" ref="B123:G123" si="34">SUM(B124:B132)</f>
        <v>0</v>
      </c>
      <c r="C123" s="83">
        <f t="shared" si="34"/>
        <v>49049</v>
      </c>
      <c r="D123" s="83">
        <f t="shared" si="34"/>
        <v>49049</v>
      </c>
      <c r="E123" s="83">
        <f t="shared" si="34"/>
        <v>49000</v>
      </c>
      <c r="F123" s="83">
        <f t="shared" si="34"/>
        <v>49000</v>
      </c>
      <c r="G123" s="83">
        <f t="shared" si="34"/>
        <v>49</v>
      </c>
    </row>
    <row r="124" spans="1:7" x14ac:dyDescent="0.3">
      <c r="A124" s="85" t="s">
        <v>350</v>
      </c>
      <c r="B124" s="75">
        <v>0</v>
      </c>
      <c r="C124" s="75">
        <v>49049</v>
      </c>
      <c r="D124" s="75">
        <f t="shared" ref="D124:D132" si="35">+B124+C124</f>
        <v>49049</v>
      </c>
      <c r="E124" s="75">
        <v>49000</v>
      </c>
      <c r="F124" s="75">
        <v>49000</v>
      </c>
      <c r="G124" s="75">
        <f>D124-E124</f>
        <v>49</v>
      </c>
    </row>
    <row r="125" spans="1:7" x14ac:dyDescent="0.3">
      <c r="A125" s="85" t="s">
        <v>351</v>
      </c>
      <c r="B125" s="75">
        <v>0</v>
      </c>
      <c r="C125" s="75">
        <v>0</v>
      </c>
      <c r="D125" s="75">
        <f t="shared" si="35"/>
        <v>0</v>
      </c>
      <c r="E125" s="75">
        <v>0</v>
      </c>
      <c r="F125" s="75">
        <v>0</v>
      </c>
      <c r="G125" s="75">
        <f t="shared" ref="G125:G132" si="36">D125-E125</f>
        <v>0</v>
      </c>
    </row>
    <row r="126" spans="1:7" x14ac:dyDescent="0.3">
      <c r="A126" s="85" t="s">
        <v>352</v>
      </c>
      <c r="B126" s="75">
        <v>0</v>
      </c>
      <c r="C126" s="75">
        <v>0</v>
      </c>
      <c r="D126" s="75">
        <f t="shared" si="35"/>
        <v>0</v>
      </c>
      <c r="E126" s="75">
        <v>0</v>
      </c>
      <c r="F126" s="75">
        <v>0</v>
      </c>
      <c r="G126" s="75">
        <f t="shared" si="36"/>
        <v>0</v>
      </c>
    </row>
    <row r="127" spans="1:7" x14ac:dyDescent="0.3">
      <c r="A127" s="85" t="s">
        <v>353</v>
      </c>
      <c r="B127" s="75">
        <v>0</v>
      </c>
      <c r="C127" s="75">
        <v>0</v>
      </c>
      <c r="D127" s="75">
        <f t="shared" si="35"/>
        <v>0</v>
      </c>
      <c r="E127" s="75">
        <v>0</v>
      </c>
      <c r="F127" s="75">
        <v>0</v>
      </c>
      <c r="G127" s="75">
        <f t="shared" si="36"/>
        <v>0</v>
      </c>
    </row>
    <row r="128" spans="1:7" x14ac:dyDescent="0.3">
      <c r="A128" s="85" t="s">
        <v>354</v>
      </c>
      <c r="B128" s="75">
        <v>0</v>
      </c>
      <c r="C128" s="75">
        <v>0</v>
      </c>
      <c r="D128" s="75">
        <f t="shared" si="35"/>
        <v>0</v>
      </c>
      <c r="E128" s="75">
        <v>0</v>
      </c>
      <c r="F128" s="75">
        <v>0</v>
      </c>
      <c r="G128" s="75">
        <f t="shared" si="36"/>
        <v>0</v>
      </c>
    </row>
    <row r="129" spans="1:7" x14ac:dyDescent="0.3">
      <c r="A129" s="85" t="s">
        <v>355</v>
      </c>
      <c r="B129" s="75">
        <v>0</v>
      </c>
      <c r="C129" s="75">
        <v>0</v>
      </c>
      <c r="D129" s="75">
        <f t="shared" si="35"/>
        <v>0</v>
      </c>
      <c r="E129" s="75">
        <v>0</v>
      </c>
      <c r="F129" s="75">
        <v>0</v>
      </c>
      <c r="G129" s="75">
        <f t="shared" si="36"/>
        <v>0</v>
      </c>
    </row>
    <row r="130" spans="1:7" x14ac:dyDescent="0.3">
      <c r="A130" s="85" t="s">
        <v>356</v>
      </c>
      <c r="B130" s="75">
        <v>0</v>
      </c>
      <c r="C130" s="75">
        <v>0</v>
      </c>
      <c r="D130" s="75">
        <f t="shared" si="35"/>
        <v>0</v>
      </c>
      <c r="E130" s="75">
        <v>0</v>
      </c>
      <c r="F130" s="75">
        <v>0</v>
      </c>
      <c r="G130" s="75">
        <f t="shared" si="36"/>
        <v>0</v>
      </c>
    </row>
    <row r="131" spans="1:7" x14ac:dyDescent="0.3">
      <c r="A131" s="85" t="s">
        <v>357</v>
      </c>
      <c r="B131" s="75">
        <v>0</v>
      </c>
      <c r="C131" s="75">
        <v>0</v>
      </c>
      <c r="D131" s="75">
        <f t="shared" si="35"/>
        <v>0</v>
      </c>
      <c r="E131" s="75">
        <v>0</v>
      </c>
      <c r="F131" s="75">
        <v>0</v>
      </c>
      <c r="G131" s="75">
        <f t="shared" si="36"/>
        <v>0</v>
      </c>
    </row>
    <row r="132" spans="1:7" x14ac:dyDescent="0.3">
      <c r="A132" s="85" t="s">
        <v>358</v>
      </c>
      <c r="B132" s="75">
        <v>0</v>
      </c>
      <c r="C132" s="75">
        <v>0</v>
      </c>
      <c r="D132" s="75">
        <f t="shared" si="35"/>
        <v>0</v>
      </c>
      <c r="E132" s="75">
        <v>0</v>
      </c>
      <c r="F132" s="75">
        <v>0</v>
      </c>
      <c r="G132" s="75">
        <f t="shared" si="36"/>
        <v>0</v>
      </c>
    </row>
    <row r="133" spans="1:7" x14ac:dyDescent="0.3">
      <c r="A133" s="84" t="s">
        <v>359</v>
      </c>
      <c r="B133" s="83">
        <f t="shared" ref="B133:G133" si="37">SUM(B134:B136)</f>
        <v>0</v>
      </c>
      <c r="C133" s="83">
        <f t="shared" si="37"/>
        <v>110913475.97999999</v>
      </c>
      <c r="D133" s="83">
        <f t="shared" si="37"/>
        <v>110913475.97999999</v>
      </c>
      <c r="E133" s="83">
        <f t="shared" si="37"/>
        <v>65970901.789999999</v>
      </c>
      <c r="F133" s="83">
        <f t="shared" si="37"/>
        <v>65777010.390000001</v>
      </c>
      <c r="G133" s="83">
        <f t="shared" si="37"/>
        <v>44942574.189999998</v>
      </c>
    </row>
    <row r="134" spans="1:7" x14ac:dyDescent="0.3">
      <c r="A134" s="85" t="s">
        <v>360</v>
      </c>
      <c r="B134" s="75">
        <v>0</v>
      </c>
      <c r="C134" s="75">
        <v>87758820.079999998</v>
      </c>
      <c r="D134" s="75">
        <f t="shared" ref="D134:D136" si="38">+B134+C134</f>
        <v>87758820.079999998</v>
      </c>
      <c r="E134" s="75">
        <v>50054842.659999996</v>
      </c>
      <c r="F134" s="75">
        <v>49860951.259999998</v>
      </c>
      <c r="G134" s="75">
        <f>D134-E134</f>
        <v>37703977.420000002</v>
      </c>
    </row>
    <row r="135" spans="1:7" x14ac:dyDescent="0.3">
      <c r="A135" s="85" t="s">
        <v>361</v>
      </c>
      <c r="B135" s="75">
        <v>0</v>
      </c>
      <c r="C135" s="75">
        <v>23154655.899999999</v>
      </c>
      <c r="D135" s="75">
        <f t="shared" si="38"/>
        <v>23154655.899999999</v>
      </c>
      <c r="E135" s="75">
        <v>15916059.130000001</v>
      </c>
      <c r="F135" s="75">
        <v>15916059.130000001</v>
      </c>
      <c r="G135" s="75">
        <f t="shared" ref="G135:G136" si="39">D135-E135</f>
        <v>7238596.7699999977</v>
      </c>
    </row>
    <row r="136" spans="1:7" x14ac:dyDescent="0.3">
      <c r="A136" s="85" t="s">
        <v>362</v>
      </c>
      <c r="B136" s="75">
        <v>0</v>
      </c>
      <c r="C136" s="75">
        <v>0</v>
      </c>
      <c r="D136" s="75">
        <f t="shared" si="38"/>
        <v>0</v>
      </c>
      <c r="E136" s="75">
        <v>0</v>
      </c>
      <c r="F136" s="75">
        <v>0</v>
      </c>
      <c r="G136" s="75">
        <f t="shared" si="39"/>
        <v>0</v>
      </c>
    </row>
    <row r="137" spans="1:7" x14ac:dyDescent="0.3">
      <c r="A137" s="84" t="s">
        <v>363</v>
      </c>
      <c r="B137" s="83">
        <f t="shared" ref="B137:G137" si="40">SUM(B138:B142,B144:B145)</f>
        <v>0</v>
      </c>
      <c r="C137" s="83">
        <f t="shared" si="40"/>
        <v>0</v>
      </c>
      <c r="D137" s="83">
        <f t="shared" si="40"/>
        <v>0</v>
      </c>
      <c r="E137" s="83">
        <v>0</v>
      </c>
      <c r="F137" s="83">
        <v>0</v>
      </c>
      <c r="G137" s="83">
        <f t="shared" si="40"/>
        <v>0</v>
      </c>
    </row>
    <row r="138" spans="1:7" x14ac:dyDescent="0.3">
      <c r="A138" s="85" t="s">
        <v>364</v>
      </c>
      <c r="B138" s="75">
        <v>0</v>
      </c>
      <c r="C138" s="75">
        <v>0</v>
      </c>
      <c r="D138" s="75">
        <f t="shared" ref="D138:D145" si="41">+B138+C138</f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365</v>
      </c>
      <c r="B139" s="75">
        <v>0</v>
      </c>
      <c r="C139" s="75">
        <v>0</v>
      </c>
      <c r="D139" s="75">
        <f t="shared" si="41"/>
        <v>0</v>
      </c>
      <c r="E139" s="75">
        <v>0</v>
      </c>
      <c r="F139" s="75">
        <v>0</v>
      </c>
      <c r="G139" s="75">
        <f t="shared" ref="G139:G145" si="42">D139-E139</f>
        <v>0</v>
      </c>
    </row>
    <row r="140" spans="1:7" x14ac:dyDescent="0.3">
      <c r="A140" s="85" t="s">
        <v>366</v>
      </c>
      <c r="B140" s="75">
        <v>0</v>
      </c>
      <c r="C140" s="75">
        <v>0</v>
      </c>
      <c r="D140" s="75">
        <f t="shared" si="41"/>
        <v>0</v>
      </c>
      <c r="E140" s="75">
        <v>0</v>
      </c>
      <c r="F140" s="75">
        <v>0</v>
      </c>
      <c r="G140" s="75">
        <f t="shared" si="42"/>
        <v>0</v>
      </c>
    </row>
    <row r="141" spans="1:7" x14ac:dyDescent="0.3">
      <c r="A141" s="85" t="s">
        <v>367</v>
      </c>
      <c r="B141" s="75">
        <v>0</v>
      </c>
      <c r="C141" s="75">
        <v>0</v>
      </c>
      <c r="D141" s="75">
        <f t="shared" si="41"/>
        <v>0</v>
      </c>
      <c r="E141" s="75">
        <v>0</v>
      </c>
      <c r="F141" s="75">
        <v>0</v>
      </c>
      <c r="G141" s="75">
        <f t="shared" si="42"/>
        <v>0</v>
      </c>
    </row>
    <row r="142" spans="1:7" x14ac:dyDescent="0.3">
      <c r="A142" s="85" t="s">
        <v>368</v>
      </c>
      <c r="B142" s="75">
        <v>0</v>
      </c>
      <c r="C142" s="75">
        <v>0</v>
      </c>
      <c r="D142" s="75">
        <f t="shared" si="41"/>
        <v>0</v>
      </c>
      <c r="E142" s="75">
        <v>0</v>
      </c>
      <c r="F142" s="75">
        <v>0</v>
      </c>
      <c r="G142" s="75">
        <f t="shared" si="42"/>
        <v>0</v>
      </c>
    </row>
    <row r="143" spans="1:7" x14ac:dyDescent="0.3">
      <c r="A143" s="85" t="s">
        <v>369</v>
      </c>
      <c r="B143" s="75">
        <v>0</v>
      </c>
      <c r="C143" s="75">
        <v>0</v>
      </c>
      <c r="D143" s="75">
        <f t="shared" si="41"/>
        <v>0</v>
      </c>
      <c r="E143" s="75">
        <v>0</v>
      </c>
      <c r="F143" s="75">
        <v>0</v>
      </c>
      <c r="G143" s="75">
        <f t="shared" si="42"/>
        <v>0</v>
      </c>
    </row>
    <row r="144" spans="1:7" x14ac:dyDescent="0.3">
      <c r="A144" s="85" t="s">
        <v>370</v>
      </c>
      <c r="B144" s="75">
        <v>0</v>
      </c>
      <c r="C144" s="75">
        <v>0</v>
      </c>
      <c r="D144" s="75">
        <f t="shared" si="41"/>
        <v>0</v>
      </c>
      <c r="E144" s="75">
        <v>0</v>
      </c>
      <c r="F144" s="75">
        <v>0</v>
      </c>
      <c r="G144" s="75">
        <f t="shared" si="42"/>
        <v>0</v>
      </c>
    </row>
    <row r="145" spans="1:7" x14ac:dyDescent="0.3">
      <c r="A145" s="85" t="s">
        <v>371</v>
      </c>
      <c r="B145" s="75">
        <v>0</v>
      </c>
      <c r="C145" s="75">
        <v>0</v>
      </c>
      <c r="D145" s="75">
        <f t="shared" si="41"/>
        <v>0</v>
      </c>
      <c r="E145" s="75">
        <v>0</v>
      </c>
      <c r="F145" s="75">
        <v>0</v>
      </c>
      <c r="G145" s="75">
        <f t="shared" si="42"/>
        <v>0</v>
      </c>
    </row>
    <row r="146" spans="1:7" x14ac:dyDescent="0.3">
      <c r="A146" s="84" t="s">
        <v>372</v>
      </c>
      <c r="B146" s="83">
        <f t="shared" ref="B146:G146" si="43">SUM(B147:B149)</f>
        <v>0</v>
      </c>
      <c r="C146" s="83">
        <f t="shared" si="43"/>
        <v>0</v>
      </c>
      <c r="D146" s="83">
        <f t="shared" si="43"/>
        <v>0</v>
      </c>
      <c r="E146" s="83">
        <v>0</v>
      </c>
      <c r="F146" s="83">
        <v>0</v>
      </c>
      <c r="G146" s="83">
        <f t="shared" si="43"/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f t="shared" ref="D147:D149" si="44">+B147+C147</f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f t="shared" si="44"/>
        <v>0</v>
      </c>
      <c r="E148" s="75">
        <v>0</v>
      </c>
      <c r="F148" s="75">
        <v>0</v>
      </c>
      <c r="G148" s="75">
        <f t="shared" ref="G148:G149" si="45">D148-E148</f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f t="shared" si="44"/>
        <v>0</v>
      </c>
      <c r="E149" s="75">
        <v>0</v>
      </c>
      <c r="F149" s="75">
        <v>0</v>
      </c>
      <c r="G149" s="75">
        <f t="shared" si="45"/>
        <v>0</v>
      </c>
    </row>
    <row r="150" spans="1:7" x14ac:dyDescent="0.3">
      <c r="A150" s="84" t="s">
        <v>376</v>
      </c>
      <c r="B150" s="83">
        <f t="shared" ref="B150:G150" si="46">SUM(B151:B157)</f>
        <v>0</v>
      </c>
      <c r="C150" s="83">
        <f t="shared" si="46"/>
        <v>0</v>
      </c>
      <c r="D150" s="83">
        <f t="shared" si="46"/>
        <v>0</v>
      </c>
      <c r="E150" s="83">
        <v>0</v>
      </c>
      <c r="F150" s="83">
        <v>0</v>
      </c>
      <c r="G150" s="83">
        <f t="shared" si="46"/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f t="shared" ref="D151:D157" si="47">+B151+C151</f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f t="shared" si="47"/>
        <v>0</v>
      </c>
      <c r="E152" s="75">
        <v>0</v>
      </c>
      <c r="F152" s="75">
        <v>0</v>
      </c>
      <c r="G152" s="75">
        <f t="shared" ref="G152:G157" si="48">D152-E152</f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f t="shared" si="47"/>
        <v>0</v>
      </c>
      <c r="E153" s="75">
        <v>0</v>
      </c>
      <c r="F153" s="75">
        <v>0</v>
      </c>
      <c r="G153" s="75">
        <f t="shared" si="48"/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f t="shared" si="47"/>
        <v>0</v>
      </c>
      <c r="E154" s="75">
        <v>0</v>
      </c>
      <c r="F154" s="75">
        <v>0</v>
      </c>
      <c r="G154" s="75">
        <f t="shared" si="48"/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f t="shared" si="47"/>
        <v>0</v>
      </c>
      <c r="E155" s="75">
        <v>0</v>
      </c>
      <c r="F155" s="75">
        <v>0</v>
      </c>
      <c r="G155" s="75">
        <f t="shared" si="48"/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f t="shared" si="47"/>
        <v>0</v>
      </c>
      <c r="E156" s="75">
        <v>0</v>
      </c>
      <c r="F156" s="75">
        <v>0</v>
      </c>
      <c r="G156" s="75">
        <f t="shared" si="48"/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f t="shared" si="47"/>
        <v>0</v>
      </c>
      <c r="E157" s="75">
        <v>0</v>
      </c>
      <c r="F157" s="75">
        <v>0</v>
      </c>
      <c r="G157" s="75">
        <f t="shared" si="48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f t="shared" ref="B159:G159" si="49">B9+B84</f>
        <v>698006593.62</v>
      </c>
      <c r="C159" s="90">
        <f t="shared" si="49"/>
        <v>784323883.10000002</v>
      </c>
      <c r="D159" s="90">
        <f t="shared" si="49"/>
        <v>1482330476.72</v>
      </c>
      <c r="E159" s="90">
        <f t="shared" si="49"/>
        <v>929685997.02999997</v>
      </c>
      <c r="F159" s="90">
        <f t="shared" si="49"/>
        <v>853795945.06000006</v>
      </c>
      <c r="G159" s="90">
        <f t="shared" si="49"/>
        <v>552644479.69000006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 B18 B28 B38 B48 B58 B63:C69 B62 B72:C74 B94:C95 B93:C93 G11:G17 G19:G27 G29:G37 G39:G47 G49:G57 G59:G61 G70 B97:C123 B96 B158:D158 B134:B135 G63:G69 B137:C144 B136 B146:C157 B145 B125:C133 B124 B9 B71 B76:C92 B75 B159" unlockedFormula="1"/>
    <ignoredError sqref="G72:G74 G124:G132 G134:G159 G85:G122 G76:G83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2" zoomScale="75" zoomScaleNormal="75" workbookViewId="0">
      <selection activeCell="B75" sqref="B75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0" t="s">
        <v>386</v>
      </c>
      <c r="B1" s="171"/>
      <c r="C1" s="171"/>
      <c r="D1" s="171"/>
      <c r="E1" s="171"/>
      <c r="F1" s="171"/>
      <c r="G1" s="172"/>
    </row>
    <row r="2" spans="1:7" ht="15" customHeight="1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26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5" t="s">
        <v>6</v>
      </c>
      <c r="B7" s="167" t="s">
        <v>304</v>
      </c>
      <c r="C7" s="167"/>
      <c r="D7" s="167"/>
      <c r="E7" s="167"/>
      <c r="F7" s="167"/>
      <c r="G7" s="169" t="s">
        <v>305</v>
      </c>
    </row>
    <row r="8" spans="1:7" ht="28.8" x14ac:dyDescent="0.3">
      <c r="A8" s="166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8"/>
    </row>
    <row r="9" spans="1:7" ht="15.75" customHeight="1" x14ac:dyDescent="0.3">
      <c r="A9" s="26" t="s">
        <v>388</v>
      </c>
      <c r="B9" s="30">
        <f>SUM(B10:B40)</f>
        <v>698006593.61999989</v>
      </c>
      <c r="C9" s="30">
        <f t="shared" ref="C9:G9" si="0">SUM(C10:C40)</f>
        <v>673311358.12</v>
      </c>
      <c r="D9" s="30">
        <f t="shared" si="0"/>
        <v>1371317951.7400002</v>
      </c>
      <c r="E9" s="30">
        <f t="shared" si="0"/>
        <v>863616095.24000013</v>
      </c>
      <c r="F9" s="30">
        <f t="shared" si="0"/>
        <v>787919934.67000008</v>
      </c>
      <c r="G9" s="30">
        <f t="shared" si="0"/>
        <v>507701856.50000006</v>
      </c>
    </row>
    <row r="10" spans="1:7" x14ac:dyDescent="0.3">
      <c r="A10" s="63" t="s">
        <v>593</v>
      </c>
      <c r="B10" s="75">
        <v>3417056.04</v>
      </c>
      <c r="C10" s="75">
        <f>+D10-B10</f>
        <v>-628673.35000000009</v>
      </c>
      <c r="D10" s="75">
        <v>2788382.69</v>
      </c>
      <c r="E10" s="75">
        <v>2719164.62</v>
      </c>
      <c r="F10" s="75">
        <v>2719164.62</v>
      </c>
      <c r="G10" s="75">
        <f>+D10-E10</f>
        <v>69218.069999999832</v>
      </c>
    </row>
    <row r="11" spans="1:7" x14ac:dyDescent="0.3">
      <c r="A11" s="63" t="s">
        <v>594</v>
      </c>
      <c r="B11" s="75">
        <v>5789214.0700000003</v>
      </c>
      <c r="C11" s="75">
        <f t="shared" ref="C11:C40" si="1">+D11-B11</f>
        <v>-2372142.7200000002</v>
      </c>
      <c r="D11" s="75">
        <v>3417071.35</v>
      </c>
      <c r="E11" s="75">
        <v>2825450.06</v>
      </c>
      <c r="F11" s="75">
        <v>2825450.06</v>
      </c>
      <c r="G11" s="75">
        <f t="shared" ref="G11:G40" si="2">+D11-E11</f>
        <v>591621.29</v>
      </c>
    </row>
    <row r="12" spans="1:7" x14ac:dyDescent="0.3">
      <c r="A12" s="63" t="s">
        <v>595</v>
      </c>
      <c r="B12" s="75">
        <v>8810277.8000000007</v>
      </c>
      <c r="C12" s="75">
        <f t="shared" si="1"/>
        <v>-151460.48000000045</v>
      </c>
      <c r="D12" s="75">
        <f>8707866.32-D45</f>
        <v>8658817.3200000003</v>
      </c>
      <c r="E12" s="75">
        <f>8140018.87-E45</f>
        <v>8091018.8700000001</v>
      </c>
      <c r="F12" s="75">
        <f>8140018.87-F45</f>
        <v>8091018.8700000001</v>
      </c>
      <c r="G12" s="75">
        <f t="shared" si="2"/>
        <v>567798.45000000019</v>
      </c>
    </row>
    <row r="13" spans="1:7" x14ac:dyDescent="0.3">
      <c r="A13" s="63" t="s">
        <v>596</v>
      </c>
      <c r="B13" s="75">
        <v>4144904.94</v>
      </c>
      <c r="C13" s="75">
        <f t="shared" si="1"/>
        <v>-563813.48</v>
      </c>
      <c r="D13" s="75">
        <v>3581091.46</v>
      </c>
      <c r="E13" s="75">
        <v>3498118.85</v>
      </c>
      <c r="F13" s="75">
        <v>3498118.85</v>
      </c>
      <c r="G13" s="75">
        <f t="shared" si="2"/>
        <v>82972.60999999987</v>
      </c>
    </row>
    <row r="14" spans="1:7" x14ac:dyDescent="0.3">
      <c r="A14" s="63" t="s">
        <v>597</v>
      </c>
      <c r="B14" s="75">
        <v>11836610.720000001</v>
      </c>
      <c r="C14" s="75">
        <f t="shared" si="1"/>
        <v>-5485513.8200000003</v>
      </c>
      <c r="D14" s="75">
        <v>6351096.9000000004</v>
      </c>
      <c r="E14" s="75">
        <v>5591716.8499999996</v>
      </c>
      <c r="F14" s="75">
        <v>5503598.7800000003</v>
      </c>
      <c r="G14" s="75">
        <f t="shared" si="2"/>
        <v>759380.05000000075</v>
      </c>
    </row>
    <row r="15" spans="1:7" x14ac:dyDescent="0.3">
      <c r="A15" s="63" t="s">
        <v>598</v>
      </c>
      <c r="B15" s="75">
        <v>722265.82</v>
      </c>
      <c r="C15" s="75">
        <f t="shared" si="1"/>
        <v>-525.01999999990221</v>
      </c>
      <c r="D15" s="75">
        <v>721740.80000000005</v>
      </c>
      <c r="E15" s="75">
        <v>697589.81</v>
      </c>
      <c r="F15" s="75">
        <v>697589.81</v>
      </c>
      <c r="G15" s="75">
        <f t="shared" si="2"/>
        <v>24150.989999999991</v>
      </c>
    </row>
    <row r="16" spans="1:7" x14ac:dyDescent="0.3">
      <c r="A16" s="63" t="s">
        <v>599</v>
      </c>
      <c r="B16" s="75">
        <v>1296404.29</v>
      </c>
      <c r="C16" s="75">
        <f t="shared" si="1"/>
        <v>23625.229999999981</v>
      </c>
      <c r="D16" s="75">
        <v>1320029.52</v>
      </c>
      <c r="E16" s="75">
        <v>1234370.74</v>
      </c>
      <c r="F16" s="75">
        <v>1198825.5</v>
      </c>
      <c r="G16" s="75">
        <f t="shared" si="2"/>
        <v>85658.780000000028</v>
      </c>
    </row>
    <row r="17" spans="1:7" x14ac:dyDescent="0.3">
      <c r="A17" s="63" t="s">
        <v>600</v>
      </c>
      <c r="B17" s="75">
        <v>13035487.34</v>
      </c>
      <c r="C17" s="75">
        <f t="shared" si="1"/>
        <v>4376919.1499999985</v>
      </c>
      <c r="D17" s="75">
        <v>17412406.489999998</v>
      </c>
      <c r="E17" s="75">
        <v>17206601.07</v>
      </c>
      <c r="F17" s="75">
        <v>17206601.07</v>
      </c>
      <c r="G17" s="75">
        <f t="shared" si="2"/>
        <v>205805.41999999806</v>
      </c>
    </row>
    <row r="18" spans="1:7" x14ac:dyDescent="0.3">
      <c r="A18" s="63" t="s">
        <v>601</v>
      </c>
      <c r="B18" s="75">
        <v>2151033.0499999998</v>
      </c>
      <c r="C18" s="75">
        <f t="shared" si="1"/>
        <v>121224206</v>
      </c>
      <c r="D18" s="75">
        <v>123375239.05</v>
      </c>
      <c r="E18" s="75">
        <v>57704706.829999998</v>
      </c>
      <c r="F18" s="75">
        <v>57704706.829999998</v>
      </c>
      <c r="G18" s="75">
        <f t="shared" si="2"/>
        <v>65670532.219999999</v>
      </c>
    </row>
    <row r="19" spans="1:7" x14ac:dyDescent="0.3">
      <c r="A19" s="63" t="s">
        <v>602</v>
      </c>
      <c r="B19" s="75">
        <v>3763210.97</v>
      </c>
      <c r="C19" s="75">
        <f t="shared" si="1"/>
        <v>-707075.2200000002</v>
      </c>
      <c r="D19" s="75">
        <v>3056135.75</v>
      </c>
      <c r="E19" s="75">
        <v>2955244.55</v>
      </c>
      <c r="F19" s="75">
        <v>2941365.63</v>
      </c>
      <c r="G19" s="75">
        <f t="shared" si="2"/>
        <v>100891.20000000019</v>
      </c>
    </row>
    <row r="20" spans="1:7" x14ac:dyDescent="0.3">
      <c r="A20" s="63" t="s">
        <v>603</v>
      </c>
      <c r="B20" s="75">
        <v>35392275.530000001</v>
      </c>
      <c r="C20" s="75">
        <f t="shared" si="1"/>
        <v>13746633.960000001</v>
      </c>
      <c r="D20" s="75">
        <v>49138909.490000002</v>
      </c>
      <c r="E20" s="75">
        <v>48394428.880000003</v>
      </c>
      <c r="F20" s="75">
        <v>47969777.670000002</v>
      </c>
      <c r="G20" s="75">
        <f t="shared" si="2"/>
        <v>744480.6099999994</v>
      </c>
    </row>
    <row r="21" spans="1:7" x14ac:dyDescent="0.3">
      <c r="A21" s="63" t="s">
        <v>604</v>
      </c>
      <c r="B21" s="75">
        <v>7750298.1500000004</v>
      </c>
      <c r="C21" s="75">
        <f t="shared" si="1"/>
        <v>914805.58999999985</v>
      </c>
      <c r="D21" s="75">
        <v>8665103.7400000002</v>
      </c>
      <c r="E21" s="75">
        <v>8503837.5500000007</v>
      </c>
      <c r="F21" s="75">
        <v>8503837.5500000007</v>
      </c>
      <c r="G21" s="75">
        <f t="shared" si="2"/>
        <v>161266.18999999948</v>
      </c>
    </row>
    <row r="22" spans="1:7" x14ac:dyDescent="0.3">
      <c r="A22" s="63" t="s">
        <v>605</v>
      </c>
      <c r="B22" s="75">
        <v>1300402.3700000001</v>
      </c>
      <c r="C22" s="75">
        <f t="shared" si="1"/>
        <v>-169100.82000000007</v>
      </c>
      <c r="D22" s="75">
        <v>1131301.55</v>
      </c>
      <c r="E22" s="75">
        <v>962251.36</v>
      </c>
      <c r="F22" s="75">
        <v>962251.36</v>
      </c>
      <c r="G22" s="75">
        <f t="shared" si="2"/>
        <v>169050.19000000006</v>
      </c>
    </row>
    <row r="23" spans="1:7" x14ac:dyDescent="0.3">
      <c r="A23" s="63" t="s">
        <v>606</v>
      </c>
      <c r="B23" s="75">
        <v>8355631.5</v>
      </c>
      <c r="C23" s="75">
        <f t="shared" si="1"/>
        <v>11125160.02</v>
      </c>
      <c r="D23" s="75">
        <v>19480791.52</v>
      </c>
      <c r="E23" s="75">
        <v>16884554.25</v>
      </c>
      <c r="F23" s="75">
        <v>16817343.850000001</v>
      </c>
      <c r="G23" s="75">
        <f t="shared" si="2"/>
        <v>2596237.2699999996</v>
      </c>
    </row>
    <row r="24" spans="1:7" x14ac:dyDescent="0.3">
      <c r="A24" s="63" t="s">
        <v>607</v>
      </c>
      <c r="B24" s="75">
        <v>14455104.92</v>
      </c>
      <c r="C24" s="75">
        <f t="shared" si="1"/>
        <v>46509336.390000001</v>
      </c>
      <c r="D24" s="75">
        <f>61014441.31-D57</f>
        <v>60964441.310000002</v>
      </c>
      <c r="E24" s="75">
        <f>35157134.19-E57</f>
        <v>35107134.189999998</v>
      </c>
      <c r="F24" s="75">
        <f>34619136.05-F57</f>
        <v>34569136.049999997</v>
      </c>
      <c r="G24" s="75">
        <f t="shared" si="2"/>
        <v>25857307.120000005</v>
      </c>
    </row>
    <row r="25" spans="1:7" x14ac:dyDescent="0.3">
      <c r="A25" s="63" t="s">
        <v>608</v>
      </c>
      <c r="B25" s="75">
        <v>23657230.870000001</v>
      </c>
      <c r="C25" s="75">
        <f t="shared" si="1"/>
        <v>-4027122.7600000016</v>
      </c>
      <c r="D25" s="75">
        <v>19630108.109999999</v>
      </c>
      <c r="E25" s="75">
        <v>17155961.859999999</v>
      </c>
      <c r="F25" s="75">
        <v>14016770.02</v>
      </c>
      <c r="G25" s="75">
        <f t="shared" si="2"/>
        <v>2474146.25</v>
      </c>
    </row>
    <row r="26" spans="1:7" x14ac:dyDescent="0.3">
      <c r="A26" s="63" t="s">
        <v>609</v>
      </c>
      <c r="B26" s="75">
        <v>25006895.030000001</v>
      </c>
      <c r="C26" s="75">
        <f t="shared" si="1"/>
        <v>3491101.6400000006</v>
      </c>
      <c r="D26" s="75">
        <v>28497996.670000002</v>
      </c>
      <c r="E26" s="75">
        <v>25850612.07</v>
      </c>
      <c r="F26" s="75">
        <v>25847577.210000001</v>
      </c>
      <c r="G26" s="75">
        <f t="shared" si="2"/>
        <v>2647384.6000000015</v>
      </c>
    </row>
    <row r="27" spans="1:7" x14ac:dyDescent="0.3">
      <c r="A27" s="63" t="s">
        <v>610</v>
      </c>
      <c r="B27" s="75">
        <v>13872698.449999999</v>
      </c>
      <c r="C27" s="75">
        <f t="shared" si="1"/>
        <v>-688946.64999999851</v>
      </c>
      <c r="D27" s="75">
        <v>13183751.800000001</v>
      </c>
      <c r="E27" s="75">
        <v>12749135.41</v>
      </c>
      <c r="F27" s="75">
        <v>12734643.01</v>
      </c>
      <c r="G27" s="75">
        <f t="shared" si="2"/>
        <v>434616.3900000006</v>
      </c>
    </row>
    <row r="28" spans="1:7" x14ac:dyDescent="0.3">
      <c r="A28" s="63" t="s">
        <v>611</v>
      </c>
      <c r="B28" s="75">
        <v>3536772.07</v>
      </c>
      <c r="C28" s="75">
        <f t="shared" si="1"/>
        <v>22057996.140000001</v>
      </c>
      <c r="D28" s="75">
        <v>25594768.210000001</v>
      </c>
      <c r="E28" s="75">
        <v>21959403.300000001</v>
      </c>
      <c r="F28" s="75">
        <v>20445295.690000001</v>
      </c>
      <c r="G28" s="75">
        <f t="shared" si="2"/>
        <v>3635364.91</v>
      </c>
    </row>
    <row r="29" spans="1:7" x14ac:dyDescent="0.3">
      <c r="A29" s="63" t="s">
        <v>612</v>
      </c>
      <c r="B29" s="75">
        <v>36150501.280000001</v>
      </c>
      <c r="C29" s="75">
        <f t="shared" si="1"/>
        <v>2086513.049999997</v>
      </c>
      <c r="D29" s="75">
        <v>38237014.329999998</v>
      </c>
      <c r="E29" s="75">
        <v>37844361.340000004</v>
      </c>
      <c r="F29" s="75">
        <v>36344847.469999999</v>
      </c>
      <c r="G29" s="75">
        <f t="shared" si="2"/>
        <v>392652.98999999464</v>
      </c>
    </row>
    <row r="30" spans="1:7" x14ac:dyDescent="0.3">
      <c r="A30" s="63" t="s">
        <v>613</v>
      </c>
      <c r="B30" s="75">
        <v>36616118.030000001</v>
      </c>
      <c r="C30" s="75">
        <f t="shared" si="1"/>
        <v>303773214.21000004</v>
      </c>
      <c r="D30" s="75">
        <v>340389332.24000001</v>
      </c>
      <c r="E30" s="75">
        <v>46026763.560000002</v>
      </c>
      <c r="F30" s="75">
        <v>45704815.25</v>
      </c>
      <c r="G30" s="75">
        <f t="shared" si="2"/>
        <v>294362568.68000001</v>
      </c>
    </row>
    <row r="31" spans="1:7" x14ac:dyDescent="0.3">
      <c r="A31" s="63" t="s">
        <v>614</v>
      </c>
      <c r="B31" s="75">
        <v>79872646.060000002</v>
      </c>
      <c r="C31" s="75">
        <f t="shared" si="1"/>
        <v>15312631.569999993</v>
      </c>
      <c r="D31" s="75">
        <v>95185277.629999995</v>
      </c>
      <c r="E31" s="75">
        <v>72324699.409999996</v>
      </c>
      <c r="F31" s="75">
        <v>71541877.879999995</v>
      </c>
      <c r="G31" s="75">
        <f t="shared" si="2"/>
        <v>22860578.219999999</v>
      </c>
    </row>
    <row r="32" spans="1:7" x14ac:dyDescent="0.3">
      <c r="A32" s="63" t="s">
        <v>615</v>
      </c>
      <c r="B32" s="75">
        <v>13996378.6</v>
      </c>
      <c r="C32" s="75">
        <f t="shared" si="1"/>
        <v>7994668.2500000019</v>
      </c>
      <c r="D32" s="75">
        <v>21991046.850000001</v>
      </c>
      <c r="E32" s="75">
        <v>19375192.309999999</v>
      </c>
      <c r="F32" s="75">
        <v>17793324.719999999</v>
      </c>
      <c r="G32" s="75">
        <f t="shared" si="2"/>
        <v>2615854.5400000028</v>
      </c>
    </row>
    <row r="33" spans="1:7" x14ac:dyDescent="0.3">
      <c r="A33" s="63" t="s">
        <v>616</v>
      </c>
      <c r="B33" s="75">
        <v>163459799.66999999</v>
      </c>
      <c r="C33" s="75">
        <f t="shared" si="1"/>
        <v>23613944.76000002</v>
      </c>
      <c r="D33" s="75">
        <v>187073744.43000001</v>
      </c>
      <c r="E33" s="75">
        <v>183719246.19</v>
      </c>
      <c r="F33" s="75">
        <v>182277094.96000001</v>
      </c>
      <c r="G33" s="75">
        <f t="shared" si="2"/>
        <v>3354498.2400000095</v>
      </c>
    </row>
    <row r="34" spans="1:7" x14ac:dyDescent="0.3">
      <c r="A34" s="63" t="s">
        <v>617</v>
      </c>
      <c r="B34" s="75">
        <v>37879781.149999999</v>
      </c>
      <c r="C34" s="75">
        <f t="shared" si="1"/>
        <v>-6896878.6399999969</v>
      </c>
      <c r="D34" s="75">
        <v>30982902.510000002</v>
      </c>
      <c r="E34" s="75">
        <v>29802270.969999999</v>
      </c>
      <c r="F34" s="75">
        <v>29800917.600000001</v>
      </c>
      <c r="G34" s="75">
        <f t="shared" si="2"/>
        <v>1180631.5400000028</v>
      </c>
    </row>
    <row r="35" spans="1:7" x14ac:dyDescent="0.3">
      <c r="A35" s="63" t="s">
        <v>618</v>
      </c>
      <c r="B35" s="75">
        <v>94126840.680000007</v>
      </c>
      <c r="C35" s="75">
        <f t="shared" si="1"/>
        <v>77883780.789999992</v>
      </c>
      <c r="D35" s="75">
        <f>191533091.18-D68</f>
        <v>172010621.47</v>
      </c>
      <c r="E35" s="75">
        <f>147235598.13-E68</f>
        <v>127713128.44</v>
      </c>
      <c r="F35" s="75">
        <f>87454421.77-F68</f>
        <v>67931952.079999998</v>
      </c>
      <c r="G35" s="75">
        <f t="shared" si="2"/>
        <v>44297493.030000001</v>
      </c>
    </row>
    <row r="36" spans="1:7" x14ac:dyDescent="0.3">
      <c r="A36" s="63" t="s">
        <v>619</v>
      </c>
      <c r="B36" s="75">
        <v>2234712.7599999998</v>
      </c>
      <c r="C36" s="75">
        <f t="shared" si="1"/>
        <v>13880531.720000001</v>
      </c>
      <c r="D36" s="75">
        <v>16115244.48</v>
      </c>
      <c r="E36" s="75">
        <v>3272510.24</v>
      </c>
      <c r="F36" s="75">
        <v>3272510.24</v>
      </c>
      <c r="G36" s="75">
        <f t="shared" si="2"/>
        <v>12842734.24</v>
      </c>
    </row>
    <row r="37" spans="1:7" x14ac:dyDescent="0.3">
      <c r="A37" s="63" t="s">
        <v>620</v>
      </c>
      <c r="B37" s="75">
        <v>24889823.98</v>
      </c>
      <c r="C37" s="75">
        <f t="shared" si="1"/>
        <v>21792243.929999996</v>
      </c>
      <c r="D37" s="75">
        <f>48679624.62-D70</f>
        <v>46682067.909999996</v>
      </c>
      <c r="E37" s="75">
        <f>33163532.47-E70</f>
        <v>31166552.309999999</v>
      </c>
      <c r="F37" s="75">
        <f>30170267.89-F70</f>
        <v>28173287.73</v>
      </c>
      <c r="G37" s="75">
        <f t="shared" si="2"/>
        <v>15515515.599999998</v>
      </c>
    </row>
    <row r="38" spans="1:7" x14ac:dyDescent="0.3">
      <c r="A38" s="63" t="s">
        <v>621</v>
      </c>
      <c r="B38" s="75">
        <v>10653920.880000001</v>
      </c>
      <c r="C38" s="75">
        <f t="shared" si="1"/>
        <v>-2325978.1300000008</v>
      </c>
      <c r="D38" s="75">
        <v>8327942.75</v>
      </c>
      <c r="E38" s="75">
        <v>8115994.9500000002</v>
      </c>
      <c r="F38" s="75">
        <v>8097485.9100000001</v>
      </c>
      <c r="G38" s="75">
        <f t="shared" si="2"/>
        <v>211947.79999999981</v>
      </c>
    </row>
    <row r="39" spans="1:7" x14ac:dyDescent="0.3">
      <c r="A39" s="63" t="s">
        <v>622</v>
      </c>
      <c r="B39" s="75">
        <v>5856912.1900000004</v>
      </c>
      <c r="C39" s="75">
        <f t="shared" si="1"/>
        <v>3878951.7499999991</v>
      </c>
      <c r="D39" s="75">
        <v>9735863.9399999995</v>
      </c>
      <c r="E39" s="75">
        <v>8941830.3499999996</v>
      </c>
      <c r="F39" s="75">
        <v>7506504.3499999996</v>
      </c>
      <c r="G39" s="75">
        <f t="shared" si="2"/>
        <v>794033.58999999985</v>
      </c>
    </row>
    <row r="40" spans="1:7" x14ac:dyDescent="0.3">
      <c r="A40" s="63" t="s">
        <v>623</v>
      </c>
      <c r="B40" s="75">
        <v>3975384.41</v>
      </c>
      <c r="C40" s="75">
        <f t="shared" si="1"/>
        <v>3642325.0599999987</v>
      </c>
      <c r="D40" s="75">
        <f>97011159.03-D73</f>
        <v>7617709.4699999988</v>
      </c>
      <c r="E40" s="75">
        <f>49673695.99-E73</f>
        <v>5222244.0500000045</v>
      </c>
      <c r="F40" s="75">
        <f>49479804.59-F73</f>
        <v>5222244.0500000045</v>
      </c>
      <c r="G40" s="75">
        <f t="shared" si="2"/>
        <v>2395465.4199999943</v>
      </c>
    </row>
    <row r="41" spans="1:7" x14ac:dyDescent="0.3">
      <c r="A41" s="31" t="s">
        <v>153</v>
      </c>
      <c r="B41" s="49"/>
      <c r="C41" s="49"/>
      <c r="D41" s="49"/>
      <c r="E41" s="49"/>
      <c r="F41" s="49"/>
      <c r="G41" s="49"/>
    </row>
    <row r="42" spans="1:7" x14ac:dyDescent="0.3">
      <c r="A42" s="3" t="s">
        <v>389</v>
      </c>
      <c r="B42" s="4">
        <f>SUM(B43:B73)</f>
        <v>0</v>
      </c>
      <c r="C42" s="4">
        <f t="shared" ref="C42:G42" si="3">SUM(C43:C73)</f>
        <v>111012524.98</v>
      </c>
      <c r="D42" s="4">
        <f t="shared" si="3"/>
        <v>111012524.98</v>
      </c>
      <c r="E42" s="4">
        <f t="shared" si="3"/>
        <v>66069901.789999999</v>
      </c>
      <c r="F42" s="4">
        <f t="shared" si="3"/>
        <v>65876010.390000001</v>
      </c>
      <c r="G42" s="4">
        <f t="shared" si="3"/>
        <v>44942623.190000005</v>
      </c>
    </row>
    <row r="43" spans="1:7" x14ac:dyDescent="0.3">
      <c r="A43" s="63" t="s">
        <v>593</v>
      </c>
      <c r="B43" s="75">
        <v>0</v>
      </c>
      <c r="C43" s="75">
        <f>+D43-B43</f>
        <v>0</v>
      </c>
      <c r="D43" s="75">
        <v>0</v>
      </c>
      <c r="E43" s="75">
        <v>0</v>
      </c>
      <c r="F43" s="75">
        <v>0</v>
      </c>
      <c r="G43" s="75">
        <f t="shared" ref="G43:G73" si="4">+D43-E43</f>
        <v>0</v>
      </c>
    </row>
    <row r="44" spans="1:7" x14ac:dyDescent="0.3">
      <c r="A44" s="63" t="s">
        <v>594</v>
      </c>
      <c r="B44" s="75">
        <v>0</v>
      </c>
      <c r="C44" s="75">
        <f t="shared" ref="C44:C73" si="5">+D44-B44</f>
        <v>0</v>
      </c>
      <c r="D44" s="75">
        <v>0</v>
      </c>
      <c r="E44" s="75">
        <v>0</v>
      </c>
      <c r="F44" s="75">
        <v>0</v>
      </c>
      <c r="G44" s="75">
        <f t="shared" si="4"/>
        <v>0</v>
      </c>
    </row>
    <row r="45" spans="1:7" x14ac:dyDescent="0.3">
      <c r="A45" s="63" t="s">
        <v>595</v>
      </c>
      <c r="B45" s="75">
        <v>0</v>
      </c>
      <c r="C45" s="75">
        <f t="shared" si="5"/>
        <v>49049</v>
      </c>
      <c r="D45" s="75">
        <v>49049</v>
      </c>
      <c r="E45" s="75">
        <v>49000</v>
      </c>
      <c r="F45" s="75">
        <v>49000</v>
      </c>
      <c r="G45" s="75">
        <f t="shared" si="4"/>
        <v>49</v>
      </c>
    </row>
    <row r="46" spans="1:7" x14ac:dyDescent="0.3">
      <c r="A46" s="63" t="s">
        <v>596</v>
      </c>
      <c r="B46" s="75">
        <v>0</v>
      </c>
      <c r="C46" s="75">
        <f t="shared" si="5"/>
        <v>0</v>
      </c>
      <c r="D46" s="75">
        <v>0</v>
      </c>
      <c r="E46" s="75">
        <v>0</v>
      </c>
      <c r="F46" s="75">
        <v>0</v>
      </c>
      <c r="G46" s="75">
        <f t="shared" si="4"/>
        <v>0</v>
      </c>
    </row>
    <row r="47" spans="1:7" x14ac:dyDescent="0.3">
      <c r="A47" s="63" t="s">
        <v>597</v>
      </c>
      <c r="B47" s="75">
        <v>0</v>
      </c>
      <c r="C47" s="75">
        <f t="shared" si="5"/>
        <v>0</v>
      </c>
      <c r="D47" s="75">
        <v>0</v>
      </c>
      <c r="E47" s="75">
        <v>0</v>
      </c>
      <c r="F47" s="75">
        <v>0</v>
      </c>
      <c r="G47" s="75">
        <f t="shared" si="4"/>
        <v>0</v>
      </c>
    </row>
    <row r="48" spans="1:7" x14ac:dyDescent="0.3">
      <c r="A48" s="63" t="s">
        <v>598</v>
      </c>
      <c r="B48" s="75">
        <v>0</v>
      </c>
      <c r="C48" s="75">
        <f t="shared" si="5"/>
        <v>0</v>
      </c>
      <c r="D48" s="75">
        <v>0</v>
      </c>
      <c r="E48" s="75">
        <v>0</v>
      </c>
      <c r="F48" s="75">
        <v>0</v>
      </c>
      <c r="G48" s="75">
        <f t="shared" si="4"/>
        <v>0</v>
      </c>
    </row>
    <row r="49" spans="1:7" x14ac:dyDescent="0.3">
      <c r="A49" s="63" t="s">
        <v>599</v>
      </c>
      <c r="B49" s="75">
        <v>0</v>
      </c>
      <c r="C49" s="75">
        <f t="shared" si="5"/>
        <v>0</v>
      </c>
      <c r="D49" s="75">
        <v>0</v>
      </c>
      <c r="E49" s="75">
        <v>0</v>
      </c>
      <c r="F49" s="75">
        <v>0</v>
      </c>
      <c r="G49" s="75">
        <f t="shared" si="4"/>
        <v>0</v>
      </c>
    </row>
    <row r="50" spans="1:7" x14ac:dyDescent="0.3">
      <c r="A50" s="63" t="s">
        <v>600</v>
      </c>
      <c r="B50" s="75">
        <v>0</v>
      </c>
      <c r="C50" s="75">
        <f t="shared" si="5"/>
        <v>0</v>
      </c>
      <c r="D50" s="75">
        <v>0</v>
      </c>
      <c r="E50" s="75">
        <v>0</v>
      </c>
      <c r="F50" s="75">
        <v>0</v>
      </c>
      <c r="G50" s="75">
        <f t="shared" si="4"/>
        <v>0</v>
      </c>
    </row>
    <row r="51" spans="1:7" x14ac:dyDescent="0.3">
      <c r="A51" s="63" t="s">
        <v>601</v>
      </c>
      <c r="B51" s="75">
        <v>0</v>
      </c>
      <c r="C51" s="75">
        <f t="shared" si="5"/>
        <v>0</v>
      </c>
      <c r="D51" s="75">
        <v>0</v>
      </c>
      <c r="E51" s="75">
        <v>0</v>
      </c>
      <c r="F51" s="75">
        <v>0</v>
      </c>
      <c r="G51" s="75">
        <f t="shared" si="4"/>
        <v>0</v>
      </c>
    </row>
    <row r="52" spans="1:7" x14ac:dyDescent="0.3">
      <c r="A52" s="63" t="s">
        <v>602</v>
      </c>
      <c r="B52" s="75">
        <v>0</v>
      </c>
      <c r="C52" s="75">
        <f t="shared" si="5"/>
        <v>0</v>
      </c>
      <c r="D52" s="75">
        <v>0</v>
      </c>
      <c r="E52" s="75">
        <v>0</v>
      </c>
      <c r="F52" s="75">
        <v>0</v>
      </c>
      <c r="G52" s="75">
        <f t="shared" si="4"/>
        <v>0</v>
      </c>
    </row>
    <row r="53" spans="1:7" x14ac:dyDescent="0.3">
      <c r="A53" s="63" t="s">
        <v>603</v>
      </c>
      <c r="B53" s="75">
        <v>0</v>
      </c>
      <c r="C53" s="75">
        <f t="shared" si="5"/>
        <v>0</v>
      </c>
      <c r="D53" s="75">
        <v>0</v>
      </c>
      <c r="E53" s="75">
        <v>0</v>
      </c>
      <c r="F53" s="75">
        <v>0</v>
      </c>
      <c r="G53" s="75">
        <f t="shared" si="4"/>
        <v>0</v>
      </c>
    </row>
    <row r="54" spans="1:7" x14ac:dyDescent="0.3">
      <c r="A54" s="63" t="s">
        <v>604</v>
      </c>
      <c r="B54" s="75">
        <v>0</v>
      </c>
      <c r="C54" s="75">
        <f t="shared" si="5"/>
        <v>0</v>
      </c>
      <c r="D54" s="75">
        <v>0</v>
      </c>
      <c r="E54" s="75">
        <v>0</v>
      </c>
      <c r="F54" s="75">
        <v>0</v>
      </c>
      <c r="G54" s="75">
        <f t="shared" si="4"/>
        <v>0</v>
      </c>
    </row>
    <row r="55" spans="1:7" x14ac:dyDescent="0.3">
      <c r="A55" s="63" t="s">
        <v>605</v>
      </c>
      <c r="B55" s="75">
        <v>0</v>
      </c>
      <c r="C55" s="75">
        <f t="shared" si="5"/>
        <v>0</v>
      </c>
      <c r="D55" s="75">
        <v>0</v>
      </c>
      <c r="E55" s="75">
        <v>0</v>
      </c>
      <c r="F55" s="75">
        <v>0</v>
      </c>
      <c r="G55" s="75">
        <f t="shared" si="4"/>
        <v>0</v>
      </c>
    </row>
    <row r="56" spans="1:7" x14ac:dyDescent="0.3">
      <c r="A56" s="63" t="s">
        <v>606</v>
      </c>
      <c r="B56" s="75">
        <v>0</v>
      </c>
      <c r="C56" s="75">
        <f t="shared" si="5"/>
        <v>0</v>
      </c>
      <c r="D56" s="75">
        <v>0</v>
      </c>
      <c r="E56" s="75">
        <v>0</v>
      </c>
      <c r="F56" s="75">
        <v>0</v>
      </c>
      <c r="G56" s="75">
        <f t="shared" si="4"/>
        <v>0</v>
      </c>
    </row>
    <row r="57" spans="1:7" x14ac:dyDescent="0.3">
      <c r="A57" s="63" t="s">
        <v>607</v>
      </c>
      <c r="B57" s="75">
        <v>0</v>
      </c>
      <c r="C57" s="75">
        <f t="shared" si="5"/>
        <v>50000</v>
      </c>
      <c r="D57" s="75">
        <v>50000</v>
      </c>
      <c r="E57" s="75">
        <v>50000</v>
      </c>
      <c r="F57" s="75">
        <v>50000</v>
      </c>
      <c r="G57" s="75">
        <f t="shared" si="4"/>
        <v>0</v>
      </c>
    </row>
    <row r="58" spans="1:7" x14ac:dyDescent="0.3">
      <c r="A58" s="63" t="s">
        <v>608</v>
      </c>
      <c r="B58" s="75">
        <v>0</v>
      </c>
      <c r="C58" s="75">
        <f t="shared" si="5"/>
        <v>0</v>
      </c>
      <c r="D58" s="75">
        <v>0</v>
      </c>
      <c r="E58" s="75">
        <v>0</v>
      </c>
      <c r="F58" s="75">
        <v>0</v>
      </c>
      <c r="G58" s="75">
        <f t="shared" si="4"/>
        <v>0</v>
      </c>
    </row>
    <row r="59" spans="1:7" x14ac:dyDescent="0.3">
      <c r="A59" s="63" t="s">
        <v>609</v>
      </c>
      <c r="B59" s="75">
        <v>0</v>
      </c>
      <c r="C59" s="75">
        <f t="shared" si="5"/>
        <v>0</v>
      </c>
      <c r="D59" s="75">
        <v>0</v>
      </c>
      <c r="E59" s="75">
        <v>0</v>
      </c>
      <c r="F59" s="75">
        <v>0</v>
      </c>
      <c r="G59" s="75">
        <f t="shared" si="4"/>
        <v>0</v>
      </c>
    </row>
    <row r="60" spans="1:7" x14ac:dyDescent="0.3">
      <c r="A60" s="63" t="s">
        <v>610</v>
      </c>
      <c r="B60" s="75">
        <v>0</v>
      </c>
      <c r="C60" s="75">
        <f t="shared" si="5"/>
        <v>0</v>
      </c>
      <c r="D60" s="75">
        <v>0</v>
      </c>
      <c r="E60" s="75">
        <v>0</v>
      </c>
      <c r="F60" s="75">
        <v>0</v>
      </c>
      <c r="G60" s="75">
        <f t="shared" si="4"/>
        <v>0</v>
      </c>
    </row>
    <row r="61" spans="1:7" x14ac:dyDescent="0.3">
      <c r="A61" s="63" t="s">
        <v>611</v>
      </c>
      <c r="B61" s="75">
        <v>0</v>
      </c>
      <c r="C61" s="75">
        <f t="shared" si="5"/>
        <v>0</v>
      </c>
      <c r="D61" s="75">
        <v>0</v>
      </c>
      <c r="E61" s="75">
        <v>0</v>
      </c>
      <c r="F61" s="75">
        <v>0</v>
      </c>
      <c r="G61" s="75">
        <f t="shared" si="4"/>
        <v>0</v>
      </c>
    </row>
    <row r="62" spans="1:7" x14ac:dyDescent="0.3">
      <c r="A62" s="63" t="s">
        <v>612</v>
      </c>
      <c r="B62" s="75">
        <v>0</v>
      </c>
      <c r="C62" s="75">
        <f t="shared" si="5"/>
        <v>0</v>
      </c>
      <c r="D62" s="75">
        <v>0</v>
      </c>
      <c r="E62" s="75">
        <v>0</v>
      </c>
      <c r="F62" s="75">
        <v>0</v>
      </c>
      <c r="G62" s="75">
        <f t="shared" si="4"/>
        <v>0</v>
      </c>
    </row>
    <row r="63" spans="1:7" x14ac:dyDescent="0.3">
      <c r="A63" s="63" t="s">
        <v>613</v>
      </c>
      <c r="B63" s="75">
        <v>0</v>
      </c>
      <c r="C63" s="75">
        <f t="shared" si="5"/>
        <v>0</v>
      </c>
      <c r="D63" s="75">
        <v>0</v>
      </c>
      <c r="E63" s="75">
        <v>0</v>
      </c>
      <c r="F63" s="75">
        <v>0</v>
      </c>
      <c r="G63" s="75">
        <f t="shared" si="4"/>
        <v>0</v>
      </c>
    </row>
    <row r="64" spans="1:7" x14ac:dyDescent="0.3">
      <c r="A64" s="63" t="s">
        <v>614</v>
      </c>
      <c r="B64" s="75">
        <v>0</v>
      </c>
      <c r="C64" s="75">
        <f t="shared" si="5"/>
        <v>0</v>
      </c>
      <c r="D64" s="75">
        <v>0</v>
      </c>
      <c r="E64" s="75">
        <v>0</v>
      </c>
      <c r="F64" s="75">
        <v>0</v>
      </c>
      <c r="G64" s="75">
        <f t="shared" si="4"/>
        <v>0</v>
      </c>
    </row>
    <row r="65" spans="1:7" x14ac:dyDescent="0.3">
      <c r="A65" s="63" t="s">
        <v>615</v>
      </c>
      <c r="B65" s="75">
        <v>0</v>
      </c>
      <c r="C65" s="75">
        <f t="shared" si="5"/>
        <v>0</v>
      </c>
      <c r="D65" s="75">
        <v>0</v>
      </c>
      <c r="E65" s="75">
        <v>0</v>
      </c>
      <c r="F65" s="75">
        <v>0</v>
      </c>
      <c r="G65" s="75">
        <f t="shared" si="4"/>
        <v>0</v>
      </c>
    </row>
    <row r="66" spans="1:7" x14ac:dyDescent="0.3">
      <c r="A66" s="63" t="s">
        <v>616</v>
      </c>
      <c r="B66" s="75">
        <v>0</v>
      </c>
      <c r="C66" s="75">
        <f t="shared" si="5"/>
        <v>0</v>
      </c>
      <c r="D66" s="75">
        <v>0</v>
      </c>
      <c r="E66" s="75">
        <v>0</v>
      </c>
      <c r="F66" s="75">
        <v>0</v>
      </c>
      <c r="G66" s="75">
        <f t="shared" si="4"/>
        <v>0</v>
      </c>
    </row>
    <row r="67" spans="1:7" x14ac:dyDescent="0.3">
      <c r="A67" s="63" t="s">
        <v>617</v>
      </c>
      <c r="B67" s="75">
        <v>0</v>
      </c>
      <c r="C67" s="75">
        <f t="shared" si="5"/>
        <v>0</v>
      </c>
      <c r="D67" s="75">
        <v>0</v>
      </c>
      <c r="E67" s="75">
        <v>0</v>
      </c>
      <c r="F67" s="75">
        <v>0</v>
      </c>
      <c r="G67" s="75">
        <f t="shared" si="4"/>
        <v>0</v>
      </c>
    </row>
    <row r="68" spans="1:7" x14ac:dyDescent="0.3">
      <c r="A68" s="63" t="s">
        <v>618</v>
      </c>
      <c r="B68" s="75">
        <v>0</v>
      </c>
      <c r="C68" s="75">
        <f t="shared" si="5"/>
        <v>19522469.710000001</v>
      </c>
      <c r="D68" s="75">
        <v>19522469.710000001</v>
      </c>
      <c r="E68" s="75">
        <v>19522469.690000001</v>
      </c>
      <c r="F68" s="75">
        <v>19522469.690000001</v>
      </c>
      <c r="G68" s="75">
        <f t="shared" si="4"/>
        <v>1.9999999552965164E-2</v>
      </c>
    </row>
    <row r="69" spans="1:7" x14ac:dyDescent="0.3">
      <c r="A69" s="63" t="s">
        <v>619</v>
      </c>
      <c r="B69" s="75">
        <v>0</v>
      </c>
      <c r="C69" s="75">
        <f t="shared" si="5"/>
        <v>0</v>
      </c>
      <c r="D69" s="75">
        <v>0</v>
      </c>
      <c r="E69" s="75">
        <v>0</v>
      </c>
      <c r="F69" s="75">
        <v>0</v>
      </c>
      <c r="G69" s="75">
        <f t="shared" si="4"/>
        <v>0</v>
      </c>
    </row>
    <row r="70" spans="1:7" x14ac:dyDescent="0.3">
      <c r="A70" s="63" t="s">
        <v>620</v>
      </c>
      <c r="B70" s="75">
        <v>0</v>
      </c>
      <c r="C70" s="75">
        <f t="shared" si="5"/>
        <v>1997556.71</v>
      </c>
      <c r="D70" s="75">
        <v>1997556.71</v>
      </c>
      <c r="E70" s="75">
        <v>1996980.16</v>
      </c>
      <c r="F70" s="75">
        <v>1996980.16</v>
      </c>
      <c r="G70" s="75">
        <f t="shared" si="4"/>
        <v>576.55000000004657</v>
      </c>
    </row>
    <row r="71" spans="1:7" x14ac:dyDescent="0.3">
      <c r="A71" s="63" t="s">
        <v>621</v>
      </c>
      <c r="B71" s="75">
        <v>0</v>
      </c>
      <c r="C71" s="75">
        <f t="shared" si="5"/>
        <v>0</v>
      </c>
      <c r="D71" s="75">
        <v>0</v>
      </c>
      <c r="E71" s="75">
        <v>0</v>
      </c>
      <c r="F71" s="75">
        <v>0</v>
      </c>
      <c r="G71" s="75">
        <f t="shared" si="4"/>
        <v>0</v>
      </c>
    </row>
    <row r="72" spans="1:7" x14ac:dyDescent="0.3">
      <c r="A72" s="63" t="s">
        <v>622</v>
      </c>
      <c r="B72" s="75">
        <v>0</v>
      </c>
      <c r="C72" s="75">
        <f t="shared" si="5"/>
        <v>0</v>
      </c>
      <c r="D72" s="75">
        <v>0</v>
      </c>
      <c r="E72" s="75">
        <v>0</v>
      </c>
      <c r="F72" s="75">
        <v>0</v>
      </c>
      <c r="G72" s="75">
        <f t="shared" si="4"/>
        <v>0</v>
      </c>
    </row>
    <row r="73" spans="1:7" x14ac:dyDescent="0.3">
      <c r="A73" s="63" t="s">
        <v>623</v>
      </c>
      <c r="B73" s="75">
        <v>0</v>
      </c>
      <c r="C73" s="75">
        <f t="shared" si="5"/>
        <v>89393449.560000002</v>
      </c>
      <c r="D73" s="75">
        <v>89393449.560000002</v>
      </c>
      <c r="E73" s="75">
        <v>44451451.939999998</v>
      </c>
      <c r="F73" s="75">
        <v>44257560.539999999</v>
      </c>
      <c r="G73" s="75">
        <f t="shared" si="4"/>
        <v>44941997.620000005</v>
      </c>
    </row>
    <row r="74" spans="1:7" x14ac:dyDescent="0.3">
      <c r="A74" s="31" t="s">
        <v>153</v>
      </c>
      <c r="B74" s="49"/>
      <c r="C74" s="49"/>
      <c r="D74" s="49"/>
      <c r="E74" s="49"/>
      <c r="F74" s="49"/>
      <c r="G74" s="49"/>
    </row>
    <row r="75" spans="1:7" x14ac:dyDescent="0.3">
      <c r="A75" s="3" t="s">
        <v>385</v>
      </c>
      <c r="B75" s="4">
        <f>SUM(B42,B9)</f>
        <v>698006593.61999989</v>
      </c>
      <c r="C75" s="4">
        <f>SUM(C42,C9)</f>
        <v>784323883.10000002</v>
      </c>
      <c r="D75" s="4">
        <f t="shared" ref="D75:G75" si="6">SUM(D42,D9)</f>
        <v>1482330476.7200003</v>
      </c>
      <c r="E75" s="4">
        <f t="shared" si="6"/>
        <v>929685997.03000009</v>
      </c>
      <c r="F75" s="4">
        <f t="shared" si="6"/>
        <v>853795945.06000006</v>
      </c>
      <c r="G75" s="4">
        <f t="shared" si="6"/>
        <v>552644479.69000006</v>
      </c>
    </row>
    <row r="76" spans="1:7" x14ac:dyDescent="0.3">
      <c r="A76" s="55"/>
      <c r="B76" s="55"/>
      <c r="C76" s="55"/>
      <c r="D76" s="55"/>
      <c r="E76" s="55"/>
      <c r="F76" s="55"/>
      <c r="G76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41:G42 B74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9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6" t="s">
        <v>390</v>
      </c>
      <c r="B1" s="177"/>
      <c r="C1" s="177"/>
      <c r="D1" s="177"/>
      <c r="E1" s="177"/>
      <c r="F1" s="177"/>
      <c r="G1" s="177"/>
    </row>
    <row r="2" spans="1:7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391</v>
      </c>
      <c r="B3" s="114"/>
      <c r="C3" s="114"/>
      <c r="D3" s="114"/>
      <c r="E3" s="114"/>
      <c r="F3" s="114"/>
      <c r="G3" s="115"/>
    </row>
    <row r="4" spans="1:7" x14ac:dyDescent="0.3">
      <c r="A4" s="113" t="s">
        <v>392</v>
      </c>
      <c r="B4" s="114"/>
      <c r="C4" s="114"/>
      <c r="D4" s="114"/>
      <c r="E4" s="114"/>
      <c r="F4" s="114"/>
      <c r="G4" s="115"/>
    </row>
    <row r="5" spans="1:7" x14ac:dyDescent="0.3">
      <c r="A5" s="126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5" t="s">
        <v>6</v>
      </c>
      <c r="B7" s="173" t="s">
        <v>304</v>
      </c>
      <c r="C7" s="174"/>
      <c r="D7" s="174"/>
      <c r="E7" s="174"/>
      <c r="F7" s="175"/>
      <c r="G7" s="169" t="s">
        <v>393</v>
      </c>
    </row>
    <row r="8" spans="1:7" ht="28.8" x14ac:dyDescent="0.3">
      <c r="A8" s="166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168"/>
    </row>
    <row r="9" spans="1:7" ht="16.5" customHeight="1" x14ac:dyDescent="0.3">
      <c r="A9" s="26" t="s">
        <v>395</v>
      </c>
      <c r="B9" s="30">
        <f>SUM(B10,B19,B27,B37)</f>
        <v>698006593.62</v>
      </c>
      <c r="C9" s="30">
        <f t="shared" ref="C9:G9" si="0">SUM(C10,C19,C27,C37)</f>
        <v>673311358.12</v>
      </c>
      <c r="D9" s="30">
        <f t="shared" si="0"/>
        <v>1371317951.74</v>
      </c>
      <c r="E9" s="30">
        <f t="shared" si="0"/>
        <v>863616095.24000001</v>
      </c>
      <c r="F9" s="30">
        <f t="shared" si="0"/>
        <v>787919934.66999996</v>
      </c>
      <c r="G9" s="30">
        <f t="shared" si="0"/>
        <v>507701856.5</v>
      </c>
    </row>
    <row r="10" spans="1:7" ht="15" customHeight="1" x14ac:dyDescent="0.3">
      <c r="A10" s="58" t="s">
        <v>396</v>
      </c>
      <c r="B10" s="47">
        <f>+SUM(B11:B18)</f>
        <v>0</v>
      </c>
      <c r="C10" s="47">
        <f t="shared" ref="C10:G10" si="1">+SUM(C11:C18)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397</v>
      </c>
      <c r="B11" s="47">
        <v>0</v>
      </c>
      <c r="C11" s="47">
        <v>0</v>
      </c>
      <c r="D11" s="47">
        <f>+B11+C11</f>
        <v>0</v>
      </c>
      <c r="E11" s="47">
        <v>0</v>
      </c>
      <c r="F11" s="47">
        <v>0</v>
      </c>
      <c r="G11" s="47">
        <f>+D11-E11</f>
        <v>0</v>
      </c>
    </row>
    <row r="12" spans="1:7" x14ac:dyDescent="0.3">
      <c r="A12" s="77" t="s">
        <v>398</v>
      </c>
      <c r="B12" s="47">
        <v>0</v>
      </c>
      <c r="C12" s="47">
        <v>0</v>
      </c>
      <c r="D12" s="47">
        <f t="shared" ref="D12:D18" si="2">+B12+C12</f>
        <v>0</v>
      </c>
      <c r="E12" s="47">
        <v>0</v>
      </c>
      <c r="F12" s="47">
        <v>0</v>
      </c>
      <c r="G12" s="47">
        <f t="shared" ref="G12:G18" si="3">+D12-E12</f>
        <v>0</v>
      </c>
    </row>
    <row r="13" spans="1:7" x14ac:dyDescent="0.3">
      <c r="A13" s="77" t="s">
        <v>399</v>
      </c>
      <c r="B13" s="47">
        <v>0</v>
      </c>
      <c r="C13" s="47">
        <v>0</v>
      </c>
      <c r="D13" s="47">
        <f t="shared" si="2"/>
        <v>0</v>
      </c>
      <c r="E13" s="47">
        <v>0</v>
      </c>
      <c r="F13" s="47">
        <v>0</v>
      </c>
      <c r="G13" s="47">
        <f t="shared" si="3"/>
        <v>0</v>
      </c>
    </row>
    <row r="14" spans="1:7" x14ac:dyDescent="0.3">
      <c r="A14" s="77" t="s">
        <v>400</v>
      </c>
      <c r="B14" s="47">
        <v>0</v>
      </c>
      <c r="C14" s="47">
        <v>0</v>
      </c>
      <c r="D14" s="47">
        <f t="shared" si="2"/>
        <v>0</v>
      </c>
      <c r="E14" s="47">
        <v>0</v>
      </c>
      <c r="F14" s="47">
        <v>0</v>
      </c>
      <c r="G14" s="47">
        <f t="shared" si="3"/>
        <v>0</v>
      </c>
    </row>
    <row r="15" spans="1:7" x14ac:dyDescent="0.3">
      <c r="A15" s="77" t="s">
        <v>401</v>
      </c>
      <c r="B15" s="47">
        <v>0</v>
      </c>
      <c r="C15" s="47">
        <v>0</v>
      </c>
      <c r="D15" s="47">
        <f t="shared" si="2"/>
        <v>0</v>
      </c>
      <c r="E15" s="47">
        <v>0</v>
      </c>
      <c r="F15" s="47">
        <v>0</v>
      </c>
      <c r="G15" s="47">
        <f t="shared" si="3"/>
        <v>0</v>
      </c>
    </row>
    <row r="16" spans="1:7" x14ac:dyDescent="0.3">
      <c r="A16" s="77" t="s">
        <v>402</v>
      </c>
      <c r="B16" s="47">
        <v>0</v>
      </c>
      <c r="C16" s="47">
        <v>0</v>
      </c>
      <c r="D16" s="47">
        <f t="shared" si="2"/>
        <v>0</v>
      </c>
      <c r="E16" s="47">
        <v>0</v>
      </c>
      <c r="F16" s="47">
        <v>0</v>
      </c>
      <c r="G16" s="47">
        <f t="shared" si="3"/>
        <v>0</v>
      </c>
    </row>
    <row r="17" spans="1:7" x14ac:dyDescent="0.3">
      <c r="A17" s="77" t="s">
        <v>403</v>
      </c>
      <c r="B17" s="47">
        <v>0</v>
      </c>
      <c r="C17" s="47">
        <v>0</v>
      </c>
      <c r="D17" s="47">
        <f t="shared" si="2"/>
        <v>0</v>
      </c>
      <c r="E17" s="47">
        <v>0</v>
      </c>
      <c r="F17" s="47">
        <v>0</v>
      </c>
      <c r="G17" s="47">
        <f t="shared" si="3"/>
        <v>0</v>
      </c>
    </row>
    <row r="18" spans="1:7" x14ac:dyDescent="0.3">
      <c r="A18" s="77" t="s">
        <v>404</v>
      </c>
      <c r="B18" s="47">
        <v>0</v>
      </c>
      <c r="C18" s="47">
        <v>0</v>
      </c>
      <c r="D18" s="47">
        <f t="shared" si="2"/>
        <v>0</v>
      </c>
      <c r="E18" s="47">
        <v>0</v>
      </c>
      <c r="F18" s="47">
        <v>0</v>
      </c>
      <c r="G18" s="47">
        <f t="shared" si="3"/>
        <v>0</v>
      </c>
    </row>
    <row r="19" spans="1:7" x14ac:dyDescent="0.3">
      <c r="A19" s="58" t="s">
        <v>405</v>
      </c>
      <c r="B19" s="47">
        <f t="shared" ref="B19:G19" si="4">SUM(B20:B26)</f>
        <v>698006593.62</v>
      </c>
      <c r="C19" s="47">
        <f t="shared" si="4"/>
        <v>673311358.12</v>
      </c>
      <c r="D19" s="47">
        <f t="shared" si="4"/>
        <v>1371317951.74</v>
      </c>
      <c r="E19" s="47">
        <f t="shared" si="4"/>
        <v>863616095.24000001</v>
      </c>
      <c r="F19" s="47">
        <f t="shared" si="4"/>
        <v>787919934.66999996</v>
      </c>
      <c r="G19" s="47">
        <f t="shared" si="4"/>
        <v>507701856.5</v>
      </c>
    </row>
    <row r="20" spans="1:7" x14ac:dyDescent="0.3">
      <c r="A20" s="77" t="s">
        <v>406</v>
      </c>
      <c r="B20" s="47">
        <v>0</v>
      </c>
      <c r="C20" s="47">
        <v>0</v>
      </c>
      <c r="D20" s="47">
        <f>+B20+C20</f>
        <v>0</v>
      </c>
      <c r="E20" s="47">
        <v>0</v>
      </c>
      <c r="F20" s="47">
        <v>0</v>
      </c>
      <c r="G20" s="47">
        <f t="shared" ref="G20:G26" si="5">+D20-E20</f>
        <v>0</v>
      </c>
    </row>
    <row r="21" spans="1:7" x14ac:dyDescent="0.3">
      <c r="A21" s="77" t="s">
        <v>407</v>
      </c>
      <c r="B21" s="47">
        <v>698006593.62</v>
      </c>
      <c r="C21" s="47">
        <f>+D21-B21</f>
        <v>673311358.12</v>
      </c>
      <c r="D21" s="47">
        <v>1371317951.74</v>
      </c>
      <c r="E21" s="47">
        <v>863616095.24000001</v>
      </c>
      <c r="F21" s="47">
        <v>787919934.66999996</v>
      </c>
      <c r="G21" s="47">
        <f>+D21-E21</f>
        <v>507701856.5</v>
      </c>
    </row>
    <row r="22" spans="1:7" x14ac:dyDescent="0.3">
      <c r="A22" s="77" t="s">
        <v>408</v>
      </c>
      <c r="B22" s="47">
        <v>0</v>
      </c>
      <c r="C22" s="47">
        <v>0</v>
      </c>
      <c r="D22" s="47">
        <f t="shared" ref="D22:D26" si="6">+B22+C22</f>
        <v>0</v>
      </c>
      <c r="E22" s="47">
        <v>0</v>
      </c>
      <c r="F22" s="47">
        <v>0</v>
      </c>
      <c r="G22" s="47">
        <f t="shared" si="5"/>
        <v>0</v>
      </c>
    </row>
    <row r="23" spans="1:7" x14ac:dyDescent="0.3">
      <c r="A23" s="77" t="s">
        <v>409</v>
      </c>
      <c r="B23" s="47">
        <v>0</v>
      </c>
      <c r="C23" s="47">
        <v>0</v>
      </c>
      <c r="D23" s="47">
        <f t="shared" si="6"/>
        <v>0</v>
      </c>
      <c r="E23" s="47">
        <v>0</v>
      </c>
      <c r="F23" s="47">
        <v>0</v>
      </c>
      <c r="G23" s="47">
        <f t="shared" si="5"/>
        <v>0</v>
      </c>
    </row>
    <row r="24" spans="1:7" x14ac:dyDescent="0.3">
      <c r="A24" s="77" t="s">
        <v>410</v>
      </c>
      <c r="B24" s="47">
        <v>0</v>
      </c>
      <c r="C24" s="47">
        <v>0</v>
      </c>
      <c r="D24" s="47">
        <f t="shared" si="6"/>
        <v>0</v>
      </c>
      <c r="E24" s="47">
        <v>0</v>
      </c>
      <c r="F24" s="47">
        <v>0</v>
      </c>
      <c r="G24" s="47">
        <f t="shared" si="5"/>
        <v>0</v>
      </c>
    </row>
    <row r="25" spans="1:7" x14ac:dyDescent="0.3">
      <c r="A25" s="77" t="s">
        <v>411</v>
      </c>
      <c r="B25" s="47">
        <v>0</v>
      </c>
      <c r="C25" s="47">
        <v>0</v>
      </c>
      <c r="D25" s="47">
        <f t="shared" si="6"/>
        <v>0</v>
      </c>
      <c r="E25" s="47">
        <v>0</v>
      </c>
      <c r="F25" s="47">
        <v>0</v>
      </c>
      <c r="G25" s="47">
        <f t="shared" si="5"/>
        <v>0</v>
      </c>
    </row>
    <row r="26" spans="1:7" x14ac:dyDescent="0.3">
      <c r="A26" s="77" t="s">
        <v>412</v>
      </c>
      <c r="B26" s="47">
        <v>0</v>
      </c>
      <c r="C26" s="47">
        <v>0</v>
      </c>
      <c r="D26" s="47">
        <f t="shared" si="6"/>
        <v>0</v>
      </c>
      <c r="E26" s="47">
        <v>0</v>
      </c>
      <c r="F26" s="47">
        <v>0</v>
      </c>
      <c r="G26" s="47">
        <f t="shared" si="5"/>
        <v>0</v>
      </c>
    </row>
    <row r="27" spans="1:7" x14ac:dyDescent="0.3">
      <c r="A27" s="58" t="s">
        <v>413</v>
      </c>
      <c r="B27" s="47">
        <f>SUM(B28:B36)</f>
        <v>0</v>
      </c>
      <c r="C27" s="47">
        <f t="shared" ref="C27:G27" si="7">SUM(C28:C36)</f>
        <v>0</v>
      </c>
      <c r="D27" s="47">
        <f t="shared" si="7"/>
        <v>0</v>
      </c>
      <c r="E27" s="47">
        <f t="shared" si="7"/>
        <v>0</v>
      </c>
      <c r="F27" s="47">
        <f t="shared" si="7"/>
        <v>0</v>
      </c>
      <c r="G27" s="47">
        <f t="shared" si="7"/>
        <v>0</v>
      </c>
    </row>
    <row r="28" spans="1:7" x14ac:dyDescent="0.3">
      <c r="A28" s="80" t="s">
        <v>414</v>
      </c>
      <c r="B28" s="47">
        <v>0</v>
      </c>
      <c r="C28" s="47">
        <v>0</v>
      </c>
      <c r="D28" s="47">
        <f>+B28+C28</f>
        <v>0</v>
      </c>
      <c r="E28" s="47">
        <v>0</v>
      </c>
      <c r="F28" s="47">
        <v>0</v>
      </c>
      <c r="G28" s="47">
        <f t="shared" ref="G28:G36" si="8">+D28-E28</f>
        <v>0</v>
      </c>
    </row>
    <row r="29" spans="1:7" x14ac:dyDescent="0.3">
      <c r="A29" s="77" t="s">
        <v>415</v>
      </c>
      <c r="B29" s="47">
        <v>0</v>
      </c>
      <c r="C29" s="47">
        <v>0</v>
      </c>
      <c r="D29" s="47">
        <f t="shared" ref="D29:D36" si="9">+B29+C29</f>
        <v>0</v>
      </c>
      <c r="E29" s="47">
        <v>0</v>
      </c>
      <c r="F29" s="47">
        <v>0</v>
      </c>
      <c r="G29" s="47">
        <f t="shared" si="8"/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f t="shared" si="9"/>
        <v>0</v>
      </c>
      <c r="E30" s="47">
        <v>0</v>
      </c>
      <c r="F30" s="47">
        <v>0</v>
      </c>
      <c r="G30" s="47">
        <f t="shared" si="8"/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f t="shared" si="9"/>
        <v>0</v>
      </c>
      <c r="E31" s="47">
        <v>0</v>
      </c>
      <c r="F31" s="47">
        <v>0</v>
      </c>
      <c r="G31" s="47">
        <f t="shared" si="8"/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f t="shared" si="9"/>
        <v>0</v>
      </c>
      <c r="E32" s="47">
        <v>0</v>
      </c>
      <c r="F32" s="47">
        <v>0</v>
      </c>
      <c r="G32" s="47">
        <f t="shared" si="8"/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f t="shared" si="9"/>
        <v>0</v>
      </c>
      <c r="E33" s="47">
        <v>0</v>
      </c>
      <c r="F33" s="47">
        <v>0</v>
      </c>
      <c r="G33" s="47">
        <f t="shared" si="8"/>
        <v>0</v>
      </c>
    </row>
    <row r="34" spans="1:7" ht="14.4" customHeight="1" x14ac:dyDescent="0.3">
      <c r="A34" s="77" t="s">
        <v>420</v>
      </c>
      <c r="B34" s="47">
        <v>0</v>
      </c>
      <c r="C34" s="47">
        <v>0</v>
      </c>
      <c r="D34" s="47">
        <f t="shared" si="9"/>
        <v>0</v>
      </c>
      <c r="E34" s="47">
        <v>0</v>
      </c>
      <c r="F34" s="47">
        <v>0</v>
      </c>
      <c r="G34" s="47">
        <f t="shared" si="8"/>
        <v>0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f t="shared" si="9"/>
        <v>0</v>
      </c>
      <c r="E35" s="47">
        <v>0</v>
      </c>
      <c r="F35" s="47">
        <v>0</v>
      </c>
      <c r="G35" s="47">
        <f t="shared" si="8"/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f t="shared" si="9"/>
        <v>0</v>
      </c>
      <c r="E36" s="47">
        <v>0</v>
      </c>
      <c r="F36" s="47">
        <v>0</v>
      </c>
      <c r="G36" s="47">
        <f t="shared" si="8"/>
        <v>0</v>
      </c>
    </row>
    <row r="37" spans="1:7" ht="14.4" customHeight="1" x14ac:dyDescent="0.3">
      <c r="A37" s="59" t="s">
        <v>423</v>
      </c>
      <c r="B37" s="47">
        <f t="shared" ref="B37:G37" si="10">SUM(B38:B41)</f>
        <v>0</v>
      </c>
      <c r="C37" s="47">
        <f t="shared" si="10"/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f>+B38+C38</f>
        <v>0</v>
      </c>
      <c r="E38" s="47">
        <v>0</v>
      </c>
      <c r="F38" s="47">
        <v>0</v>
      </c>
      <c r="G38" s="47">
        <f t="shared" ref="G38:G41" si="11">+D38-E38</f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f t="shared" ref="D39:D41" si="12">+B39+C39</f>
        <v>0</v>
      </c>
      <c r="E39" s="47">
        <v>0</v>
      </c>
      <c r="F39" s="47">
        <v>0</v>
      </c>
      <c r="G39" s="47">
        <f t="shared" si="11"/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f t="shared" si="12"/>
        <v>0</v>
      </c>
      <c r="E40" s="47">
        <v>0</v>
      </c>
      <c r="F40" s="47">
        <v>0</v>
      </c>
      <c r="G40" s="47">
        <f t="shared" si="11"/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f t="shared" si="12"/>
        <v>0</v>
      </c>
      <c r="E41" s="47">
        <v>0</v>
      </c>
      <c r="F41" s="47">
        <v>0</v>
      </c>
      <c r="G41" s="47">
        <f t="shared" si="11"/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f>SUM(B44,B53,B61,B71)</f>
        <v>0</v>
      </c>
      <c r="C43" s="4">
        <f t="shared" ref="C43:G43" si="13">SUM(C44,C53,C61,C71)</f>
        <v>111012524.98</v>
      </c>
      <c r="D43" s="4">
        <f t="shared" si="13"/>
        <v>111012524.98</v>
      </c>
      <c r="E43" s="4">
        <f t="shared" si="13"/>
        <v>66069901.789999999</v>
      </c>
      <c r="F43" s="4">
        <f t="shared" si="13"/>
        <v>65876010.390000001</v>
      </c>
      <c r="G43" s="4">
        <f t="shared" si="13"/>
        <v>44942623.190000005</v>
      </c>
    </row>
    <row r="44" spans="1:7" x14ac:dyDescent="0.3">
      <c r="A44" s="58" t="s">
        <v>396</v>
      </c>
      <c r="B44" s="47">
        <f>SUM(B45:B52)</f>
        <v>0</v>
      </c>
      <c r="C44" s="47">
        <f t="shared" ref="C44:G44" si="14">SUM(C45:C52)</f>
        <v>0</v>
      </c>
      <c r="D44" s="47">
        <f t="shared" si="14"/>
        <v>0</v>
      </c>
      <c r="E44" s="47">
        <f t="shared" si="14"/>
        <v>0</v>
      </c>
      <c r="F44" s="47">
        <f t="shared" si="14"/>
        <v>0</v>
      </c>
      <c r="G44" s="47">
        <f t="shared" si="14"/>
        <v>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f t="shared" ref="D45:D52" si="15">+B45+C45</f>
        <v>0</v>
      </c>
      <c r="E45" s="47">
        <v>0</v>
      </c>
      <c r="F45" s="47">
        <v>0</v>
      </c>
      <c r="G45" s="47">
        <f t="shared" ref="G45:G52" si="16">+D45-E45</f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f t="shared" si="15"/>
        <v>0</v>
      </c>
      <c r="E46" s="47">
        <v>0</v>
      </c>
      <c r="F46" s="47">
        <v>0</v>
      </c>
      <c r="G46" s="47">
        <f t="shared" si="16"/>
        <v>0</v>
      </c>
    </row>
    <row r="47" spans="1:7" x14ac:dyDescent="0.3">
      <c r="A47" s="80" t="s">
        <v>399</v>
      </c>
      <c r="B47" s="47">
        <v>0</v>
      </c>
      <c r="C47" s="47">
        <v>0</v>
      </c>
      <c r="D47" s="47">
        <f t="shared" si="15"/>
        <v>0</v>
      </c>
      <c r="E47" s="47">
        <v>0</v>
      </c>
      <c r="F47" s="47">
        <v>0</v>
      </c>
      <c r="G47" s="47">
        <f t="shared" si="16"/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f t="shared" si="15"/>
        <v>0</v>
      </c>
      <c r="E48" s="47">
        <v>0</v>
      </c>
      <c r="F48" s="47">
        <v>0</v>
      </c>
      <c r="G48" s="47">
        <f t="shared" si="16"/>
        <v>0</v>
      </c>
    </row>
    <row r="49" spans="1:7" x14ac:dyDescent="0.3">
      <c r="A49" s="80" t="s">
        <v>401</v>
      </c>
      <c r="B49" s="47">
        <v>0</v>
      </c>
      <c r="C49" s="47">
        <v>0</v>
      </c>
      <c r="D49" s="47">
        <f t="shared" si="15"/>
        <v>0</v>
      </c>
      <c r="E49" s="47">
        <v>0</v>
      </c>
      <c r="F49" s="47">
        <v>0</v>
      </c>
      <c r="G49" s="47">
        <f t="shared" si="16"/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f t="shared" si="15"/>
        <v>0</v>
      </c>
      <c r="E50" s="47">
        <v>0</v>
      </c>
      <c r="F50" s="47">
        <v>0</v>
      </c>
      <c r="G50" s="47">
        <f t="shared" si="16"/>
        <v>0</v>
      </c>
    </row>
    <row r="51" spans="1:7" x14ac:dyDescent="0.3">
      <c r="A51" s="80" t="s">
        <v>403</v>
      </c>
      <c r="B51" s="47">
        <v>0</v>
      </c>
      <c r="C51" s="47">
        <v>0</v>
      </c>
      <c r="D51" s="47">
        <f t="shared" si="15"/>
        <v>0</v>
      </c>
      <c r="E51" s="47">
        <v>0</v>
      </c>
      <c r="F51" s="47">
        <v>0</v>
      </c>
      <c r="G51" s="47">
        <f t="shared" si="16"/>
        <v>0</v>
      </c>
    </row>
    <row r="52" spans="1:7" x14ac:dyDescent="0.3">
      <c r="A52" s="80" t="s">
        <v>404</v>
      </c>
      <c r="B52" s="47">
        <v>0</v>
      </c>
      <c r="C52" s="47">
        <v>0</v>
      </c>
      <c r="D52" s="47">
        <f t="shared" si="15"/>
        <v>0</v>
      </c>
      <c r="E52" s="47">
        <v>0</v>
      </c>
      <c r="F52" s="47">
        <v>0</v>
      </c>
      <c r="G52" s="47">
        <f t="shared" si="16"/>
        <v>0</v>
      </c>
    </row>
    <row r="53" spans="1:7" x14ac:dyDescent="0.3">
      <c r="A53" s="58" t="s">
        <v>405</v>
      </c>
      <c r="B53" s="47">
        <f t="shared" ref="B53:G53" si="17">SUM(B54:B60)</f>
        <v>0</v>
      </c>
      <c r="C53" s="47">
        <f t="shared" si="17"/>
        <v>111012524.98</v>
      </c>
      <c r="D53" s="47">
        <f t="shared" si="17"/>
        <v>111012524.98</v>
      </c>
      <c r="E53" s="47">
        <f t="shared" si="17"/>
        <v>66069901.789999999</v>
      </c>
      <c r="F53" s="47">
        <f t="shared" si="17"/>
        <v>65876010.390000001</v>
      </c>
      <c r="G53" s="47">
        <f t="shared" si="17"/>
        <v>44942623.190000005</v>
      </c>
    </row>
    <row r="54" spans="1:7" x14ac:dyDescent="0.3">
      <c r="A54" s="80" t="s">
        <v>406</v>
      </c>
      <c r="B54" s="47">
        <v>0</v>
      </c>
      <c r="C54" s="47">
        <v>0</v>
      </c>
      <c r="D54" s="47">
        <f t="shared" ref="D54:D60" si="18">+B54+C54</f>
        <v>0</v>
      </c>
      <c r="E54" s="47">
        <v>0</v>
      </c>
      <c r="F54" s="47">
        <v>0</v>
      </c>
      <c r="G54" s="47">
        <f t="shared" ref="G54:G60" si="19">+D54-E54</f>
        <v>0</v>
      </c>
    </row>
    <row r="55" spans="1:7" x14ac:dyDescent="0.3">
      <c r="A55" s="80" t="s">
        <v>407</v>
      </c>
      <c r="B55" s="47">
        <v>0</v>
      </c>
      <c r="C55" s="47">
        <f>+D55-B55</f>
        <v>111012524.98</v>
      </c>
      <c r="D55" s="47">
        <v>111012524.98</v>
      </c>
      <c r="E55" s="47">
        <v>66069901.789999999</v>
      </c>
      <c r="F55" s="47">
        <v>65876010.390000001</v>
      </c>
      <c r="G55" s="47">
        <f>+D55-E55</f>
        <v>44942623.190000005</v>
      </c>
    </row>
    <row r="56" spans="1:7" x14ac:dyDescent="0.3">
      <c r="A56" s="80" t="s">
        <v>408</v>
      </c>
      <c r="B56" s="47">
        <v>0</v>
      </c>
      <c r="C56" s="47">
        <v>0</v>
      </c>
      <c r="D56" s="47">
        <f t="shared" si="18"/>
        <v>0</v>
      </c>
      <c r="E56" s="47">
        <v>0</v>
      </c>
      <c r="F56" s="47">
        <v>0</v>
      </c>
      <c r="G56" s="47">
        <f t="shared" si="19"/>
        <v>0</v>
      </c>
    </row>
    <row r="57" spans="1:7" x14ac:dyDescent="0.3">
      <c r="A57" s="81" t="s">
        <v>409</v>
      </c>
      <c r="B57" s="47">
        <v>0</v>
      </c>
      <c r="C57" s="47">
        <v>0</v>
      </c>
      <c r="D57" s="47">
        <f t="shared" si="18"/>
        <v>0</v>
      </c>
      <c r="E57" s="47">
        <v>0</v>
      </c>
      <c r="F57" s="47">
        <v>0</v>
      </c>
      <c r="G57" s="47">
        <f t="shared" si="19"/>
        <v>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f t="shared" si="18"/>
        <v>0</v>
      </c>
      <c r="E58" s="47">
        <v>0</v>
      </c>
      <c r="F58" s="47">
        <v>0</v>
      </c>
      <c r="G58" s="47">
        <f t="shared" si="19"/>
        <v>0</v>
      </c>
    </row>
    <row r="59" spans="1:7" x14ac:dyDescent="0.3">
      <c r="A59" s="80" t="s">
        <v>411</v>
      </c>
      <c r="B59" s="47">
        <v>0</v>
      </c>
      <c r="C59" s="47">
        <v>0</v>
      </c>
      <c r="D59" s="47">
        <f t="shared" si="18"/>
        <v>0</v>
      </c>
      <c r="E59" s="47">
        <v>0</v>
      </c>
      <c r="F59" s="47">
        <v>0</v>
      </c>
      <c r="G59" s="47">
        <f t="shared" si="19"/>
        <v>0</v>
      </c>
    </row>
    <row r="60" spans="1:7" x14ac:dyDescent="0.3">
      <c r="A60" s="80" t="s">
        <v>412</v>
      </c>
      <c r="B60" s="47">
        <v>0</v>
      </c>
      <c r="C60" s="47">
        <v>0</v>
      </c>
      <c r="D60" s="47">
        <f t="shared" si="18"/>
        <v>0</v>
      </c>
      <c r="E60" s="47">
        <v>0</v>
      </c>
      <c r="F60" s="47">
        <v>0</v>
      </c>
      <c r="G60" s="47">
        <f t="shared" si="19"/>
        <v>0</v>
      </c>
    </row>
    <row r="61" spans="1:7" x14ac:dyDescent="0.3">
      <c r="A61" s="58" t="s">
        <v>413</v>
      </c>
      <c r="B61" s="47">
        <f>SUM(B62:B70)</f>
        <v>0</v>
      </c>
      <c r="C61" s="47">
        <f t="shared" ref="C61:G61" si="20">SUM(C62:C70)</f>
        <v>0</v>
      </c>
      <c r="D61" s="47">
        <f t="shared" si="20"/>
        <v>0</v>
      </c>
      <c r="E61" s="47">
        <f t="shared" si="20"/>
        <v>0</v>
      </c>
      <c r="F61" s="47">
        <f t="shared" si="20"/>
        <v>0</v>
      </c>
      <c r="G61" s="47">
        <f t="shared" si="20"/>
        <v>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f t="shared" ref="D62:D70" si="21">+B62+C62</f>
        <v>0</v>
      </c>
      <c r="E62" s="47">
        <v>0</v>
      </c>
      <c r="F62" s="47">
        <v>0</v>
      </c>
      <c r="G62" s="47">
        <f t="shared" ref="G62:G70" si="22">+D62-E62</f>
        <v>0</v>
      </c>
    </row>
    <row r="63" spans="1:7" x14ac:dyDescent="0.3">
      <c r="A63" s="80" t="s">
        <v>415</v>
      </c>
      <c r="B63" s="47">
        <v>0</v>
      </c>
      <c r="C63" s="47">
        <v>0</v>
      </c>
      <c r="D63" s="47">
        <f t="shared" si="21"/>
        <v>0</v>
      </c>
      <c r="E63" s="47">
        <v>0</v>
      </c>
      <c r="F63" s="47">
        <v>0</v>
      </c>
      <c r="G63" s="47">
        <f t="shared" si="22"/>
        <v>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f t="shared" si="21"/>
        <v>0</v>
      </c>
      <c r="E64" s="47">
        <v>0</v>
      </c>
      <c r="F64" s="47">
        <v>0</v>
      </c>
      <c r="G64" s="47">
        <f t="shared" si="22"/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f t="shared" si="21"/>
        <v>0</v>
      </c>
      <c r="E65" s="47">
        <v>0</v>
      </c>
      <c r="F65" s="47">
        <v>0</v>
      </c>
      <c r="G65" s="47">
        <f t="shared" si="22"/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f t="shared" si="21"/>
        <v>0</v>
      </c>
      <c r="E66" s="47">
        <v>0</v>
      </c>
      <c r="F66" s="47">
        <v>0</v>
      </c>
      <c r="G66" s="47">
        <f t="shared" si="22"/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f t="shared" si="21"/>
        <v>0</v>
      </c>
      <c r="E67" s="47">
        <v>0</v>
      </c>
      <c r="F67" s="47">
        <v>0</v>
      </c>
      <c r="G67" s="47">
        <f t="shared" si="22"/>
        <v>0</v>
      </c>
    </row>
    <row r="68" spans="1:7" x14ac:dyDescent="0.3">
      <c r="A68" s="80" t="s">
        <v>420</v>
      </c>
      <c r="B68" s="47">
        <v>0</v>
      </c>
      <c r="C68" s="47">
        <v>0</v>
      </c>
      <c r="D68" s="47">
        <f t="shared" si="21"/>
        <v>0</v>
      </c>
      <c r="E68" s="47">
        <v>0</v>
      </c>
      <c r="F68" s="47">
        <v>0</v>
      </c>
      <c r="G68" s="47">
        <f t="shared" si="22"/>
        <v>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f t="shared" si="21"/>
        <v>0</v>
      </c>
      <c r="E69" s="47">
        <v>0</v>
      </c>
      <c r="F69" s="47">
        <v>0</v>
      </c>
      <c r="G69" s="47">
        <f t="shared" si="22"/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f t="shared" si="21"/>
        <v>0</v>
      </c>
      <c r="E70" s="47">
        <v>0</v>
      </c>
      <c r="F70" s="47">
        <v>0</v>
      </c>
      <c r="G70" s="47">
        <f t="shared" si="22"/>
        <v>0</v>
      </c>
    </row>
    <row r="71" spans="1:7" x14ac:dyDescent="0.3">
      <c r="A71" s="59" t="s">
        <v>423</v>
      </c>
      <c r="B71" s="47">
        <f>SUM(B72:B75)</f>
        <v>0</v>
      </c>
      <c r="C71" s="47">
        <f t="shared" ref="C71:G71" si="23">SUM(C72:C75)</f>
        <v>0</v>
      </c>
      <c r="D71" s="47">
        <f t="shared" si="23"/>
        <v>0</v>
      </c>
      <c r="E71" s="47">
        <f t="shared" si="23"/>
        <v>0</v>
      </c>
      <c r="F71" s="47">
        <f t="shared" si="23"/>
        <v>0</v>
      </c>
      <c r="G71" s="47">
        <f t="shared" si="23"/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f t="shared" ref="D72:D75" si="24">+B72+C72</f>
        <v>0</v>
      </c>
      <c r="E72" s="47">
        <v>0</v>
      </c>
      <c r="F72" s="47">
        <v>0</v>
      </c>
      <c r="G72" s="47">
        <f t="shared" ref="G72:G75" si="25">+D72-E72</f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f t="shared" si="24"/>
        <v>0</v>
      </c>
      <c r="E73" s="47">
        <v>0</v>
      </c>
      <c r="F73" s="47">
        <v>0</v>
      </c>
      <c r="G73" s="47">
        <f t="shared" si="25"/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f t="shared" si="24"/>
        <v>0</v>
      </c>
      <c r="E74" s="47">
        <v>0</v>
      </c>
      <c r="F74" s="47">
        <v>0</v>
      </c>
      <c r="G74" s="47">
        <f t="shared" si="25"/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f t="shared" si="24"/>
        <v>0</v>
      </c>
      <c r="E75" s="47">
        <v>0</v>
      </c>
      <c r="F75" s="47">
        <v>0</v>
      </c>
      <c r="G75" s="47">
        <f t="shared" si="25"/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698006593.62</v>
      </c>
      <c r="C77" s="4">
        <f t="shared" ref="C77:G77" si="26">C43+C9</f>
        <v>784323883.10000002</v>
      </c>
      <c r="D77" s="4">
        <f t="shared" si="26"/>
        <v>1482330476.72</v>
      </c>
      <c r="E77" s="4">
        <f t="shared" si="26"/>
        <v>929685997.02999997</v>
      </c>
      <c r="F77" s="4">
        <f t="shared" si="26"/>
        <v>853795945.05999994</v>
      </c>
      <c r="G77" s="4">
        <f t="shared" si="26"/>
        <v>552644479.69000006</v>
      </c>
    </row>
    <row r="78" spans="1:7" x14ac:dyDescent="0.3">
      <c r="A78" s="55"/>
      <c r="B78" s="82"/>
      <c r="C78" s="82"/>
      <c r="D78" s="82"/>
      <c r="E78" s="82"/>
      <c r="F78" s="82"/>
      <c r="G78" s="82"/>
    </row>
    <row r="79" spans="1:7" x14ac:dyDescent="0.3">
      <c r="C79" s="16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0:G26 C43:G52 B9:B10 B27:G27 B76:G77 C9:G18 B19:G19 B71:G71 B43:B44 B61:G61 B53:G53 C62:G70 C72:G75 C28:G36 C38:G41 B37:G37 C54:G6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2" zoomScale="75" zoomScaleNormal="75" workbookViewId="0">
      <selection activeCell="G11" sqref="G1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0" t="s">
        <v>429</v>
      </c>
      <c r="B1" s="162"/>
      <c r="C1" s="162"/>
      <c r="D1" s="162"/>
      <c r="E1" s="162"/>
      <c r="F1" s="162"/>
      <c r="G1" s="163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5" t="s">
        <v>431</v>
      </c>
      <c r="B7" s="168" t="s">
        <v>304</v>
      </c>
      <c r="C7" s="168"/>
      <c r="D7" s="168"/>
      <c r="E7" s="168"/>
      <c r="F7" s="168"/>
      <c r="G7" s="168" t="s">
        <v>305</v>
      </c>
    </row>
    <row r="8" spans="1:7" ht="28.8" x14ac:dyDescent="0.3">
      <c r="A8" s="166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178"/>
    </row>
    <row r="9" spans="1:7" ht="15.75" customHeight="1" x14ac:dyDescent="0.3">
      <c r="A9" s="26" t="s">
        <v>432</v>
      </c>
      <c r="B9" s="119">
        <f>SUM(B10,B11,B12,B15,B16,B19)</f>
        <v>153820017.38999999</v>
      </c>
      <c r="C9" s="119">
        <f t="shared" ref="C9:G9" si="0">SUM(C10,C11,C12,C15,C16,C19)</f>
        <v>0</v>
      </c>
      <c r="D9" s="119">
        <f t="shared" si="0"/>
        <v>153820017.38999999</v>
      </c>
      <c r="E9" s="119">
        <f t="shared" si="0"/>
        <v>147127984.65000001</v>
      </c>
      <c r="F9" s="119">
        <f t="shared" si="0"/>
        <v>147093866.21000001</v>
      </c>
      <c r="G9" s="119">
        <f t="shared" si="0"/>
        <v>6692032.7399999797</v>
      </c>
    </row>
    <row r="10" spans="1:7" x14ac:dyDescent="0.3">
      <c r="A10" s="58" t="s">
        <v>433</v>
      </c>
      <c r="B10" s="75">
        <v>153820017.38999999</v>
      </c>
      <c r="C10" s="75">
        <v>0</v>
      </c>
      <c r="D10" s="75">
        <f>+B10+C10</f>
        <v>153820017.38999999</v>
      </c>
      <c r="E10" s="75">
        <v>147127984.65000001</v>
      </c>
      <c r="F10" s="75">
        <v>147093866.21000001</v>
      </c>
      <c r="G10" s="76">
        <f>D10-E10</f>
        <v>6692032.7399999797</v>
      </c>
    </row>
    <row r="11" spans="1:7" ht="15.75" customHeight="1" x14ac:dyDescent="0.3">
      <c r="A11" s="58" t="s">
        <v>434</v>
      </c>
      <c r="B11" s="76">
        <v>0</v>
      </c>
      <c r="C11" s="76">
        <v>0</v>
      </c>
      <c r="D11" s="75">
        <f t="shared" ref="D11:D19" si="1">+B11+C11</f>
        <v>0</v>
      </c>
      <c r="E11" s="76">
        <v>0</v>
      </c>
      <c r="F11" s="76">
        <v>0</v>
      </c>
      <c r="G11" s="76">
        <f t="shared" ref="G11:G19" si="2">D11-E11</f>
        <v>0</v>
      </c>
    </row>
    <row r="12" spans="1:7" x14ac:dyDescent="0.3">
      <c r="A12" s="58" t="s">
        <v>435</v>
      </c>
      <c r="B12" s="76">
        <f>B13+B14</f>
        <v>0</v>
      </c>
      <c r="C12" s="76">
        <f t="shared" ref="C12:G12" si="3">C13+C14</f>
        <v>0</v>
      </c>
      <c r="D12" s="75">
        <f t="shared" si="1"/>
        <v>0</v>
      </c>
      <c r="E12" s="76">
        <f t="shared" si="3"/>
        <v>0</v>
      </c>
      <c r="F12" s="76">
        <f t="shared" si="3"/>
        <v>0</v>
      </c>
      <c r="G12" s="76">
        <f t="shared" si="3"/>
        <v>0</v>
      </c>
    </row>
    <row r="13" spans="1:7" x14ac:dyDescent="0.3">
      <c r="A13" s="77" t="s">
        <v>436</v>
      </c>
      <c r="B13" s="76">
        <v>0</v>
      </c>
      <c r="C13" s="76">
        <v>0</v>
      </c>
      <c r="D13" s="75">
        <f t="shared" si="1"/>
        <v>0</v>
      </c>
      <c r="E13" s="76">
        <v>0</v>
      </c>
      <c r="F13" s="76">
        <v>0</v>
      </c>
      <c r="G13" s="76">
        <f t="shared" si="2"/>
        <v>0</v>
      </c>
    </row>
    <row r="14" spans="1:7" x14ac:dyDescent="0.3">
      <c r="A14" s="77" t="s">
        <v>437</v>
      </c>
      <c r="B14" s="76">
        <v>0</v>
      </c>
      <c r="C14" s="76">
        <v>0</v>
      </c>
      <c r="D14" s="75">
        <f t="shared" si="1"/>
        <v>0</v>
      </c>
      <c r="E14" s="76">
        <v>0</v>
      </c>
      <c r="F14" s="76">
        <v>0</v>
      </c>
      <c r="G14" s="76">
        <f t="shared" si="2"/>
        <v>0</v>
      </c>
    </row>
    <row r="15" spans="1:7" x14ac:dyDescent="0.3">
      <c r="A15" s="58" t="s">
        <v>438</v>
      </c>
      <c r="B15" s="76">
        <v>0</v>
      </c>
      <c r="C15" s="76">
        <v>0</v>
      </c>
      <c r="D15" s="75">
        <f t="shared" si="1"/>
        <v>0</v>
      </c>
      <c r="E15" s="76">
        <v>0</v>
      </c>
      <c r="F15" s="76">
        <v>0</v>
      </c>
      <c r="G15" s="76">
        <f t="shared" si="2"/>
        <v>0</v>
      </c>
    </row>
    <row r="16" spans="1:7" ht="28.8" x14ac:dyDescent="0.3">
      <c r="A16" s="59" t="s">
        <v>439</v>
      </c>
      <c r="B16" s="76">
        <f>B17+B18</f>
        <v>0</v>
      </c>
      <c r="C16" s="76">
        <f t="shared" ref="C16:G16" si="4">C17+C18</f>
        <v>0</v>
      </c>
      <c r="D16" s="75">
        <f t="shared" si="1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</row>
    <row r="17" spans="1:7" x14ac:dyDescent="0.3">
      <c r="A17" s="77" t="s">
        <v>440</v>
      </c>
      <c r="B17" s="76">
        <v>0</v>
      </c>
      <c r="C17" s="76">
        <v>0</v>
      </c>
      <c r="D17" s="75">
        <f t="shared" si="1"/>
        <v>0</v>
      </c>
      <c r="E17" s="76">
        <v>0</v>
      </c>
      <c r="F17" s="76">
        <v>0</v>
      </c>
      <c r="G17" s="76">
        <f t="shared" si="2"/>
        <v>0</v>
      </c>
    </row>
    <row r="18" spans="1:7" x14ac:dyDescent="0.3">
      <c r="A18" s="77" t="s">
        <v>441</v>
      </c>
      <c r="B18" s="76">
        <v>0</v>
      </c>
      <c r="C18" s="76">
        <v>0</v>
      </c>
      <c r="D18" s="75">
        <f t="shared" si="1"/>
        <v>0</v>
      </c>
      <c r="E18" s="76">
        <v>0</v>
      </c>
      <c r="F18" s="76">
        <v>0</v>
      </c>
      <c r="G18" s="76">
        <f t="shared" si="2"/>
        <v>0</v>
      </c>
    </row>
    <row r="19" spans="1:7" x14ac:dyDescent="0.3">
      <c r="A19" s="58" t="s">
        <v>442</v>
      </c>
      <c r="B19" s="76">
        <v>0</v>
      </c>
      <c r="C19" s="76">
        <v>0</v>
      </c>
      <c r="D19" s="75">
        <f t="shared" si="1"/>
        <v>0</v>
      </c>
      <c r="E19" s="76">
        <v>0</v>
      </c>
      <c r="F19" s="76">
        <v>0</v>
      </c>
      <c r="G19" s="76">
        <f t="shared" si="2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443</v>
      </c>
      <c r="B21" s="119">
        <f>SUM(B22,B23,B24,B27,B28,B31)</f>
        <v>0</v>
      </c>
      <c r="C21" s="119">
        <f t="shared" ref="C21:F21" si="5">SUM(C22,C23,C24,C27,C28,C31)</f>
        <v>0</v>
      </c>
      <c r="D21" s="119">
        <f t="shared" si="5"/>
        <v>0</v>
      </c>
      <c r="E21" s="119">
        <f t="shared" si="5"/>
        <v>0</v>
      </c>
      <c r="F21" s="119">
        <f t="shared" si="5"/>
        <v>0</v>
      </c>
      <c r="G21" s="119">
        <f>SUM(G22,G23,G24,G27,G28,G31)</f>
        <v>0</v>
      </c>
    </row>
    <row r="22" spans="1:7" x14ac:dyDescent="0.3">
      <c r="A22" s="58" t="s">
        <v>433</v>
      </c>
      <c r="B22" s="75">
        <v>0</v>
      </c>
      <c r="C22" s="75">
        <v>0</v>
      </c>
      <c r="D22" s="75">
        <f>+B22+C22</f>
        <v>0</v>
      </c>
      <c r="E22" s="75">
        <v>0</v>
      </c>
      <c r="F22" s="75">
        <v>0</v>
      </c>
      <c r="G22" s="76">
        <f t="shared" ref="G22:G31" si="6">D22-E22</f>
        <v>0</v>
      </c>
    </row>
    <row r="23" spans="1:7" x14ac:dyDescent="0.3">
      <c r="A23" s="58" t="s">
        <v>434</v>
      </c>
      <c r="B23" s="76">
        <v>0</v>
      </c>
      <c r="C23" s="76">
        <v>0</v>
      </c>
      <c r="D23" s="75">
        <f t="shared" ref="D23:D31" si="7">+B23+C23</f>
        <v>0</v>
      </c>
      <c r="E23" s="76">
        <v>0</v>
      </c>
      <c r="F23" s="76">
        <v>0</v>
      </c>
      <c r="G23" s="76">
        <f t="shared" si="6"/>
        <v>0</v>
      </c>
    </row>
    <row r="24" spans="1:7" x14ac:dyDescent="0.3">
      <c r="A24" s="58" t="s">
        <v>435</v>
      </c>
      <c r="B24" s="76">
        <f t="shared" ref="B24:G24" si="8">B25+B26</f>
        <v>0</v>
      </c>
      <c r="C24" s="76">
        <f t="shared" si="8"/>
        <v>0</v>
      </c>
      <c r="D24" s="75">
        <f t="shared" si="7"/>
        <v>0</v>
      </c>
      <c r="E24" s="76">
        <f t="shared" si="8"/>
        <v>0</v>
      </c>
      <c r="F24" s="76">
        <f t="shared" si="8"/>
        <v>0</v>
      </c>
      <c r="G24" s="76">
        <f t="shared" si="8"/>
        <v>0</v>
      </c>
    </row>
    <row r="25" spans="1:7" x14ac:dyDescent="0.3">
      <c r="A25" s="77" t="s">
        <v>436</v>
      </c>
      <c r="B25" s="76">
        <v>0</v>
      </c>
      <c r="C25" s="76">
        <v>0</v>
      </c>
      <c r="D25" s="75">
        <f t="shared" si="7"/>
        <v>0</v>
      </c>
      <c r="E25" s="76">
        <v>0</v>
      </c>
      <c r="F25" s="76">
        <v>0</v>
      </c>
      <c r="G25" s="76">
        <f t="shared" si="6"/>
        <v>0</v>
      </c>
    </row>
    <row r="26" spans="1:7" x14ac:dyDescent="0.3">
      <c r="A26" s="77" t="s">
        <v>437</v>
      </c>
      <c r="B26" s="76">
        <v>0</v>
      </c>
      <c r="C26" s="76">
        <v>0</v>
      </c>
      <c r="D26" s="75">
        <f t="shared" si="7"/>
        <v>0</v>
      </c>
      <c r="E26" s="76">
        <v>0</v>
      </c>
      <c r="F26" s="76">
        <v>0</v>
      </c>
      <c r="G26" s="76">
        <f t="shared" si="6"/>
        <v>0</v>
      </c>
    </row>
    <row r="27" spans="1:7" x14ac:dyDescent="0.3">
      <c r="A27" s="58" t="s">
        <v>438</v>
      </c>
      <c r="B27" s="76">
        <v>0</v>
      </c>
      <c r="C27" s="76">
        <v>0</v>
      </c>
      <c r="D27" s="75">
        <f t="shared" si="7"/>
        <v>0</v>
      </c>
      <c r="E27" s="76">
        <v>0</v>
      </c>
      <c r="F27" s="76">
        <v>0</v>
      </c>
      <c r="G27" s="76">
        <f t="shared" si="6"/>
        <v>0</v>
      </c>
    </row>
    <row r="28" spans="1:7" ht="28.8" x14ac:dyDescent="0.3">
      <c r="A28" s="59" t="s">
        <v>439</v>
      </c>
      <c r="B28" s="76">
        <f t="shared" ref="B28:G28" si="9">B29+B30</f>
        <v>0</v>
      </c>
      <c r="C28" s="76">
        <f t="shared" si="9"/>
        <v>0</v>
      </c>
      <c r="D28" s="75">
        <f t="shared" si="7"/>
        <v>0</v>
      </c>
      <c r="E28" s="76">
        <f t="shared" si="9"/>
        <v>0</v>
      </c>
      <c r="F28" s="76">
        <f t="shared" si="9"/>
        <v>0</v>
      </c>
      <c r="G28" s="76">
        <f t="shared" si="9"/>
        <v>0</v>
      </c>
    </row>
    <row r="29" spans="1:7" x14ac:dyDescent="0.3">
      <c r="A29" s="77" t="s">
        <v>440</v>
      </c>
      <c r="B29" s="76">
        <v>0</v>
      </c>
      <c r="C29" s="76">
        <v>0</v>
      </c>
      <c r="D29" s="75">
        <f t="shared" si="7"/>
        <v>0</v>
      </c>
      <c r="E29" s="76">
        <v>0</v>
      </c>
      <c r="F29" s="76">
        <v>0</v>
      </c>
      <c r="G29" s="76">
        <f t="shared" si="6"/>
        <v>0</v>
      </c>
    </row>
    <row r="30" spans="1:7" x14ac:dyDescent="0.3">
      <c r="A30" s="77" t="s">
        <v>441</v>
      </c>
      <c r="B30" s="76">
        <v>0</v>
      </c>
      <c r="C30" s="76">
        <v>0</v>
      </c>
      <c r="D30" s="75">
        <f t="shared" si="7"/>
        <v>0</v>
      </c>
      <c r="E30" s="76">
        <v>0</v>
      </c>
      <c r="F30" s="76">
        <v>0</v>
      </c>
      <c r="G30" s="76">
        <f t="shared" si="6"/>
        <v>0</v>
      </c>
    </row>
    <row r="31" spans="1:7" x14ac:dyDescent="0.3">
      <c r="A31" s="58" t="s">
        <v>442</v>
      </c>
      <c r="B31" s="76">
        <v>0</v>
      </c>
      <c r="C31" s="76">
        <v>0</v>
      </c>
      <c r="D31" s="75">
        <f t="shared" si="7"/>
        <v>0</v>
      </c>
      <c r="E31" s="76">
        <v>0</v>
      </c>
      <c r="F31" s="76">
        <v>0</v>
      </c>
      <c r="G31" s="76">
        <f t="shared" si="6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444</v>
      </c>
      <c r="B33" s="119">
        <f>B21+B9</f>
        <v>153820017.38999999</v>
      </c>
      <c r="C33" s="119">
        <f t="shared" ref="C33:G33" si="10">C21+C9</f>
        <v>0</v>
      </c>
      <c r="D33" s="119">
        <f t="shared" si="10"/>
        <v>153820017.38999999</v>
      </c>
      <c r="E33" s="119">
        <f t="shared" si="10"/>
        <v>147127984.65000001</v>
      </c>
      <c r="F33" s="119">
        <f t="shared" si="10"/>
        <v>147093866.21000001</v>
      </c>
      <c r="G33" s="119">
        <f t="shared" si="10"/>
        <v>6692032.7399999797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D20:D21 G9:G33 B11:C21 E11:F21 B23:C33 E23:F33 D32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11:C11 G10 B12:C19 E12:F19 E11:G11 B32:F33 B22:C22 E22:F22 B23:C31 E23:F3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cp:lastPrinted>2025-04-10T17:21:00Z</cp:lastPrinted>
  <dcterms:created xsi:type="dcterms:W3CDTF">2023-03-16T22:14:51Z</dcterms:created>
  <dcterms:modified xsi:type="dcterms:W3CDTF">2026-01-29T05:31:25Z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