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estrada\Desktop\"/>
    </mc:Choice>
  </mc:AlternateContent>
  <bookViews>
    <workbookView xWindow="0" yWindow="180" windowWidth="20490" windowHeight="7575"/>
  </bookViews>
  <sheets>
    <sheet name="MAPA 2018" sheetId="1" r:id="rId1"/>
    <sheet name="Hoja2" sheetId="11" state="hidden" r:id="rId2"/>
    <sheet name="Hoja1" sheetId="10" state="hidden" r:id="rId3"/>
    <sheet name="dotación" sheetId="9" state="hidden" r:id="rId4"/>
    <sheet name="EFIC MAYO 2016 " sheetId="7" state="hidden" r:id="rId5"/>
    <sheet name="EFICI JUNIO 2016" sheetId="6" state="hidden" r:id="rId6"/>
    <sheet name="EFICI JULIO 2016" sheetId="5" state="hidden" r:id="rId7"/>
    <sheet name="EFICIENCIAS" sheetId="4" state="hidden" r:id="rId8"/>
  </sheets>
  <externalReferences>
    <externalReference r:id="rId9"/>
    <externalReference r:id="rId10"/>
    <externalReference r:id="rId11"/>
    <externalReference r:id="rId12"/>
    <externalReference r:id="rId13"/>
  </externalReferences>
  <definedNames>
    <definedName name="_xlnm._FilterDatabase" localSheetId="0" hidden="1">'MAPA 2018'!$C$30:$DP$75</definedName>
    <definedName name="AG">#REF!</definedName>
    <definedName name="_xlnm.Print_Area" localSheetId="0">'MAPA 2018'!$A$1:$DQ$77</definedName>
    <definedName name="AS2DocOpenMode" hidden="1">"AS2DocumentEdit"</definedName>
    <definedName name="BÁSICA">[1]TABLA!$A$2:$F$18</definedName>
    <definedName name="CeGe">'[2]Unidades de Medida'!$D$2:$D$95</definedName>
    <definedName name="CF">#REF!</definedName>
    <definedName name="Dependencia">'[2]Unidades de Medida'!$K$2:$K$26</definedName>
    <definedName name="DIAS">#REF!</definedName>
    <definedName name="DiasAño">[3]Calculos!$K$4</definedName>
    <definedName name="DiasMes">[3]Calculos!$K$6</definedName>
    <definedName name="EXC">#REF!</definedName>
    <definedName name="FactorDeIntegracion">[3]CalculosNuevasPlazas!$M$6</definedName>
    <definedName name="FactorSDI">[3]Calculos!$M$5</definedName>
    <definedName name="FI">#REF!</definedName>
    <definedName name="GMP">#REF!</definedName>
    <definedName name="GPS">#REF!</definedName>
    <definedName name="INC">#REF!</definedName>
    <definedName name="Incremento">[3]Calculos!$M$6</definedName>
    <definedName name="IV">#REF!</definedName>
    <definedName name="junio">#REF!</definedName>
    <definedName name="Meses">[3]Calculos!$K$5</definedName>
    <definedName name="PA">#REF!</definedName>
    <definedName name="PD">#REF!</definedName>
    <definedName name="PP">#REF!</definedName>
    <definedName name="ppp">#REF!</definedName>
    <definedName name="PV">#REF!</definedName>
    <definedName name="RT">#REF!</definedName>
    <definedName name="SDA">[3]Calculos!$AE$1:$AE$65536</definedName>
    <definedName name="SDActual">[3]Calculos!$R$1:$R$65536</definedName>
    <definedName name="SDI">[3]Calculos!$W$1:$W$65536</definedName>
    <definedName name="SDProyectado">[3]Calculos!$T$1:$T$65536</definedName>
    <definedName name="SM">#REF!</definedName>
    <definedName name="SMGDF">[3]Calculos!$K$7</definedName>
    <definedName name="_xlnm.Print_Titles">#REF!</definedName>
    <definedName name="Unidades">#REF!</definedName>
    <definedName name="xxxx">#REF!</definedName>
  </definedNames>
  <calcPr calcId="152511"/>
</workbook>
</file>

<file path=xl/calcChain.xml><?xml version="1.0" encoding="utf-8"?>
<calcChain xmlns="http://schemas.openxmlformats.org/spreadsheetml/2006/main">
  <c r="AA11" i="4" l="1"/>
  <c r="AA10" i="4"/>
  <c r="AA3" i="4"/>
  <c r="AA2" i="4"/>
  <c r="BY25" i="1" l="1"/>
  <c r="BZ21" i="1"/>
  <c r="BZ17" i="1"/>
  <c r="BX17" i="1"/>
  <c r="BX21" i="1"/>
  <c r="BW25" i="1"/>
  <c r="DK52" i="1"/>
  <c r="DK74" i="1"/>
  <c r="AA4" i="4"/>
  <c r="AA12" i="4"/>
  <c r="AA17" i="4" s="1"/>
  <c r="AA16" i="4"/>
  <c r="DJ74" i="1"/>
  <c r="BU17" i="1"/>
  <c r="Z10" i="4"/>
  <c r="BU19" i="1"/>
  <c r="Z11" i="4"/>
  <c r="Z12" i="4"/>
  <c r="Z17" i="4"/>
  <c r="BU21" i="1"/>
  <c r="Z2" i="4"/>
  <c r="BU23" i="1"/>
  <c r="Z3" i="4"/>
  <c r="Z4" i="4"/>
  <c r="Z16" i="4"/>
  <c r="Z15" i="4"/>
  <c r="BV21" i="1"/>
  <c r="BV17" i="1"/>
  <c r="BU25" i="1"/>
  <c r="BT21" i="1"/>
  <c r="BT17" i="1"/>
  <c r="BS25" i="1"/>
  <c r="DI74" i="1"/>
  <c r="DH74" i="1"/>
  <c r="BR17" i="1"/>
  <c r="BR21" i="1"/>
  <c r="BQ25" i="1"/>
  <c r="DG74" i="1"/>
  <c r="Y11" i="4"/>
  <c r="Y10" i="4"/>
  <c r="Y12" i="4"/>
  <c r="Y2" i="4"/>
  <c r="Y3" i="4"/>
  <c r="Y4" i="4"/>
  <c r="Y16" i="4"/>
  <c r="DF52" i="1"/>
  <c r="BP21" i="1"/>
  <c r="BP17" i="1"/>
  <c r="BO25" i="1"/>
  <c r="DF74" i="1"/>
  <c r="X11" i="4"/>
  <c r="X10" i="4"/>
  <c r="X12" i="4"/>
  <c r="X17" i="4"/>
  <c r="X3" i="4"/>
  <c r="X2" i="4"/>
  <c r="X4" i="4"/>
  <c r="W11" i="4"/>
  <c r="W10" i="4"/>
  <c r="W12" i="4"/>
  <c r="W17" i="4"/>
  <c r="W3" i="4"/>
  <c r="W2" i="4"/>
  <c r="W4" i="4"/>
  <c r="DE52" i="1"/>
  <c r="BN17" i="1"/>
  <c r="BN21" i="1"/>
  <c r="BM25" i="1"/>
  <c r="DE74" i="1"/>
  <c r="V11" i="4"/>
  <c r="V10" i="4"/>
  <c r="V3" i="4"/>
  <c r="V2" i="4"/>
  <c r="V4" i="4"/>
  <c r="BL21" i="1"/>
  <c r="BL17" i="1"/>
  <c r="BK25" i="1"/>
  <c r="DD74" i="1"/>
  <c r="T10" i="4"/>
  <c r="T11" i="4"/>
  <c r="T12" i="4"/>
  <c r="T17" i="4"/>
  <c r="T2" i="4"/>
  <c r="T3" i="4"/>
  <c r="T4" i="4"/>
  <c r="R2" i="4"/>
  <c r="R3" i="4"/>
  <c r="S4" i="4"/>
  <c r="BH21" i="1"/>
  <c r="BH17" i="1"/>
  <c r="BG25" i="1"/>
  <c r="BF17" i="1"/>
  <c r="BF21" i="1"/>
  <c r="BE25" i="1"/>
  <c r="DA74" i="1"/>
  <c r="S12" i="4"/>
  <c r="S15" i="4"/>
  <c r="S16" i="4"/>
  <c r="S17" i="4"/>
  <c r="BD17" i="1"/>
  <c r="BD21" i="1"/>
  <c r="CY74" i="1"/>
  <c r="BB17" i="1"/>
  <c r="BB21" i="1"/>
  <c r="BA25" i="1"/>
  <c r="R11" i="4"/>
  <c r="R10" i="4"/>
  <c r="AZ21" i="1"/>
  <c r="AZ17" i="1"/>
  <c r="AY25" i="1"/>
  <c r="CW74" i="1"/>
  <c r="AX21" i="1"/>
  <c r="AX17" i="1"/>
  <c r="Q11" i="4"/>
  <c r="Q10" i="4"/>
  <c r="Q12" i="4"/>
  <c r="Q17" i="4"/>
  <c r="Q3" i="4"/>
  <c r="Q2" i="4"/>
  <c r="Q4" i="4"/>
  <c r="CU69" i="1"/>
  <c r="AV21" i="1"/>
  <c r="AV17" i="1"/>
  <c r="AT21" i="1"/>
  <c r="AT17" i="1"/>
  <c r="AS25" i="1"/>
  <c r="CU74" i="1"/>
  <c r="AP21" i="1"/>
  <c r="AP17" i="1"/>
  <c r="AO25" i="1"/>
  <c r="P10" i="4"/>
  <c r="AQ19" i="1"/>
  <c r="P11" i="4"/>
  <c r="P12" i="4"/>
  <c r="P17" i="4"/>
  <c r="P3" i="4"/>
  <c r="P2" i="4"/>
  <c r="P4" i="4"/>
  <c r="AR21" i="1"/>
  <c r="CS74" i="1"/>
  <c r="CQ69" i="1"/>
  <c r="AN21" i="1"/>
  <c r="AL21" i="1"/>
  <c r="AL17" i="1"/>
  <c r="O10" i="4"/>
  <c r="O3" i="4"/>
  <c r="O2" i="4"/>
  <c r="O4" i="4"/>
  <c r="CQ74" i="1"/>
  <c r="CQ52" i="1"/>
  <c r="AM19" i="1"/>
  <c r="O11" i="4"/>
  <c r="N11" i="4"/>
  <c r="N10" i="4"/>
  <c r="N12" i="4"/>
  <c r="N17" i="4"/>
  <c r="N3" i="4"/>
  <c r="N2" i="4"/>
  <c r="N4" i="4"/>
  <c r="AJ21" i="1"/>
  <c r="AJ17" i="1"/>
  <c r="AI25" i="1"/>
  <c r="CO74" i="1"/>
  <c r="AH21" i="1"/>
  <c r="AH17" i="1"/>
  <c r="CI74" i="1"/>
  <c r="CJ74" i="1"/>
  <c r="CK70" i="1"/>
  <c r="AF21" i="1"/>
  <c r="AF17" i="1"/>
  <c r="AE25" i="1"/>
  <c r="M2" i="4"/>
  <c r="M3" i="4"/>
  <c r="M4" i="4"/>
  <c r="M10" i="4"/>
  <c r="M11" i="4"/>
  <c r="M12" i="4"/>
  <c r="M17" i="4"/>
  <c r="CM74" i="1"/>
  <c r="CL74" i="1"/>
  <c r="CK74" i="1"/>
  <c r="AD21" i="1"/>
  <c r="AD17" i="1"/>
  <c r="AC25" i="1"/>
  <c r="CK72" i="1"/>
  <c r="CK68" i="1"/>
  <c r="CK66" i="1"/>
  <c r="AB17" i="1"/>
  <c r="Y21" i="1"/>
  <c r="K2" i="4"/>
  <c r="W23" i="1"/>
  <c r="J3" i="4"/>
  <c r="J2" i="4"/>
  <c r="J4" i="4"/>
  <c r="AB21" i="1"/>
  <c r="AA25" i="1"/>
  <c r="L11" i="4"/>
  <c r="L10" i="4"/>
  <c r="L3" i="4"/>
  <c r="L2" i="4"/>
  <c r="CH69" i="1"/>
  <c r="CH74" i="1"/>
  <c r="CH53" i="1"/>
  <c r="I2" i="4"/>
  <c r="I3" i="4"/>
  <c r="W19" i="1"/>
  <c r="J11" i="4"/>
  <c r="W17" i="1"/>
  <c r="Y17" i="1"/>
  <c r="J10" i="4"/>
  <c r="Q9" i="9"/>
  <c r="Q7" i="9"/>
  <c r="Q13" i="9"/>
  <c r="AL52" i="9"/>
  <c r="CG52" i="1"/>
  <c r="CG74" i="1"/>
  <c r="I12" i="4"/>
  <c r="I17" i="4"/>
  <c r="P9" i="9"/>
  <c r="P13" i="9"/>
  <c r="CF54" i="1"/>
  <c r="CF74" i="1"/>
  <c r="V21" i="1"/>
  <c r="V17" i="1"/>
  <c r="R21" i="1"/>
  <c r="R17" i="1"/>
  <c r="G11" i="4"/>
  <c r="G10" i="4"/>
  <c r="G12" i="4"/>
  <c r="G17" i="4"/>
  <c r="G3" i="4"/>
  <c r="G2" i="4"/>
  <c r="G4" i="4"/>
  <c r="H4" i="4"/>
  <c r="H16" i="4"/>
  <c r="H12" i="4"/>
  <c r="H15" i="4"/>
  <c r="H17" i="4"/>
  <c r="CB74" i="1"/>
  <c r="D9" i="9"/>
  <c r="D15" i="9"/>
  <c r="E9" i="9"/>
  <c r="E15" i="9"/>
  <c r="F9" i="9"/>
  <c r="F13" i="9"/>
  <c r="F15" i="9"/>
  <c r="G9" i="9"/>
  <c r="G13" i="9"/>
  <c r="H9" i="9"/>
  <c r="H15" i="9"/>
  <c r="I9" i="9"/>
  <c r="J9" i="9"/>
  <c r="J15" i="9"/>
  <c r="J13" i="9"/>
  <c r="K9" i="9"/>
  <c r="K15" i="9"/>
  <c r="L9" i="9"/>
  <c r="L13" i="9"/>
  <c r="M9" i="9"/>
  <c r="M13" i="9"/>
  <c r="N9" i="9"/>
  <c r="N13" i="9"/>
  <c r="O9" i="9"/>
  <c r="O13" i="9"/>
  <c r="C9" i="9"/>
  <c r="C15" i="9"/>
  <c r="I15" i="9"/>
  <c r="I13" i="9"/>
  <c r="L15" i="9"/>
  <c r="H13" i="9"/>
  <c r="O15" i="9"/>
  <c r="G15" i="9"/>
  <c r="F72" i="7"/>
  <c r="E72" i="7"/>
  <c r="D72" i="7"/>
  <c r="C72" i="7"/>
  <c r="G63" i="7"/>
  <c r="G4" i="7"/>
  <c r="G72" i="7"/>
  <c r="J41" i="7"/>
  <c r="I41" i="7"/>
  <c r="H41" i="7"/>
  <c r="H22" i="7"/>
  <c r="H43" i="7"/>
  <c r="F41" i="7"/>
  <c r="F22" i="7"/>
  <c r="F43" i="7"/>
  <c r="E41" i="7"/>
  <c r="E22" i="7"/>
  <c r="E43" i="7"/>
  <c r="D41" i="7"/>
  <c r="D22" i="7"/>
  <c r="D43" i="7"/>
  <c r="C41" i="7"/>
  <c r="G32" i="7"/>
  <c r="G24" i="7"/>
  <c r="G41" i="7"/>
  <c r="J22" i="7"/>
  <c r="J43" i="7"/>
  <c r="I22" i="7"/>
  <c r="I43" i="7"/>
  <c r="C22" i="7"/>
  <c r="C43" i="7"/>
  <c r="G13" i="7"/>
  <c r="G22" i="7"/>
  <c r="G2" i="7"/>
  <c r="F72" i="6"/>
  <c r="E72" i="6"/>
  <c r="D72" i="6"/>
  <c r="C72" i="6"/>
  <c r="G63" i="6"/>
  <c r="G4" i="6"/>
  <c r="G72" i="6"/>
  <c r="J41" i="6"/>
  <c r="J22" i="6"/>
  <c r="J43" i="6"/>
  <c r="I41" i="6"/>
  <c r="H41" i="6"/>
  <c r="F41" i="6"/>
  <c r="E41" i="6"/>
  <c r="D41" i="6"/>
  <c r="D22" i="6"/>
  <c r="D43" i="6"/>
  <c r="C41" i="6"/>
  <c r="C22" i="6"/>
  <c r="C43" i="6"/>
  <c r="G32" i="6"/>
  <c r="G24" i="6"/>
  <c r="I22" i="6"/>
  <c r="I43" i="6"/>
  <c r="H22" i="6"/>
  <c r="H43" i="6"/>
  <c r="F22" i="6"/>
  <c r="F43" i="6"/>
  <c r="E22" i="6"/>
  <c r="E43" i="6"/>
  <c r="G13" i="6"/>
  <c r="G22" i="6"/>
  <c r="G41" i="6"/>
  <c r="G43" i="6"/>
  <c r="G2" i="6"/>
  <c r="CD74" i="1"/>
  <c r="BY74" i="1"/>
  <c r="F72" i="5"/>
  <c r="E72" i="5"/>
  <c r="D72" i="5"/>
  <c r="C72" i="5"/>
  <c r="G63" i="5"/>
  <c r="J41" i="5"/>
  <c r="I41" i="5"/>
  <c r="H41" i="5"/>
  <c r="F41" i="5"/>
  <c r="E41" i="5"/>
  <c r="E22" i="5"/>
  <c r="E43" i="5"/>
  <c r="D41" i="5"/>
  <c r="C41" i="5"/>
  <c r="C22" i="5"/>
  <c r="C43" i="5"/>
  <c r="G32" i="5"/>
  <c r="G24" i="5"/>
  <c r="G41" i="5"/>
  <c r="G13" i="5"/>
  <c r="G4" i="5"/>
  <c r="G22" i="5"/>
  <c r="G43" i="5"/>
  <c r="J22" i="5"/>
  <c r="J43" i="5"/>
  <c r="I22" i="5"/>
  <c r="I43" i="5"/>
  <c r="H22" i="5"/>
  <c r="H43" i="5"/>
  <c r="F22" i="5"/>
  <c r="D22" i="5"/>
  <c r="D43" i="5"/>
  <c r="G72" i="5"/>
  <c r="G2" i="5"/>
  <c r="D122" i="4"/>
  <c r="J17" i="1"/>
  <c r="CB17" i="1"/>
  <c r="AC4" i="4"/>
  <c r="AC16" i="4"/>
  <c r="AD4" i="4"/>
  <c r="AD12" i="4"/>
  <c r="AD15" i="4"/>
  <c r="AE4" i="4"/>
  <c r="AE16" i="4"/>
  <c r="AF4" i="4"/>
  <c r="AF16" i="4"/>
  <c r="AG4" i="4"/>
  <c r="AG16" i="4"/>
  <c r="AH4" i="4"/>
  <c r="AH16" i="4"/>
  <c r="AI4" i="4"/>
  <c r="AI16" i="4"/>
  <c r="AI12" i="4"/>
  <c r="AI15" i="4"/>
  <c r="AJ4" i="4"/>
  <c r="AJ16" i="4"/>
  <c r="AK4" i="4"/>
  <c r="AK16" i="4"/>
  <c r="AL4" i="4"/>
  <c r="AL16" i="4"/>
  <c r="AM4" i="4"/>
  <c r="AM12" i="4"/>
  <c r="AM15" i="4"/>
  <c r="AM16" i="4"/>
  <c r="AN4" i="4"/>
  <c r="AN16" i="4"/>
  <c r="D4" i="4"/>
  <c r="D12" i="4"/>
  <c r="D15" i="4"/>
  <c r="D16" i="4"/>
  <c r="E4" i="4"/>
  <c r="E16" i="4"/>
  <c r="F4" i="4"/>
  <c r="F12" i="4"/>
  <c r="F15" i="4"/>
  <c r="F16" i="4"/>
  <c r="U4" i="4"/>
  <c r="U16" i="4"/>
  <c r="AB4" i="4"/>
  <c r="AB16" i="4"/>
  <c r="C4" i="4"/>
  <c r="C16" i="4"/>
  <c r="D17" i="4"/>
  <c r="E12" i="4"/>
  <c r="E17" i="4"/>
  <c r="F17" i="4"/>
  <c r="U12" i="4"/>
  <c r="U17" i="4"/>
  <c r="AB12" i="4"/>
  <c r="AB17" i="4"/>
  <c r="AC12" i="4"/>
  <c r="AC15" i="4"/>
  <c r="AD17" i="4"/>
  <c r="AE12" i="4"/>
  <c r="AE17" i="4"/>
  <c r="AF12" i="4"/>
  <c r="AF17" i="4"/>
  <c r="AG12" i="4"/>
  <c r="AG17" i="4"/>
  <c r="AH12" i="4"/>
  <c r="AH17" i="4"/>
  <c r="AI17" i="4"/>
  <c r="AJ12" i="4"/>
  <c r="AJ17" i="4"/>
  <c r="AK12" i="4"/>
  <c r="AK17" i="4"/>
  <c r="AL12" i="4"/>
  <c r="AL17" i="4"/>
  <c r="AM17" i="4"/>
  <c r="AN12" i="4"/>
  <c r="AN17" i="4"/>
  <c r="C12" i="4"/>
  <c r="C15" i="4"/>
  <c r="AC17" i="4"/>
  <c r="AN15" i="4"/>
  <c r="CB21" i="1"/>
  <c r="BJ21" i="1"/>
  <c r="T21" i="1"/>
  <c r="P21" i="1"/>
  <c r="N21" i="1"/>
  <c r="N17" i="1"/>
  <c r="M25" i="1"/>
  <c r="L21" i="1"/>
  <c r="J21" i="1"/>
  <c r="BJ17" i="1"/>
  <c r="T17" i="1"/>
  <c r="L17" i="1"/>
  <c r="P17" i="1"/>
  <c r="O25" i="1"/>
  <c r="E13" i="9"/>
  <c r="AH15" i="4"/>
  <c r="U15" i="4"/>
  <c r="F43" i="5"/>
  <c r="AJ15" i="4"/>
  <c r="C13" i="9"/>
  <c r="C14" i="9"/>
  <c r="AB15" i="4"/>
  <c r="N15" i="9"/>
  <c r="D13" i="9"/>
  <c r="AF15" i="4"/>
  <c r="AD16" i="4"/>
  <c r="AK15" i="4"/>
  <c r="E14" i="9"/>
  <c r="G43" i="7"/>
  <c r="K13" i="9"/>
  <c r="O14" i="9"/>
  <c r="J14" i="9"/>
  <c r="I14" i="9"/>
  <c r="N14" i="9"/>
  <c r="K14" i="9"/>
  <c r="C17" i="4"/>
  <c r="AG15" i="4"/>
  <c r="AE15" i="4"/>
  <c r="M15" i="9"/>
  <c r="L14" i="9"/>
  <c r="AL15" i="4"/>
  <c r="E15" i="4"/>
  <c r="M14" i="9"/>
  <c r="H14" i="9"/>
  <c r="D14" i="9"/>
  <c r="F14" i="9"/>
  <c r="G14" i="9"/>
  <c r="I25" i="1"/>
  <c r="Y19" i="1"/>
  <c r="K11" i="4"/>
  <c r="AG25" i="1"/>
  <c r="Q25" i="1"/>
  <c r="Z17" i="1"/>
  <c r="AU25" i="1"/>
  <c r="K25" i="1"/>
  <c r="L4" i="4"/>
  <c r="L16" i="4"/>
  <c r="AK25" i="1"/>
  <c r="AR17" i="1"/>
  <c r="AQ25" i="1"/>
  <c r="BC25" i="1"/>
  <c r="U25" i="1"/>
  <c r="AW25" i="1"/>
  <c r="X17" i="1"/>
  <c r="X21" i="1"/>
  <c r="Y23" i="1"/>
  <c r="AN17" i="1"/>
  <c r="AM25" i="1"/>
  <c r="K10" i="4"/>
  <c r="K12" i="4"/>
  <c r="K17" i="4"/>
  <c r="V12" i="4"/>
  <c r="V17" i="4"/>
  <c r="L12" i="4"/>
  <c r="L17" i="4"/>
  <c r="R12" i="4"/>
  <c r="R17" i="4"/>
  <c r="R4" i="4"/>
  <c r="R16" i="4"/>
  <c r="I4" i="4"/>
  <c r="I15" i="4"/>
  <c r="O12" i="4"/>
  <c r="O17" i="4"/>
  <c r="J12" i="4"/>
  <c r="J17" i="4"/>
  <c r="W25" i="1"/>
  <c r="K3" i="4"/>
  <c r="K4" i="4"/>
  <c r="Z21" i="1"/>
  <c r="Y25" i="1"/>
  <c r="L15" i="4"/>
  <c r="R15" i="4"/>
  <c r="J15" i="4"/>
  <c r="J16" i="4"/>
  <c r="W16" i="4"/>
  <c r="W15" i="4"/>
  <c r="P16" i="4"/>
  <c r="P15" i="4"/>
  <c r="N16" i="4"/>
  <c r="N15" i="4"/>
  <c r="O15" i="4"/>
  <c r="O16" i="4"/>
  <c r="Q16" i="4"/>
  <c r="Q15" i="4"/>
  <c r="V16" i="4"/>
  <c r="V15" i="4"/>
  <c r="T16" i="4"/>
  <c r="T15" i="4"/>
  <c r="K15" i="4"/>
  <c r="K16" i="4"/>
  <c r="M16" i="4"/>
  <c r="M15" i="4"/>
  <c r="G16" i="4"/>
  <c r="G15" i="4"/>
  <c r="X15" i="4"/>
  <c r="X16" i="4"/>
  <c r="I16" i="4"/>
  <c r="Y15" i="4"/>
  <c r="Y17" i="4"/>
  <c r="AA15" i="4" l="1"/>
</calcChain>
</file>

<file path=xl/comments1.xml><?xml version="1.0" encoding="utf-8"?>
<comments xmlns="http://schemas.openxmlformats.org/spreadsheetml/2006/main">
  <authors>
    <author>Miguel Alanis Barroso</author>
  </authors>
  <commentList>
    <comment ref="C3" authorId="0" shapeId="0">
      <text>
        <r>
          <rPr>
            <b/>
            <sz val="9"/>
            <color indexed="81"/>
            <rFont val="Tahoma"/>
            <family val="2"/>
          </rPr>
          <t>Miguel Alanis Barroso:</t>
        </r>
        <r>
          <rPr>
            <sz val="9"/>
            <color indexed="81"/>
            <rFont val="Tahoma"/>
            <family val="2"/>
          </rPr>
          <t xml:space="preserve">
POA 2015</t>
        </r>
      </text>
    </comment>
    <comment ref="O3" authorId="0" shapeId="0">
      <text>
        <r>
          <rPr>
            <b/>
            <sz val="9"/>
            <color indexed="81"/>
            <rFont val="Tahoma"/>
            <family val="2"/>
          </rPr>
          <t>Miguel Alanis Barroso:</t>
        </r>
        <r>
          <rPr>
            <sz val="9"/>
            <color indexed="81"/>
            <rFont val="Tahoma"/>
            <family val="2"/>
          </rPr>
          <t xml:space="preserve">
POA 2016</t>
        </r>
      </text>
    </comment>
  </commentList>
</comments>
</file>

<file path=xl/sharedStrings.xml><?xml version="1.0" encoding="utf-8"?>
<sst xmlns="http://schemas.openxmlformats.org/spreadsheetml/2006/main" count="505" uniqueCount="234">
  <si>
    <t>LÍNEAS ESTRATÉGICAS</t>
  </si>
  <si>
    <t>SERVICIO DE AGUA POTABLE</t>
  </si>
  <si>
    <t>DRENAJE Y ALCANTARILLADO</t>
  </si>
  <si>
    <t>SANEAMIENTO</t>
  </si>
  <si>
    <t>RECURSO AGUA</t>
  </si>
  <si>
    <t>COBERTURA DE SERVICIO</t>
  </si>
  <si>
    <t>RECURSOS FINANCIEROS</t>
  </si>
  <si>
    <t>PLANEACIÓN Y ADMINISTRACIÓN</t>
  </si>
  <si>
    <t>CAPITAL HUMANO</t>
  </si>
  <si>
    <t>MISIÓN</t>
  </si>
  <si>
    <t>VISIÓN</t>
  </si>
  <si>
    <t>PROPORCIONAR LOS SERVICIOS PÚBLICOS DE AGUA POTABLE, DRENAJE, ALCANTARILLADO Y SANEAMIENTO A LA POBLACIÓN DEL MUNICIPIO DE IRAPUATO, GARANTIZANDO CON ELLO EL DERECHO FUNDAMENTAL  DE ACCESO A LOS MISMOS, CONTRIBUYENDO ASÍ A SU DESARROLLO SOSTENIBLE E INTEGRAL, BUSCANDO SIEMPRE LA SUSTENTABILIDAD DEL RECURSO AGUA</t>
  </si>
  <si>
    <t>SER UN ORGANISMO EFICIENTE, TRANSPARENTE, INNOVADOR, AUTOSUFICIENTE Y COMPROMETIDO A GARANTIZAR LA DISPONIBILIDAD DE LOS SERVICIOS DE AGUA POTABLE, DRENAJE, ALCANTARILLADO Y SANEAMIENTO AL MUNICIPIO DE IRAPUATO, AMPLIANDO LA COBERTURA DE MANERA CONSTANTE Y PRESERVANDO EL ENTORNO ECOLÓGICO</t>
  </si>
  <si>
    <t>PRINCIPIOS DE ACTUACIÓN</t>
  </si>
  <si>
    <t>SOMOS UN GOBIERNO EFICIENTE, AUSTERO Y TRANSPARENTE EN EL QUE PREVALECE LA INCLUSIÓN SOCIAL, EQUIDAD Y DESARROLLO INTEGRAL, CON LA PARTICIPACIÓN ACTIVA DE LA SOCIEDAD, RECUPERANDO LA CONFIANZA Y CREDIBILIDAD DE LA ADMINISTRACIÓN MUNICIPAL EN LOS IRAPUATENSES.</t>
  </si>
  <si>
    <t>SOMOS UNA ADMINISTRACIÓN MUNICIPAL PLURAL QUE TRABAJA EN DARLE A LOS IRAPUATENSES PAZ Y TRANQUILIDAD, EN UN ENTORNO SEGURO Y ORDENADO, RESPETUOSO DEL AMBIENTE CON LA PERCEPCIÓN DE LAS PERSONAS DE UN ALTO NIVEL DE CALIDAD DE VIDA.</t>
  </si>
  <si>
    <t>OBJETIVOS PROGRAMA DE GOBIERNO MUNICIPAL 2015 - 2018</t>
  </si>
  <si>
    <t>1.6.10. MEJORAR LA EFICIENCIA DE LOS PROCESOS DE LA CALIDAD DEL AGUA Y EL ABASTECIMIENTO.</t>
  </si>
  <si>
    <t>1.6.11. DISMINUIR LOS FOCOS DE INFECCIÓN DE LOS SISTEMAS DE DRENAJE Y CONSTRUIR SISTEMAS DE SANEAMIENTO DE ACUERDO A LA NORMATIVA APLICABLE.</t>
  </si>
  <si>
    <t>1.6.12. IMPLEMENTAR EL PROGRAMA DE PREVENCIÓN DE INUNDACIONES.</t>
  </si>
  <si>
    <t xml:space="preserve">1.6.6. REALIZAR FOROS, EVENTOS Y DESARROLLO DE CAPACIDADES PARA LA PARTICIPACIÓN SOCIAL Y PROMOVER EL MANEJO ADECUADO DEL AGUA.
</t>
  </si>
  <si>
    <t>1.6.12. IMPLEMENTAR EL PROGRAMA DE PREVENCIÓN DE INUNDACIONES</t>
  </si>
  <si>
    <t>1.6.13. ELABORACIÓN DE PROYECTOS PARA NUEVAS FUENTES DE ABASTECIMIENTO DE AGUA</t>
  </si>
  <si>
    <t>1.10.14. PROPICIAR EL DESARROLLO, INTERCAMBIO Y TECNIFICACIÓN DE RIEGO</t>
  </si>
  <si>
    <t>1.6.5. FORTALECER LA COBERTURA DE SERVICIOS DE AGUA, DRENAJE Y SANEAMIENTO EN LAS LOCALIDADES DEL MUNICIPIO.</t>
  </si>
  <si>
    <t>1.6.7. FORTALECER LA COBERTURA DE SERVICIOS DE AGUA, DRENAJE Y SANEAMIENTO EN LA LOCALIDADES DEL MUNICIPIO.</t>
  </si>
  <si>
    <t>1.6.9. CONSOLIDAR LOS COMITÉS DE AGUA DE LAS LOCALIDADES RURALES PARA LA PRESTACIÓN DE SERVICIOS.</t>
  </si>
  <si>
    <t>1.6.15. FORTALECER A JAPAMI EN SUS FINANZAS Y COMERCIALIZAR EL AGUA TRATADA.</t>
  </si>
  <si>
    <t>PROGRAMA DE GOBIERNO MUNICIPAL 2015 - 2018</t>
  </si>
  <si>
    <t>10 GARRAFONERAS/AÑO</t>
  </si>
  <si>
    <t>+500,000 M3 SANEADOS INTERCAMBIADOS/ANUALES</t>
  </si>
  <si>
    <t>-12,000 M3/AÑO EN EL USO PÚBLICO</t>
  </si>
  <si>
    <t>+10% INGRESOS PROPIOS/AÑO</t>
  </si>
  <si>
    <t>-3% MOROSIDAD/AÑO</t>
  </si>
  <si>
    <t>-3% GASTO DE NOMINA ANUAL/AÑO</t>
  </si>
  <si>
    <t>QUE EL GASTO CORRIENTE DE LOS CAPÍTULOS 1000, 2000, 3000 Y 4000 NO REBASEN EL 60% DEL PRESUPUESTO DE EGRESOS</t>
  </si>
  <si>
    <t>PROCESO DE GESTIÓN PROGRAMA DE GOBIERNO</t>
  </si>
  <si>
    <t>10 PROCEDIMIENTOS ANUALES</t>
  </si>
  <si>
    <t>+ 5% EMPLEADOS CERTIFICADOS/AÑO</t>
  </si>
  <si>
    <t>100% PUESTOS CON PERFIL ADECUADO</t>
  </si>
  <si>
    <t>3 CÁRCAMOS/AÑO (INCREMENTO DE LA EFICIENCIA DE DESALOJO)</t>
  </si>
  <si>
    <t>2 COMUNIDADES/AÑO (CONSTRUCCIÓN SISTEMA DE SANEAMIENTO)</t>
  </si>
  <si>
    <t>$ 1'000,000 ANUAL (ACCIONES DE RECARGA)</t>
  </si>
  <si>
    <t>MÁXIMO 2% EGRESOS OPERATIVO/ANUAL (CPS)</t>
  </si>
  <si>
    <t>50 TRABAJADORES/AÑO (CAPACITACIÓN Y ADIESTRAMIENTO)</t>
  </si>
  <si>
    <t>INDICADOR</t>
  </si>
  <si>
    <t>SERVICIO CONTINUO (COLONIAS)</t>
  </si>
  <si>
    <t>COLONIAS CON DRENAJE SEPARADO</t>
  </si>
  <si>
    <t>COLONIAS QUE DESCARGAN A UN CUERPO RECEPTOR</t>
  </si>
  <si>
    <t>COBERTURA DE MICROMEDICIÓN</t>
  </si>
  <si>
    <t>DOTACIÓN PROMEDIO (LTS/HAB/DÍA)</t>
  </si>
  <si>
    <t>USUARIOS TOTALES</t>
  </si>
  <si>
    <t>INGRESOS TOTALES ($)</t>
  </si>
  <si>
    <t>CARTERA VENCIDA ($)</t>
  </si>
  <si>
    <t>EMPLEADOS PROYECTADOS</t>
  </si>
  <si>
    <t>EMPLEADOS POR CADA 1000 TOMAS</t>
  </si>
  <si>
    <t>EFICIENCIA FÍSICA</t>
  </si>
  <si>
    <t>EFICIENCIA COMERCIAL</t>
  </si>
  <si>
    <t>EFICIENCIA GLOBAL</t>
  </si>
  <si>
    <t>PRESIÓN 1 KG/CM2 (COLONIAS)</t>
  </si>
  <si>
    <t>DOTACIÓN 205 LTS/HAB/DÍA (COLONIAS)</t>
  </si>
  <si>
    <t>CALIDAD FUERA DE NORMA (COLONIAS)</t>
  </si>
  <si>
    <t>VOLUMEN DE AGUA SANEADA INTERCAMBIADA (M3)</t>
  </si>
  <si>
    <t>VOLUMEN DE AGUA EXTRAÍDA (M3)</t>
  </si>
  <si>
    <t>VOLUMEN DE AGUA SANEADA (M3)</t>
  </si>
  <si>
    <t>GASTO TOTAL ($)</t>
  </si>
  <si>
    <t xml:space="preserve">ACUERDO DEL CONSEJO </t>
  </si>
  <si>
    <t>EN SESIÓN ORDINARIA NO. 03/2016, LOS INTEGRANTES DEL CONSEJO DIRECTIVO, APROBARON PON UNANIMIDAD DE VOTOS DE LOS CONSEJEROS PRESENTES, EL PUNTO NÚMERO SIETE DEL ORDEN DEL DÍA.- LA PRESENTACIÓN AL CONSEJO DIRECTIVO LA PROPUESTA DE LA NUEVA FILOSOFÍA DE JAPAMI. (MISIÓN, VISIÓN Y PRINCIPIOS DE AUSTERIDAD), EN ATENCIÓN AL ACUERDO DEL PUNTO NO. 8, TOMADO EN LA SESIÓN DE CONSEJO DIRECTIVO NO. 12/2015, ORDINARIA, MISMA QUE FUE APROBADA POR UNANIMIDAD DE VOTOS, ACORDANDO AGREGAR EN LA MISIÓN LA SUSTENTABILIDAD DEL RECURSO AGUA. CELEBRAD EL DÍA JUEVES 18 DE FEBRERO DEL AÑO 2016.</t>
  </si>
  <si>
    <t>JUNTA DE AGUA POTABLE, DRENAJE, ALCANTARILLADO Y SANEAMIENTO DEL MUNICIPIO DE IRAPUATO, GTO, (JAPAMI)</t>
  </si>
  <si>
    <t xml:space="preserve">METAS ESPECIFICAS </t>
  </si>
  <si>
    <t>EN SESIÓN ORDINARIA NO. 03/2016 DE CONSEJO DIRECTIVO CELEBRADA EL DÍA JUEVES 10 DE MARZO DE 2016, SE APRUEBA POR UNANIMIDAD DE VOTOS DE LOS CONSEJEROS PRESENTES, VALIDAR LAS LÍNEAS ESTRATÉGICAS QUE SEGUIRÁ EL ORGANISMO OPERADOR, RESPECTO AL  PLAN DE TRABAJO 2016-2018  DE LA JUNTA DE AGUA POTABLE, DRENAJE, ALCANTARILLADO Y SANEAMIENTO DEL MUNICIPIO DE IRAPUATO, GTO., Y SE ADOPTA EL COMPROMISO UN  INCREMENTO EN LA EFICIENCIA GLOBAL MÁS ALLÁ DE LO ESTABLECIDO EN EL PLAN DE TRABAJO.</t>
  </si>
  <si>
    <t>FECHA DE APROBACIÓN 10 DE FEBRERO 2016 EN LA SESIÓN 11 ORDINARIA DEL CABILDO Y PUBLICACIÓN EN EL PERIÓDICO OFICIAL DEL GOBIERNO DEL ESTADO DE GUANAJUATO, PARTE TRES, PAGINAS 73-143 CON FECHA DEL 19 DE ABRIL 2016.</t>
  </si>
  <si>
    <t>FECHA ENTREGADO A LA DIRECCIÓN GENERAL DE PLANEACIÓN 20 DE ENERO DEL 2016</t>
  </si>
  <si>
    <t>-1'000,000 M3 EXTRAÍDOS/ANUALES Y/O -10 LTS/HAB/DÍA</t>
  </si>
  <si>
    <t>FECHA DE APROBACIÓN 10 DE FEBRERO 2016 EN LA SESIÓN 11 ORDINARIA DEL CABILDO Y PUBLICACIÓN EN EL PERIÓDICO OFICIAL DEL GOBIERNO DEL ESTADO DE GUANAJUATO, PARTE TRES, PAGINAS 73-143 CON FECHA DEL 19 DE ABRIL 2016</t>
  </si>
  <si>
    <t>EXTRACCIÓN (M3/ANUALES)</t>
  </si>
  <si>
    <t>FACTURACIÓN (M3/ANUALES)</t>
  </si>
  <si>
    <t>FACTURACIÓN AGUA POTABLE ($/ANUALES)</t>
  </si>
  <si>
    <t>INGRESOS AGUA POTABLE ($/ANUALES)</t>
  </si>
  <si>
    <t xml:space="preserve">PROYECCIÓN </t>
  </si>
  <si>
    <t xml:space="preserve">datos </t>
  </si>
  <si>
    <t>eficiencia</t>
  </si>
  <si>
    <t>PORCENTAJE</t>
  </si>
  <si>
    <t>623*</t>
  </si>
  <si>
    <t>4.9*</t>
  </si>
  <si>
    <t>4.6*</t>
  </si>
  <si>
    <t>METAS EN REVISIÓN A SOLICITUD DEL CONSEJO DIRECTIVO EN SESIÓN NO. 03/2016, PARA HACER UNA 2DA PROPUESTA QUE MEJORE LA PROYECCIÓN DE LA EFICIENCIA GLOBAL PLANTEADA</t>
  </si>
  <si>
    <t>JUNIO 2016</t>
  </si>
  <si>
    <t>JULIO 2016</t>
  </si>
  <si>
    <t>UNIDAD</t>
  </si>
  <si>
    <t>CIERRE 2016</t>
  </si>
  <si>
    <t>VOLUMEN EXTRAIDO</t>
  </si>
  <si>
    <t>M3</t>
  </si>
  <si>
    <t>ENERO 2016</t>
  </si>
  <si>
    <t>FEBRERO 2016</t>
  </si>
  <si>
    <t>MARZO 2016</t>
  </si>
  <si>
    <t>ABRIL 2016</t>
  </si>
  <si>
    <t>MAYO 2016</t>
  </si>
  <si>
    <t>VOLUMEN FACTURADO</t>
  </si>
  <si>
    <t>% EFICIENCIA FÍSICA</t>
  </si>
  <si>
    <t>%</t>
  </si>
  <si>
    <t>MONTO FACTURADO</t>
  </si>
  <si>
    <t>$</t>
  </si>
  <si>
    <t>MONTO RECAUDADO OPORTUNAMENTE</t>
  </si>
  <si>
    <t>% EFICIENCIA COMERCIAL</t>
  </si>
  <si>
    <t>% EFICIENCIA GLOBAL</t>
  </si>
  <si>
    <t>MONTO RECAUDADO/MONTO FACTURADO</t>
  </si>
  <si>
    <t>VOLUMEN FACTURADO/VOLUMEN EXTRAIDO</t>
  </si>
  <si>
    <t>EFICIENCIA FÍSICA * EFICIENCIA COMERCIAL</t>
  </si>
  <si>
    <t>VOLUMEN RECAUDADO OPORTUNAMENTE</t>
  </si>
  <si>
    <t>VOL. RECAUDADO OPORTUNAMENTE/VOL. EXTRAIDO</t>
  </si>
  <si>
    <t>POA 2015</t>
  </si>
  <si>
    <t>POA 2016</t>
  </si>
  <si>
    <t>INDICADORES OPERATÍVOS</t>
  </si>
  <si>
    <t>METAS PMG 2015 - 2018</t>
  </si>
  <si>
    <t>TOMAS</t>
  </si>
  <si>
    <t>TOMAS DOMESTICAS + MIXTAS</t>
  </si>
  <si>
    <t>POBLACIÓN ATENDIDA</t>
  </si>
  <si>
    <t>EXTRACCIÓN</t>
  </si>
  <si>
    <t>INDICADORES ESTRATÉGICOS</t>
  </si>
  <si>
    <t>(LTS/HAB/DÍA)</t>
  </si>
  <si>
    <t>INDICADORES DE REFERENCIA</t>
  </si>
  <si>
    <t>DOTACIÓN CABECERA CONAGUA</t>
  </si>
  <si>
    <t>DOTACIÓN RURAL CONAGUA</t>
  </si>
  <si>
    <t>DOTACIÓN MENSUAL 2016</t>
  </si>
  <si>
    <t>HABITANTES</t>
  </si>
  <si>
    <t>DOTACIÓN META</t>
  </si>
  <si>
    <t>DOTACIÓN PROMEDIO 2016</t>
  </si>
  <si>
    <t>DOTACIÓN TOTAL</t>
  </si>
  <si>
    <t>´CIERRE 2016</t>
  </si>
  <si>
    <t>CAUDAL ESPECIFICO PROMEDIO EN POZOS (LPS/M)</t>
  </si>
  <si>
    <t>8 COLONIAS REHABILITADAS-SECTORIZADAS/AÑO</t>
  </si>
  <si>
    <t>5 COLONIAS OPTIMIZADAS/AÑO</t>
  </si>
  <si>
    <t>2,000 ML/AÑO (DRENAJE PLUVIAL)</t>
  </si>
  <si>
    <t>CAPACIDAD DE DESALOJO PLUVIAL INSTALADA (LPS)</t>
  </si>
  <si>
    <t>33'298,559 M3/AÑO (SANEAMIENTO)</t>
  </si>
  <si>
    <t xml:space="preserve">USUARIOS CLANDESTINOS </t>
  </si>
  <si>
    <t>7,500 USUARIOS/AÑO (INCORPORADOS)</t>
  </si>
  <si>
    <t>CARTERA ADMINISTRATIVA ($)</t>
  </si>
  <si>
    <t>CONVENIOS ($)</t>
  </si>
  <si>
    <t>CUENTA INACTIVA($)</t>
  </si>
  <si>
    <t>1.6.13. ELABORACIÓN DE PROYECTOS PARA NUEVAS FUENTES DE ABASTECIMIENTO DE AGUA.</t>
  </si>
  <si>
    <t>1.6.14. IMPLEMENTAR POLÍTICAS Y ESTRATEGIAS DE REDUCCIÓN PARA LA DISMINUCIÓN DEL CONSUMO DE AGUA POTABLE.</t>
  </si>
  <si>
    <t>1.8.12. IMPLEMENTAR EL FORTALECIMIENTO DE LA RECARGA DE ACUÍFEROS.</t>
  </si>
  <si>
    <t>1.8.2. REALIZAR LAS GESTIONES PARA LA ELABORACIÓN DE PROYECTOS PARA LA CONSERVACIÓN Y APROVECHAMIENTO DEL RECURSO AGUA.</t>
  </si>
  <si>
    <t>1.6.16. INCORPORAR AL PADRÓN DE USUARIOS LOS NUEVOS DESARROLLOS, USUARIOS CLANDESTINOS, FRACCIONAMIENTOS ADMINISTRADOS POR PARTICULARES Y DE COMUNIDADES RURALES.</t>
  </si>
  <si>
    <t>1.10.20. NORMAR EL PROCESO DE INCORPORACIÓN EN EL SISTEMA DE AGUA Y DRENAJE A LOS FRACCIONAMIENTOS NO REGULARIZADOS.</t>
  </si>
  <si>
    <t>1.6.17. INCREMENTAR LA RED DE DRENAJE PLUVIAL.</t>
  </si>
  <si>
    <t>´ENERO 2017</t>
  </si>
  <si>
    <t>ENERO</t>
  </si>
  <si>
    <t>GASTO CORRIENTE ($) (Capítulos 1000 al 4000)</t>
  </si>
  <si>
    <t>RECURSO DISPONIBLE (INGRESO PROPIO VS GASTO CORRIENTE) (Capítulo 7000)    $</t>
  </si>
  <si>
    <t>INGRESOS PROPIOS OPORTUNOS ($)   (Fracc. I - IV)</t>
  </si>
  <si>
    <t>ENERO 2017</t>
  </si>
  <si>
    <t>PLAN DE TRABAJO 2016 - 2018                                                                 PROYECCIÓN 2016</t>
  </si>
  <si>
    <t>PLAN DE TRABAJO 2016 - 2018                                                                 PROYECCIÓN 2017</t>
  </si>
  <si>
    <t>PLAN DE TRABAJO 2016 - 2018                                                                 PROYECCIÓN 2018</t>
  </si>
  <si>
    <t>META 2016</t>
  </si>
  <si>
    <t>FEBRERO 2017</t>
  </si>
  <si>
    <r>
      <rPr>
        <b/>
        <sz val="55"/>
        <color theme="1"/>
        <rFont val="Arial"/>
        <family val="2"/>
      </rPr>
      <t>AUSTERO:</t>
    </r>
    <r>
      <rPr>
        <sz val="55"/>
        <color theme="1"/>
        <rFont val="Arial"/>
        <family val="2"/>
      </rPr>
      <t xml:space="preserve"> UTILIZAR LOS RECURSOS PÚBLICOS APLICANDO CRITERIOS DE CALIDAD, OPTIMIZACIÓN Y RACIONALIDAD, SIENDO RESPONSABLES Y PRODUCTIVOS. OCUPAR SÓLO LO ESTRICTAMENTE NECESARIO PARA QUE LA ADMINISTRACIÓN FUNCIONE ADECUADAMENTE.</t>
    </r>
  </si>
  <si>
    <r>
      <rPr>
        <b/>
        <sz val="55"/>
        <color theme="1"/>
        <rFont val="Arial"/>
        <family val="2"/>
      </rPr>
      <t>COMPETITIVO:</t>
    </r>
    <r>
      <rPr>
        <sz val="55"/>
        <color theme="1"/>
        <rFont val="Arial"/>
        <family val="2"/>
      </rPr>
      <t xml:space="preserve"> POTENCIAR LA COMPETITIVIDAD DE IRAPUATO A NIVEL LOCAL Y REGIONAL, MEDIANTE UNA TRAMITOLOGÍA SIMPLE Y CON LA PRESTACIÓN DE SERVICIOS PÚBLICOS EFICIENTES Y DE CALIDAD. IMPULSAR LA INNOVACIÓN Y LA CREATIVIDAD CON ENFOQUES EN BASE A RESULTADOS.</t>
    </r>
  </si>
  <si>
    <r>
      <rPr>
        <b/>
        <sz val="55"/>
        <color theme="1"/>
        <rFont val="Arial"/>
        <family val="2"/>
      </rPr>
      <t>RESPETUOSO:</t>
    </r>
    <r>
      <rPr>
        <sz val="55"/>
        <color theme="1"/>
        <rFont val="Arial"/>
        <family val="2"/>
      </rPr>
      <t xml:space="preserve"> TRATO CORDIAL, DIGNO, PLURAL Y TOLERANTE SIN DISTINCIÓN DE GÉNERO, CONDICIÓN FÍSICA, SOCIAL O ECONÓMICA, SALVAGUARDANDO SIEMPRE LA CONDICIÓN HUMANA DE DERECHOS Y LIBERTADES, TRABAJANDO POR TODOS Y CADA UNO DE LOS HABITANTES DE IRAPUATO.</t>
    </r>
  </si>
  <si>
    <r>
      <rPr>
        <b/>
        <sz val="55"/>
        <color theme="1"/>
        <rFont val="Arial"/>
        <family val="2"/>
      </rPr>
      <t>SUSTENTABLE:</t>
    </r>
    <r>
      <rPr>
        <sz val="55"/>
        <color theme="1"/>
        <rFont val="Arial"/>
        <family val="2"/>
      </rPr>
      <t xml:space="preserve"> ADMINISTRACIÓN EFICIENTE Y RACIONAL DE LOS RECURSOS, DE MANERA QUE SEA POSIBLE MEJORAR EL BIENESTAR DE LA POBLACIÓN ACTUAL SIN COMPROMETER LA CALIDAD DE VIDA  DE LAS GENERACIONES FUTURAS DE IRAPUATENSES.</t>
    </r>
  </si>
  <si>
    <r>
      <rPr>
        <b/>
        <sz val="55"/>
        <color theme="1"/>
        <rFont val="Arial"/>
        <family val="2"/>
      </rPr>
      <t>TRANSPARENTE:</t>
    </r>
    <r>
      <rPr>
        <sz val="55"/>
        <color theme="1"/>
        <rFont val="Arial"/>
        <family val="2"/>
      </rPr>
      <t xml:space="preserve"> CLARIDAD EN EL USO DE LOS RECURSOS PÚBLICOS, ELIMINANDO LA DISCRECIONALIDAD EN SU APLICACIÓN Y GARANTIZANDO EL ACCESO A LA INFORMACIÓN GUBERNAMENTAL, SIN MÁS LÍMITE QUE EL IMPUESTO POR LA LEY, PROTEGIENDO EL DERECHO DE PRIVACIDAD DE PARTICULARES, ASÍ COMO EL INTERÉS PÚBLICO.</t>
    </r>
  </si>
  <si>
    <r>
      <rPr>
        <b/>
        <sz val="55"/>
        <color theme="1"/>
        <rFont val="Arial"/>
        <family val="2"/>
      </rPr>
      <t>GOBIERNO AUSTERO</t>
    </r>
    <r>
      <rPr>
        <sz val="55"/>
        <color theme="1"/>
        <rFont val="Arial"/>
        <family val="2"/>
      </rPr>
      <t>. EJERCE LOS RECURSOS PÚBLICOS APLICANDO CRITERIOS DE CALIDAD, OPTIMIZACIÓN Y RACIONALIDAD, SIENDO RESPONSABLES Y PRODUCTIVOS. OCUPAR SOLO LO ESTRICTAMENTE NECESARIO PARA QUE LA ADMINISTRACIÓN FUNCIONE ADECUADAMENTE.</t>
    </r>
  </si>
  <si>
    <r>
      <rPr>
        <b/>
        <sz val="55"/>
        <color theme="1"/>
        <rFont val="Arial"/>
        <family val="2"/>
      </rPr>
      <t>GOBIERNO COMPETITIVO.</t>
    </r>
    <r>
      <rPr>
        <sz val="55"/>
        <color theme="1"/>
        <rFont val="Arial"/>
        <family val="2"/>
      </rPr>
      <t xml:space="preserve"> POTENCIA LA COMPETITIVIDAD DE IRAPUATO A NIVEL LOCAL Y REGIONAL, MEDIANTE UNA TRAMITOLOGÍA SIMPLE Y CON LA PRESTACIÓN DE SERVICIOS PÚBLICOS EFICIENTES Y DE CALIDAD. IMPULSA LA INNOVACIÓN Y LA CREATIVIDAD CON ENFOQUES EN BASE A RESULTADOS.</t>
    </r>
  </si>
  <si>
    <r>
      <rPr>
        <b/>
        <sz val="55"/>
        <color theme="1"/>
        <rFont val="Arial"/>
        <family val="2"/>
      </rPr>
      <t>GOBIERNO HONESTO</t>
    </r>
    <r>
      <rPr>
        <sz val="55"/>
        <color theme="1"/>
        <rFont val="Arial"/>
        <family val="2"/>
      </rPr>
      <t>. EL SERVIDOR PÚBLICO DEBE DISTINGUIRSE, POR LA CONGRUENCIA, LA INTEGRIDAD Y LA HONRADEZ, CONDUCIÉNDOSE CON LOS PRINCIPIOS DE JUSTICIA Y LEGALIDAD.</t>
    </r>
  </si>
  <si>
    <r>
      <rPr>
        <b/>
        <sz val="55"/>
        <color theme="1"/>
        <rFont val="Arial"/>
        <family val="2"/>
      </rPr>
      <t>GOBIERNO RESPETUOSO.</t>
    </r>
    <r>
      <rPr>
        <sz val="55"/>
        <color theme="1"/>
        <rFont val="Arial"/>
        <family val="2"/>
      </rPr>
      <t xml:space="preserve"> TRATO CORDIAL, DIGNO, PLURAL Y TOLERANTE, SIN DISTINCIÓN DE GÉNERO, CONDICIÓN FÍSICA, SOCIAL O ECONÓMICA, SALVAGUARDANDO SIEMPRE LA CONDICIÓN HUMANA DE DERECHOS Y LIBERTADES, TRABAJANDO POR TODOS Y CADA UNO DE LOS HABITANTES DE IRAPUATO.</t>
    </r>
  </si>
  <si>
    <r>
      <rPr>
        <b/>
        <sz val="55"/>
        <color theme="1"/>
        <rFont val="Arial"/>
        <family val="2"/>
      </rPr>
      <t>GOBIERNO SUSTENTABLE</t>
    </r>
    <r>
      <rPr>
        <sz val="55"/>
        <color theme="1"/>
        <rFont val="Arial"/>
        <family val="2"/>
      </rPr>
      <t>. ADMINISTRACIÓN EFICIENTE Y RACIONAL DE LOS RECURSOS, DE MANERA QUE SEA POSIBLE MEJORAR EL BIENESTAR DE LA POBLACIÓN ACTUAL SIN COMPROMETER LA CALIDAD DE VIDA DE LAS GENERACIONES FUTURAS DE IRAPUATENSES.</t>
    </r>
  </si>
  <si>
    <r>
      <rPr>
        <b/>
        <sz val="55"/>
        <color theme="1"/>
        <rFont val="Arial"/>
        <family val="2"/>
      </rPr>
      <t>GOBIERNO TRANSPARENTE</t>
    </r>
    <r>
      <rPr>
        <sz val="55"/>
        <color theme="1"/>
        <rFont val="Arial"/>
        <family val="2"/>
      </rPr>
      <t>. CLARIDAD EN EL USO DE LOS RECURSOS PÚBLICAS, ELIMINANDO LA DISCRECIONALIDAD EN SU APLICACIÓN Y GARANTIZADA EL ACCESO A LA IN FORMACIÓN GUBERNAMENTAL, SIN MÁS LÍMITE QUE LE IMPUESTO POR LA LEY, PROTEGIENDO EL DERECHO PRIVACIDAD DE LOS PARTICULARES, ASÍ COMO EL INTERÉS PÚBLICO.</t>
    </r>
  </si>
  <si>
    <t>´FEBRERO 2017</t>
  </si>
  <si>
    <t>MÍNIMO $ 2'000,000 ANUALES (AUTOMATIZACIÓN Y VIGILANCIA)</t>
  </si>
  <si>
    <t>ABRIL 2017 PROYECCIÓN</t>
  </si>
  <si>
    <t>DICIEMBRE 2017 PROYECCIÓN</t>
  </si>
  <si>
    <t>MODERNIZACIÓN Y TECNIFICACIÓN INTEGRAL DEL RIEGO "LA PURÍSIMA".</t>
  </si>
  <si>
    <t>CUMPLIMIENTO DE LOS CUATRO PARÁMETROS DE SERVICIOS (COLONIAS)</t>
  </si>
  <si>
    <t>CONSUMO DE ENERGÍA ELÉCTRICA EN POZOS ($)</t>
  </si>
  <si>
    <t>CONSUMO DE ENERGÍA ELÉCTRICA EN POZOS (MW)</t>
  </si>
  <si>
    <t>CONSUMO DE ENERGÍA ELÉCTRICA EN CÁRCAMOS ($)</t>
  </si>
  <si>
    <t>CONSUMO DE ENERGÍA ELÉCTRICA EN CÁRCAMOS (MW)</t>
  </si>
  <si>
    <t>CARGA EXCEDENTE DE CONTAMINANTES (KG)</t>
  </si>
  <si>
    <t>CONSUMO DE ENERGÍA ELÉCTRICA EN PTAR ($)</t>
  </si>
  <si>
    <t>CONSUMO DE ENERGÍA ELÉCTRICA EN PTAR (MW)</t>
  </si>
  <si>
    <t>ABRIL 2017</t>
  </si>
  <si>
    <t>´ABRIL 2017</t>
  </si>
  <si>
    <t>1ER TRIMESTRE 2017</t>
  </si>
  <si>
    <t>MAYO 2017</t>
  </si>
  <si>
    <t>´MAYO 2017</t>
  </si>
  <si>
    <t>1 ER TRIMESTRE 2017</t>
  </si>
  <si>
    <t>-</t>
  </si>
  <si>
    <t>JULIO 2017</t>
  </si>
  <si>
    <t>2 DO TRIMESTRE 2017</t>
  </si>
  <si>
    <t>´JULIO 2017</t>
  </si>
  <si>
    <t>1er TRIMESTRE 2017</t>
  </si>
  <si>
    <t>2DO TRIMESTRE 2017</t>
  </si>
  <si>
    <t>AGOSTO 2017</t>
  </si>
  <si>
    <t>AGOSTO 2016</t>
  </si>
  <si>
    <t xml:space="preserve"> AGOSTO 2017</t>
  </si>
  <si>
    <t>´AGOSTO 2017</t>
  </si>
  <si>
    <t xml:space="preserve"> AGOSTO 2016</t>
  </si>
  <si>
    <t>META</t>
  </si>
  <si>
    <t xml:space="preserve"> SEPTIEMBRE 2016</t>
  </si>
  <si>
    <t>SEPTIEMBRE 2016</t>
  </si>
  <si>
    <t>3ER TRIMESTRE 2017</t>
  </si>
  <si>
    <t>OCTUBRE 2016</t>
  </si>
  <si>
    <t xml:space="preserve">  OCTUBRE 2016</t>
  </si>
  <si>
    <t xml:space="preserve">  OCTUBRE 2017</t>
  </si>
  <si>
    <t>OCTUBRE 2017</t>
  </si>
  <si>
    <t>´OCTUBRE 2017</t>
  </si>
  <si>
    <t>´3ER TRIMESTRE 2017</t>
  </si>
  <si>
    <t xml:space="preserve">  NOVIEMBRE 2016</t>
  </si>
  <si>
    <t xml:space="preserve">  NOVIEMBRE 2017</t>
  </si>
  <si>
    <t>NOVIEMBRE 2016</t>
  </si>
  <si>
    <t>NOVIEMBRE 2017</t>
  </si>
  <si>
    <t>INVERSIÓN PÚBLICA + REMANENTE ($)(Capítulos, Remanentes, Participaciones y ADEFAS 5000 - 6000)</t>
  </si>
  <si>
    <t>4TO TRIMESTRE 2016</t>
  </si>
  <si>
    <t>ENERO 2018</t>
  </si>
  <si>
    <t xml:space="preserve">  ENERO 2018</t>
  </si>
  <si>
    <t>CIERRE 2017</t>
  </si>
  <si>
    <t>FEBRERO 2018</t>
  </si>
  <si>
    <t xml:space="preserve">  FEBRERO 2018</t>
  </si>
  <si>
    <t xml:space="preserve">  MARZO 2018</t>
  </si>
  <si>
    <t>1er TRIMESTRE 2018</t>
  </si>
  <si>
    <t xml:space="preserve"> </t>
  </si>
  <si>
    <t>MARZO 2018</t>
  </si>
  <si>
    <t>ABRIL 2018</t>
  </si>
  <si>
    <t xml:space="preserve"> ABRIL  2018</t>
  </si>
  <si>
    <t>2da MODIFICACION</t>
  </si>
  <si>
    <t>MAYO 2018</t>
  </si>
  <si>
    <t xml:space="preserve">   MAYO 2018</t>
  </si>
  <si>
    <t>2DO TRIMESTRE 2018</t>
  </si>
  <si>
    <t xml:space="preserve">   JUNIO 2018</t>
  </si>
  <si>
    <t>JUNIO 2017</t>
  </si>
  <si>
    <t>JUNIO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</si>
</sst>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quot;$&quot;* #,##0_-;\-&quot;$&quot;* #,##0_-;_-&quot;$&quot;* &quot;-&quot;??_-;_-@_-"/>
    <numFmt numFmtId="165" formatCode="_-[$$-80A]* #,##0.00_-;\-[$$-80A]* #,##0.00_-;_-[$$-80A]* &quot;-&quot;??_-;_-@_-"/>
    <numFmt numFmtId="166" formatCode="0.0%"/>
    <numFmt numFmtId="167" formatCode="&quot;$&quot;#,##0.00"/>
    <numFmt numFmtId="168" formatCode="_-* #,##0_-;\-* #,##0_-;_-* &quot;-&quot;??_-;_-@_-"/>
  </numFmts>
  <fonts count="39">
    <font>
      <sz val="11"/>
      <color theme="1"/>
      <name val="Calibri"/>
      <family val="2"/>
      <scheme val="minor"/>
    </font>
    <font>
      <sz val="11"/>
      <color theme="1"/>
      <name val="Calibri"/>
      <family val="2"/>
      <scheme val="minor"/>
    </font>
    <font>
      <b/>
      <sz val="14"/>
      <color theme="1"/>
      <name val="Arial"/>
      <family val="2"/>
    </font>
    <font>
      <b/>
      <sz val="7"/>
      <name val="Arial"/>
      <family val="2"/>
    </font>
    <font>
      <b/>
      <sz val="7"/>
      <color theme="1"/>
      <name val="Calibri"/>
      <family val="2"/>
      <scheme val="minor"/>
    </font>
    <font>
      <sz val="14"/>
      <color theme="1"/>
      <name val="Arial"/>
      <family val="2"/>
    </font>
    <font>
      <b/>
      <sz val="8"/>
      <name val="Arial"/>
      <family val="2"/>
    </font>
    <font>
      <sz val="10"/>
      <name val="Arial"/>
      <family val="2"/>
    </font>
    <font>
      <sz val="8"/>
      <color theme="1"/>
      <name val="Arial"/>
      <family val="2"/>
    </font>
    <font>
      <b/>
      <sz val="8"/>
      <color theme="0"/>
      <name val="Arial"/>
      <family val="2"/>
    </font>
    <font>
      <sz val="7"/>
      <color theme="1"/>
      <name val="Arial"/>
      <family val="2"/>
    </font>
    <font>
      <b/>
      <sz val="8"/>
      <color theme="1"/>
      <name val="Arial"/>
      <family val="2"/>
    </font>
    <font>
      <sz val="8"/>
      <name val="Arial"/>
      <family val="2"/>
    </font>
    <font>
      <sz val="8"/>
      <color rgb="FF000000"/>
      <name val="Arial"/>
      <family val="2"/>
    </font>
    <font>
      <sz val="5"/>
      <name val="Arial"/>
      <family val="2"/>
    </font>
    <font>
      <sz val="6"/>
      <color theme="1"/>
      <name val="Arial"/>
      <family val="2"/>
    </font>
    <font>
      <sz val="7"/>
      <name val="Arial"/>
      <family val="2"/>
    </font>
    <font>
      <b/>
      <sz val="7"/>
      <color theme="1"/>
      <name val="Arial"/>
      <family val="2"/>
    </font>
    <font>
      <sz val="5.5"/>
      <color theme="1"/>
      <name val="Arial"/>
      <family val="2"/>
    </font>
    <font>
      <sz val="9"/>
      <color indexed="81"/>
      <name val="Tahoma"/>
      <family val="2"/>
    </font>
    <font>
      <b/>
      <sz val="9"/>
      <color indexed="81"/>
      <name val="Tahoma"/>
      <family val="2"/>
    </font>
    <font>
      <b/>
      <sz val="26"/>
      <color theme="1"/>
      <name val="Arial"/>
      <family val="2"/>
    </font>
    <font>
      <b/>
      <sz val="9"/>
      <color theme="1"/>
      <name val="Arial Rounded MT Bold"/>
      <family val="2"/>
    </font>
    <font>
      <sz val="7"/>
      <color theme="0"/>
      <name val="Arial"/>
      <family val="2"/>
    </font>
    <font>
      <sz val="7"/>
      <color rgb="FF7030A0"/>
      <name val="Arial"/>
      <family val="2"/>
    </font>
    <font>
      <sz val="8"/>
      <color rgb="FF7030A0"/>
      <name val="Arial"/>
      <family val="2"/>
    </font>
    <font>
      <b/>
      <sz val="200"/>
      <color theme="1"/>
      <name val="Arial"/>
      <family val="2"/>
    </font>
    <font>
      <b/>
      <sz val="72"/>
      <color theme="1"/>
      <name val="Arial"/>
      <family val="2"/>
    </font>
    <font>
      <sz val="72"/>
      <color theme="1"/>
      <name val="Arial"/>
      <family val="2"/>
    </font>
    <font>
      <b/>
      <sz val="55"/>
      <color theme="1"/>
      <name val="Arial"/>
      <family val="2"/>
    </font>
    <font>
      <sz val="55"/>
      <color theme="1"/>
      <name val="Arial"/>
      <family val="2"/>
    </font>
    <font>
      <b/>
      <sz val="72"/>
      <name val="Arial"/>
      <family val="2"/>
    </font>
    <font>
      <b/>
      <sz val="80"/>
      <color theme="1"/>
      <name val="Arial"/>
      <family val="2"/>
    </font>
    <font>
      <sz val="65"/>
      <color theme="1"/>
      <name val="Arial"/>
      <family val="2"/>
    </font>
    <font>
      <b/>
      <sz val="65"/>
      <color theme="1"/>
      <name val="Arial"/>
      <family val="2"/>
    </font>
    <font>
      <b/>
      <sz val="60"/>
      <color theme="1"/>
      <name val="Arial"/>
      <family val="2"/>
    </font>
    <font>
      <b/>
      <sz val="60"/>
      <name val="Arial"/>
      <family val="2"/>
    </font>
    <font>
      <sz val="65"/>
      <name val="Arial"/>
      <family val="2"/>
    </font>
    <font>
      <b/>
      <sz val="65"/>
      <name val="Arial"/>
      <family val="2"/>
    </font>
  </fonts>
  <fills count="15">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5"/>
        <bgColor indexed="64"/>
      </patternFill>
    </fill>
    <fill>
      <patternFill patternType="solid">
        <fgColor rgb="FF92D050"/>
        <bgColor indexed="64"/>
      </patternFill>
    </fill>
    <fill>
      <patternFill patternType="solid">
        <fgColor rgb="FF0070C0"/>
        <bgColor indexed="64"/>
      </patternFill>
    </fill>
    <fill>
      <patternFill patternType="solid">
        <fgColor rgb="FFFFC000"/>
        <bgColor indexed="64"/>
      </patternFill>
    </fill>
    <fill>
      <patternFill patternType="solid">
        <fgColor theme="0"/>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top style="thin">
        <color auto="1"/>
      </top>
      <bottom style="medium">
        <color indexed="64"/>
      </bottom>
      <diagonal/>
    </border>
    <border>
      <left style="thin">
        <color auto="1"/>
      </left>
      <right/>
      <top style="thin">
        <color auto="1"/>
      </top>
      <bottom/>
      <diagonal/>
    </border>
    <border>
      <left style="medium">
        <color indexed="64"/>
      </left>
      <right style="thin">
        <color auto="1"/>
      </right>
      <top/>
      <bottom style="medium">
        <color indexed="64"/>
      </bottom>
      <diagonal/>
    </border>
    <border>
      <left style="thin">
        <color auto="1"/>
      </left>
      <right style="thin">
        <color auto="1"/>
      </right>
      <top style="medium">
        <color indexed="64"/>
      </top>
      <bottom/>
      <diagonal/>
    </border>
    <border>
      <left style="medium">
        <color indexed="64"/>
      </left>
      <right style="thin">
        <color auto="1"/>
      </right>
      <top/>
      <bottom/>
      <diagonal/>
    </border>
    <border>
      <left style="thin">
        <color theme="4"/>
      </left>
      <right style="thin">
        <color theme="4"/>
      </right>
      <top style="thin">
        <color theme="4"/>
      </top>
      <bottom style="thin">
        <color theme="4"/>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right style="medium">
        <color indexed="64"/>
      </right>
      <top/>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bottom style="thin">
        <color auto="1"/>
      </bottom>
      <diagonal/>
    </border>
    <border>
      <left/>
      <right style="medium">
        <color indexed="64"/>
      </right>
      <top style="thin">
        <color auto="1"/>
      </top>
      <bottom/>
      <diagonal/>
    </border>
    <border>
      <left/>
      <right style="thin">
        <color auto="1"/>
      </right>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style="thin">
        <color auto="1"/>
      </right>
      <top style="thin">
        <color auto="1"/>
      </top>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thin">
        <color auto="1"/>
      </left>
      <right/>
      <top style="medium">
        <color indexed="64"/>
      </top>
      <bottom style="medium">
        <color indexed="64"/>
      </bottom>
      <diagonal/>
    </border>
    <border>
      <left/>
      <right/>
      <top style="thin">
        <color auto="1"/>
      </top>
      <bottom/>
      <diagonal/>
    </border>
    <border>
      <left style="thin">
        <color auto="1"/>
      </left>
      <right style="thin">
        <color auto="1"/>
      </right>
      <top/>
      <bottom/>
      <diagonal/>
    </border>
    <border>
      <left style="medium">
        <color indexed="64"/>
      </left>
      <right style="medium">
        <color indexed="64"/>
      </right>
      <top/>
      <bottom style="thin">
        <color auto="1"/>
      </bottom>
      <diagonal/>
    </border>
    <border>
      <left/>
      <right style="thin">
        <color auto="1"/>
      </right>
      <top style="medium">
        <color indexed="64"/>
      </top>
      <bottom/>
      <diagonal/>
    </border>
    <border>
      <left style="thin">
        <color auto="1"/>
      </left>
      <right/>
      <top style="medium">
        <color indexed="64"/>
      </top>
      <bottom/>
      <diagonal/>
    </border>
    <border>
      <left/>
      <right style="thin">
        <color auto="1"/>
      </right>
      <top/>
      <bottom/>
      <diagonal/>
    </border>
    <border>
      <left style="thin">
        <color auto="1"/>
      </left>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thin">
        <color auto="1"/>
      </right>
      <top/>
      <bottom style="medium">
        <color indexed="64"/>
      </bottom>
      <diagonal/>
    </border>
    <border>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s>
  <cellStyleXfs count="30">
    <xf numFmtId="165"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7" fillId="0" borderId="0"/>
    <xf numFmtId="165" fontId="1" fillId="0" borderId="0"/>
    <xf numFmtId="43" fontId="1" fillId="0" borderId="0" applyFont="0" applyFill="0" applyBorder="0" applyAlignment="0" applyProtection="0"/>
    <xf numFmtId="44" fontId="1" fillId="0" borderId="0" applyFont="0" applyFill="0" applyBorder="0" applyAlignment="0" applyProtection="0"/>
    <xf numFmtId="165" fontId="7" fillId="0" borderId="0"/>
    <xf numFmtId="165"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44" fontId="1" fillId="0" borderId="0" applyFont="0" applyFill="0" applyBorder="0" applyAlignment="0" applyProtection="0"/>
    <xf numFmtId="0" fontId="12" fillId="0" borderId="0"/>
    <xf numFmtId="43" fontId="1" fillId="0" borderId="0" applyFont="0" applyFill="0" applyBorder="0" applyAlignment="0" applyProtection="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cellStyleXfs>
  <cellXfs count="949">
    <xf numFmtId="165" fontId="0" fillId="0" borderId="0" xfId="0"/>
    <xf numFmtId="9" fontId="0" fillId="0" borderId="0" xfId="3" applyFont="1"/>
    <xf numFmtId="165" fontId="3" fillId="6" borderId="1" xfId="0" applyFont="1" applyFill="1" applyBorder="1" applyAlignment="1">
      <alignment vertical="center" wrapText="1"/>
    </xf>
    <xf numFmtId="165" fontId="4" fillId="6" borderId="1" xfId="0" applyFont="1" applyFill="1" applyBorder="1" applyAlignment="1">
      <alignment vertical="center" wrapText="1"/>
    </xf>
    <xf numFmtId="165" fontId="0" fillId="0" borderId="0" xfId="0" applyBorder="1" applyAlignment="1">
      <alignment horizontal="center" vertical="center" wrapText="1"/>
    </xf>
    <xf numFmtId="165" fontId="4" fillId="6" borderId="0" xfId="0" applyFont="1" applyFill="1" applyBorder="1" applyAlignment="1">
      <alignment vertical="center" wrapText="1"/>
    </xf>
    <xf numFmtId="165" fontId="0" fillId="0" borderId="0" xfId="0" applyAlignment="1">
      <alignment horizontal="center" vertical="center" wrapText="1"/>
    </xf>
    <xf numFmtId="1" fontId="0" fillId="0" borderId="0" xfId="0" applyNumberFormat="1"/>
    <xf numFmtId="1" fontId="0" fillId="0" borderId="0" xfId="3" applyNumberFormat="1" applyFont="1"/>
    <xf numFmtId="4" fontId="0" fillId="0" borderId="0" xfId="0" applyNumberFormat="1"/>
    <xf numFmtId="164" fontId="0" fillId="6" borderId="0" xfId="2" applyNumberFormat="1" applyFont="1" applyFill="1" applyBorder="1" applyAlignment="1">
      <alignment vertical="center" wrapText="1"/>
    </xf>
    <xf numFmtId="164" fontId="0" fillId="0" borderId="0" xfId="2" applyNumberFormat="1" applyFont="1"/>
    <xf numFmtId="3" fontId="0" fillId="0" borderId="0" xfId="0" applyNumberFormat="1"/>
    <xf numFmtId="165" fontId="5" fillId="0" borderId="0" xfId="0" applyFont="1" applyAlignment="1">
      <alignment vertical="center"/>
    </xf>
    <xf numFmtId="165" fontId="5" fillId="0" borderId="0" xfId="0" applyFont="1" applyBorder="1" applyAlignment="1">
      <alignment vertical="center"/>
    </xf>
    <xf numFmtId="165" fontId="2" fillId="0" borderId="0" xfId="0" applyFont="1" applyAlignment="1">
      <alignment horizontal="center" vertical="center"/>
    </xf>
    <xf numFmtId="9" fontId="0" fillId="0" borderId="0" xfId="3" applyFont="1" applyAlignment="1">
      <alignment vertical="center" wrapText="1"/>
    </xf>
    <xf numFmtId="43" fontId="8" fillId="0" borderId="38" xfId="0" applyNumberFormat="1" applyFont="1" applyFill="1" applyBorder="1" applyAlignment="1">
      <alignment vertical="center"/>
    </xf>
    <xf numFmtId="165" fontId="9" fillId="9" borderId="38" xfId="0" applyFont="1" applyFill="1" applyBorder="1" applyAlignment="1">
      <alignment horizontal="center" vertical="center" wrapText="1"/>
    </xf>
    <xf numFmtId="17" fontId="9" fillId="9" borderId="38" xfId="0" applyNumberFormat="1" applyFont="1" applyFill="1" applyBorder="1" applyAlignment="1">
      <alignment horizontal="center" vertical="center" wrapText="1"/>
    </xf>
    <xf numFmtId="165" fontId="10" fillId="0" borderId="0" xfId="0" applyFont="1" applyAlignment="1">
      <alignment vertical="center" wrapText="1"/>
    </xf>
    <xf numFmtId="165" fontId="8" fillId="0" borderId="38" xfId="0" applyFont="1" applyBorder="1" applyAlignment="1">
      <alignment vertical="center"/>
    </xf>
    <xf numFmtId="165" fontId="8" fillId="0" borderId="38" xfId="0" applyFont="1" applyBorder="1" applyAlignment="1">
      <alignment horizontal="center" vertical="center"/>
    </xf>
    <xf numFmtId="165" fontId="11" fillId="0" borderId="38" xfId="0" applyFont="1" applyBorder="1" applyAlignment="1">
      <alignment horizontal="center" vertical="center"/>
    </xf>
    <xf numFmtId="17" fontId="11" fillId="0" borderId="38" xfId="0" applyNumberFormat="1" applyFont="1" applyBorder="1" applyAlignment="1">
      <alignment horizontal="center" vertical="center"/>
    </xf>
    <xf numFmtId="165" fontId="11" fillId="0" borderId="0" xfId="0" applyFont="1" applyAlignment="1">
      <alignment horizontal="center" vertical="center"/>
    </xf>
    <xf numFmtId="165" fontId="8" fillId="0" borderId="0" xfId="0" applyFont="1" applyAlignment="1">
      <alignment vertical="center"/>
    </xf>
    <xf numFmtId="165" fontId="12" fillId="0" borderId="38" xfId="0" applyFont="1" applyFill="1" applyBorder="1" applyAlignment="1">
      <alignment vertical="center" wrapText="1"/>
    </xf>
    <xf numFmtId="165" fontId="12" fillId="0" borderId="38" xfId="0" applyFont="1" applyFill="1" applyBorder="1" applyAlignment="1">
      <alignment horizontal="center" vertical="center" wrapText="1"/>
    </xf>
    <xf numFmtId="43" fontId="13" fillId="0" borderId="38" xfId="0" applyNumberFormat="1" applyFont="1" applyBorder="1" applyAlignment="1">
      <alignment vertical="center" wrapText="1"/>
    </xf>
    <xf numFmtId="43" fontId="12" fillId="0" borderId="38" xfId="0" applyNumberFormat="1" applyFont="1" applyBorder="1" applyAlignment="1">
      <alignment vertical="center" wrapText="1"/>
    </xf>
    <xf numFmtId="43" fontId="13" fillId="0" borderId="0" xfId="0" applyNumberFormat="1" applyFont="1" applyBorder="1" applyAlignment="1">
      <alignment vertical="center" wrapText="1"/>
    </xf>
    <xf numFmtId="17" fontId="12" fillId="0" borderId="38" xfId="0" quotePrefix="1" applyNumberFormat="1" applyFont="1" applyFill="1" applyBorder="1" applyAlignment="1">
      <alignment horizontal="right" vertical="center" wrapText="1"/>
    </xf>
    <xf numFmtId="43" fontId="13" fillId="0" borderId="38" xfId="0" applyNumberFormat="1" applyFont="1" applyFill="1" applyBorder="1" applyAlignment="1">
      <alignment vertical="center" wrapText="1"/>
    </xf>
    <xf numFmtId="165" fontId="12" fillId="0" borderId="38" xfId="0" quotePrefix="1" applyFont="1" applyFill="1" applyBorder="1" applyAlignment="1">
      <alignment horizontal="right" vertical="center" wrapText="1"/>
    </xf>
    <xf numFmtId="43" fontId="8" fillId="0" borderId="38" xfId="2" applyNumberFormat="1" applyFont="1" applyBorder="1" applyAlignment="1">
      <alignment horizontal="center" vertical="center"/>
    </xf>
    <xf numFmtId="43" fontId="12" fillId="0" borderId="38" xfId="2" applyNumberFormat="1" applyFont="1" applyBorder="1" applyAlignment="1">
      <alignment horizontal="center" vertical="center"/>
    </xf>
    <xf numFmtId="43" fontId="8" fillId="0" borderId="38" xfId="2" applyNumberFormat="1" applyFont="1" applyFill="1" applyBorder="1" applyAlignment="1">
      <alignment horizontal="center" vertical="center"/>
    </xf>
    <xf numFmtId="17" fontId="11" fillId="0" borderId="38" xfId="0" applyNumberFormat="1" applyFont="1" applyFill="1" applyBorder="1" applyAlignment="1">
      <alignment horizontal="center" vertical="center"/>
    </xf>
    <xf numFmtId="165" fontId="11" fillId="0" borderId="38" xfId="0" applyFont="1" applyBorder="1" applyAlignment="1">
      <alignment vertical="center"/>
    </xf>
    <xf numFmtId="9" fontId="11" fillId="0" borderId="38" xfId="3" applyFont="1" applyBorder="1" applyAlignment="1">
      <alignment horizontal="center" vertical="center"/>
    </xf>
    <xf numFmtId="9" fontId="11" fillId="0" borderId="38" xfId="3" applyFont="1" applyFill="1" applyBorder="1" applyAlignment="1">
      <alignment horizontal="center" vertical="center"/>
    </xf>
    <xf numFmtId="9" fontId="11" fillId="0" borderId="0" xfId="3" applyFont="1" applyAlignment="1">
      <alignment horizontal="center" vertical="center"/>
    </xf>
    <xf numFmtId="165" fontId="11" fillId="0" borderId="0" xfId="0" applyFont="1" applyAlignment="1">
      <alignment vertical="center"/>
    </xf>
    <xf numFmtId="44" fontId="8" fillId="0" borderId="38" xfId="2" applyFont="1" applyBorder="1" applyAlignment="1">
      <alignment horizontal="center" vertical="center"/>
    </xf>
    <xf numFmtId="44" fontId="12" fillId="0" borderId="38" xfId="2" applyFont="1" applyBorder="1" applyAlignment="1">
      <alignment horizontal="center" vertical="center"/>
    </xf>
    <xf numFmtId="44" fontId="8" fillId="0" borderId="38" xfId="0" applyNumberFormat="1" applyFont="1" applyFill="1" applyBorder="1" applyAlignment="1">
      <alignment vertical="center"/>
    </xf>
    <xf numFmtId="44" fontId="8" fillId="0" borderId="0" xfId="2" applyFont="1" applyAlignment="1">
      <alignment horizontal="center" vertical="center"/>
    </xf>
    <xf numFmtId="44" fontId="8" fillId="0" borderId="38" xfId="2" applyFont="1" applyFill="1" applyBorder="1" applyAlignment="1">
      <alignment horizontal="center" vertical="center"/>
    </xf>
    <xf numFmtId="165" fontId="14" fillId="0" borderId="38" xfId="0" applyFont="1" applyFill="1" applyBorder="1" applyAlignment="1">
      <alignment vertical="center" wrapText="1"/>
    </xf>
    <xf numFmtId="9" fontId="11" fillId="0" borderId="38" xfId="3" applyNumberFormat="1" applyFont="1" applyFill="1" applyBorder="1" applyAlignment="1">
      <alignment horizontal="center" vertical="center"/>
    </xf>
    <xf numFmtId="9" fontId="11" fillId="0" borderId="38" xfId="3" applyNumberFormat="1" applyFont="1" applyBorder="1" applyAlignment="1">
      <alignment horizontal="center" vertical="center"/>
    </xf>
    <xf numFmtId="165" fontId="10" fillId="0" borderId="0" xfId="0" applyFont="1" applyAlignment="1">
      <alignment vertical="center"/>
    </xf>
    <xf numFmtId="165" fontId="10" fillId="0" borderId="0" xfId="0" applyFont="1" applyAlignment="1">
      <alignment horizontal="center" vertical="center"/>
    </xf>
    <xf numFmtId="165" fontId="8" fillId="0" borderId="0" xfId="0" applyFont="1" applyAlignment="1">
      <alignment horizontal="center" vertical="center"/>
    </xf>
    <xf numFmtId="165" fontId="8" fillId="0" borderId="0" xfId="0" applyFont="1" applyFill="1" applyAlignment="1">
      <alignment horizontal="center" vertical="center"/>
    </xf>
    <xf numFmtId="165" fontId="15" fillId="9" borderId="0" xfId="0" applyFont="1" applyFill="1" applyAlignment="1">
      <alignment vertical="center"/>
    </xf>
    <xf numFmtId="165" fontId="15" fillId="4" borderId="0" xfId="0" applyFont="1" applyFill="1" applyAlignment="1">
      <alignment vertical="center"/>
    </xf>
    <xf numFmtId="165" fontId="15" fillId="10" borderId="0" xfId="0" applyFont="1" applyFill="1" applyAlignment="1">
      <alignment horizontal="center" vertical="center"/>
    </xf>
    <xf numFmtId="165" fontId="16" fillId="0" borderId="0" xfId="0" applyFont="1" applyFill="1" applyAlignment="1">
      <alignment vertical="center" wrapText="1"/>
    </xf>
    <xf numFmtId="165" fontId="16" fillId="0" borderId="0" xfId="0" applyFont="1" applyFill="1" applyAlignment="1">
      <alignment horizontal="center" vertical="center" wrapText="1"/>
    </xf>
    <xf numFmtId="43" fontId="8" fillId="0" borderId="0" xfId="2" applyNumberFormat="1" applyFont="1" applyAlignment="1">
      <alignment horizontal="center" vertical="center"/>
    </xf>
    <xf numFmtId="43" fontId="12" fillId="0" borderId="0" xfId="2" applyNumberFormat="1" applyFont="1" applyAlignment="1">
      <alignment horizontal="center" vertical="center"/>
    </xf>
    <xf numFmtId="43" fontId="8" fillId="0" borderId="0" xfId="0" applyNumberFormat="1" applyFont="1" applyFill="1" applyAlignment="1">
      <alignment vertical="center"/>
    </xf>
    <xf numFmtId="17" fontId="16" fillId="0" borderId="0" xfId="0" quotePrefix="1" applyNumberFormat="1" applyFont="1" applyFill="1" applyAlignment="1">
      <alignment horizontal="right" vertical="center" wrapText="1"/>
    </xf>
    <xf numFmtId="43" fontId="12" fillId="0" borderId="0" xfId="0" applyNumberFormat="1" applyFont="1" applyBorder="1" applyAlignment="1">
      <alignment vertical="center" wrapText="1"/>
    </xf>
    <xf numFmtId="43" fontId="8" fillId="0" borderId="0" xfId="2" applyNumberFormat="1" applyFont="1" applyFill="1" applyAlignment="1">
      <alignment horizontal="center" vertical="center"/>
    </xf>
    <xf numFmtId="165" fontId="16" fillId="0" borderId="0" xfId="0" quotePrefix="1" applyFont="1" applyFill="1" applyAlignment="1">
      <alignment horizontal="right" vertical="center" wrapText="1"/>
    </xf>
    <xf numFmtId="165" fontId="17" fillId="0" borderId="0" xfId="0" applyFont="1" applyAlignment="1">
      <alignment vertical="center"/>
    </xf>
    <xf numFmtId="165" fontId="17" fillId="0" borderId="0" xfId="0" applyFont="1" applyAlignment="1">
      <alignment horizontal="center" vertical="center"/>
    </xf>
    <xf numFmtId="9" fontId="11" fillId="11" borderId="0" xfId="3" applyFont="1" applyFill="1" applyAlignment="1">
      <alignment horizontal="center" vertical="center"/>
    </xf>
    <xf numFmtId="17" fontId="11" fillId="0" borderId="0" xfId="0" applyNumberFormat="1" applyFont="1" applyAlignment="1">
      <alignment horizontal="center" vertical="center"/>
    </xf>
    <xf numFmtId="165" fontId="10" fillId="9" borderId="0" xfId="0" applyFont="1" applyFill="1" applyAlignment="1">
      <alignment vertical="center"/>
    </xf>
    <xf numFmtId="165" fontId="18" fillId="10" borderId="0" xfId="0" applyFont="1" applyFill="1" applyAlignment="1">
      <alignment horizontal="left" vertical="center"/>
    </xf>
    <xf numFmtId="165" fontId="3" fillId="0" borderId="0" xfId="0" applyFont="1" applyFill="1" applyAlignment="1">
      <alignment vertical="center"/>
    </xf>
    <xf numFmtId="165" fontId="3" fillId="0" borderId="0" xfId="0" applyFont="1" applyFill="1" applyAlignment="1">
      <alignment horizontal="center" vertical="center"/>
    </xf>
    <xf numFmtId="9" fontId="11" fillId="0" borderId="0" xfId="0" applyNumberFormat="1" applyFont="1" applyAlignment="1">
      <alignment horizontal="center" vertical="center"/>
    </xf>
    <xf numFmtId="165" fontId="12" fillId="0" borderId="0" xfId="0" applyFont="1" applyAlignment="1">
      <alignment horizontal="center" vertical="center"/>
    </xf>
    <xf numFmtId="44" fontId="12" fillId="0" borderId="0" xfId="2" applyFont="1" applyAlignment="1">
      <alignment horizontal="center" vertical="center"/>
    </xf>
    <xf numFmtId="165" fontId="16" fillId="0" borderId="0" xfId="0" applyFont="1" applyFill="1" applyAlignment="1">
      <alignment vertical="center"/>
    </xf>
    <xf numFmtId="165" fontId="16" fillId="0" borderId="0" xfId="0" applyFont="1" applyFill="1" applyAlignment="1">
      <alignment horizontal="center" vertical="center"/>
    </xf>
    <xf numFmtId="165" fontId="8" fillId="0" borderId="0" xfId="0" applyFont="1" applyBorder="1" applyAlignment="1">
      <alignment horizontal="center" vertical="center"/>
    </xf>
    <xf numFmtId="9" fontId="6" fillId="0" borderId="0" xfId="0" applyNumberFormat="1" applyFont="1" applyAlignment="1">
      <alignment horizontal="center" vertical="center"/>
    </xf>
    <xf numFmtId="9" fontId="11" fillId="0" borderId="0" xfId="3" applyFont="1" applyBorder="1" applyAlignment="1">
      <alignment horizontal="center" vertical="center"/>
    </xf>
    <xf numFmtId="165" fontId="13" fillId="0" borderId="0" xfId="0" applyFont="1" applyBorder="1" applyAlignment="1">
      <alignment vertical="center" wrapText="1"/>
    </xf>
    <xf numFmtId="44" fontId="8" fillId="0" borderId="0" xfId="2" applyFont="1" applyBorder="1" applyAlignment="1">
      <alignment horizontal="center" vertical="center"/>
    </xf>
    <xf numFmtId="44" fontId="12" fillId="0" borderId="0" xfId="2" applyFont="1" applyBorder="1" applyAlignment="1">
      <alignment horizontal="center" vertical="center"/>
    </xf>
    <xf numFmtId="165" fontId="5" fillId="0" borderId="0" xfId="0" applyNumberFormat="1" applyFont="1" applyBorder="1" applyAlignment="1">
      <alignment vertical="center"/>
    </xf>
    <xf numFmtId="165" fontId="5" fillId="0" borderId="0" xfId="0" applyFont="1" applyFill="1" applyBorder="1" applyAlignment="1">
      <alignment vertical="center"/>
    </xf>
    <xf numFmtId="165" fontId="5" fillId="0" borderId="0" xfId="0" applyFont="1" applyFill="1" applyAlignment="1">
      <alignment vertical="center"/>
    </xf>
    <xf numFmtId="165" fontId="5" fillId="0" borderId="25" xfId="0" applyFont="1" applyBorder="1" applyAlignment="1">
      <alignment vertical="center"/>
    </xf>
    <xf numFmtId="165" fontId="2" fillId="0" borderId="25" xfId="0" applyFont="1" applyBorder="1" applyAlignment="1">
      <alignment horizontal="center" vertical="center"/>
    </xf>
    <xf numFmtId="165" fontId="5" fillId="0" borderId="26" xfId="0" applyFont="1" applyFill="1" applyBorder="1" applyAlignment="1">
      <alignment vertical="center"/>
    </xf>
    <xf numFmtId="165" fontId="5" fillId="0" borderId="25" xfId="0" applyNumberFormat="1" applyFont="1" applyBorder="1" applyAlignment="1">
      <alignment vertical="center"/>
    </xf>
    <xf numFmtId="165" fontId="22" fillId="0" borderId="0" xfId="14" applyFont="1" applyAlignment="1">
      <alignment vertical="center"/>
    </xf>
    <xf numFmtId="165" fontId="10" fillId="0" borderId="0" xfId="14" applyFont="1" applyAlignment="1">
      <alignment horizontal="center" vertical="center"/>
    </xf>
    <xf numFmtId="165" fontId="8" fillId="0" borderId="0" xfId="14" applyFont="1" applyAlignment="1">
      <alignment vertical="center"/>
    </xf>
    <xf numFmtId="165" fontId="10" fillId="0" borderId="0" xfId="14" applyFont="1" applyAlignment="1">
      <alignment vertical="center"/>
    </xf>
    <xf numFmtId="165" fontId="10" fillId="11" borderId="0" xfId="14" applyFont="1" applyFill="1" applyAlignment="1">
      <alignment horizontal="center" vertical="center"/>
    </xf>
    <xf numFmtId="168" fontId="23" fillId="12" borderId="0" xfId="14" applyNumberFormat="1" applyFont="1" applyFill="1" applyAlignment="1">
      <alignment horizontal="center" vertical="center"/>
    </xf>
    <xf numFmtId="165" fontId="17" fillId="0" borderId="0" xfId="14" applyFont="1" applyFill="1" applyAlignment="1">
      <alignment vertical="center"/>
    </xf>
    <xf numFmtId="165" fontId="10" fillId="0" borderId="0" xfId="14" applyFont="1" applyFill="1" applyAlignment="1">
      <alignment horizontal="center" vertical="center"/>
    </xf>
    <xf numFmtId="165" fontId="8" fillId="0" borderId="0" xfId="14" applyFont="1" applyFill="1" applyAlignment="1">
      <alignment vertical="center"/>
    </xf>
    <xf numFmtId="165" fontId="17" fillId="0" borderId="0" xfId="14" applyFont="1" applyAlignment="1">
      <alignment horizontal="center" vertical="center"/>
    </xf>
    <xf numFmtId="165" fontId="11" fillId="0" borderId="0" xfId="14" applyFont="1" applyAlignment="1">
      <alignment horizontal="center" vertical="center"/>
    </xf>
    <xf numFmtId="168" fontId="8" fillId="0" borderId="0" xfId="14" applyNumberFormat="1" applyFont="1" applyAlignment="1">
      <alignment vertical="center"/>
    </xf>
    <xf numFmtId="168" fontId="25" fillId="13" borderId="0" xfId="14" applyNumberFormat="1" applyFont="1" applyFill="1" applyAlignment="1">
      <alignment vertical="center"/>
    </xf>
    <xf numFmtId="165" fontId="10" fillId="0" borderId="0" xfId="14" applyFont="1" applyAlignment="1">
      <alignment horizontal="justify" vertical="center" wrapText="1"/>
    </xf>
    <xf numFmtId="17" fontId="11" fillId="0" borderId="0" xfId="14" applyNumberFormat="1" applyFont="1" applyAlignment="1">
      <alignment horizontal="center" vertical="center"/>
    </xf>
    <xf numFmtId="165" fontId="24" fillId="13" borderId="0" xfId="14" applyFont="1" applyFill="1" applyAlignment="1">
      <alignment horizontal="center" vertical="center"/>
    </xf>
    <xf numFmtId="43" fontId="8" fillId="0" borderId="0" xfId="1" applyFont="1" applyFill="1" applyAlignment="1">
      <alignment vertical="center"/>
    </xf>
    <xf numFmtId="43" fontId="8" fillId="0" borderId="0" xfId="14" applyNumberFormat="1" applyFont="1" applyFill="1" applyAlignment="1">
      <alignment vertical="center"/>
    </xf>
    <xf numFmtId="168" fontId="8" fillId="0" borderId="0" xfId="14" applyNumberFormat="1" applyFont="1" applyAlignment="1">
      <alignment horizontal="center" vertical="center"/>
    </xf>
    <xf numFmtId="165" fontId="5" fillId="0" borderId="0" xfId="0" applyNumberFormat="1" applyFont="1" applyAlignment="1">
      <alignment vertical="center"/>
    </xf>
    <xf numFmtId="165" fontId="5" fillId="0" borderId="0" xfId="0" applyNumberFormat="1" applyFont="1" applyFill="1" applyAlignment="1">
      <alignment vertical="center"/>
    </xf>
    <xf numFmtId="0" fontId="2" fillId="0" borderId="0" xfId="0" applyNumberFormat="1" applyFont="1" applyAlignment="1">
      <alignment vertical="center"/>
    </xf>
    <xf numFmtId="0" fontId="5" fillId="0" borderId="0" xfId="0" applyNumberFormat="1" applyFont="1" applyAlignment="1">
      <alignment vertical="center"/>
    </xf>
    <xf numFmtId="0" fontId="5" fillId="0" borderId="0" xfId="0" applyNumberFormat="1" applyFont="1" applyFill="1" applyAlignment="1">
      <alignment vertical="center"/>
    </xf>
    <xf numFmtId="0" fontId="0" fillId="0" borderId="0" xfId="0" applyNumberFormat="1"/>
    <xf numFmtId="43" fontId="8" fillId="0" borderId="0" xfId="14" applyNumberFormat="1" applyFont="1" applyAlignment="1">
      <alignment vertical="center"/>
    </xf>
    <xf numFmtId="9" fontId="0" fillId="0" borderId="0" xfId="3" applyNumberFormat="1" applyFont="1"/>
    <xf numFmtId="165" fontId="5" fillId="0" borderId="25" xfId="0" applyNumberFormat="1" applyFont="1" applyFill="1" applyBorder="1" applyAlignment="1">
      <alignment vertical="center"/>
    </xf>
    <xf numFmtId="165" fontId="21" fillId="0" borderId="18" xfId="2" applyNumberFormat="1" applyFont="1" applyFill="1" applyBorder="1" applyAlignment="1">
      <alignment vertical="center"/>
    </xf>
    <xf numFmtId="165" fontId="21" fillId="0" borderId="0" xfId="2" applyNumberFormat="1" applyFont="1" applyFill="1" applyBorder="1" applyAlignment="1">
      <alignment vertical="center" wrapText="1"/>
    </xf>
    <xf numFmtId="165" fontId="21" fillId="0" borderId="0" xfId="2" applyNumberFormat="1" applyFont="1" applyFill="1" applyBorder="1" applyAlignment="1">
      <alignment horizontal="center" vertical="center"/>
    </xf>
    <xf numFmtId="165" fontId="21" fillId="0" borderId="0" xfId="2" applyNumberFormat="1" applyFont="1" applyFill="1" applyBorder="1" applyAlignment="1">
      <alignment horizontal="center" vertical="center" wrapText="1"/>
    </xf>
    <xf numFmtId="165" fontId="5" fillId="0" borderId="25" xfId="0" applyNumberFormat="1" applyFont="1" applyBorder="1" applyAlignment="1">
      <alignment vertical="center" wrapText="1"/>
    </xf>
    <xf numFmtId="165" fontId="5" fillId="0" borderId="0" xfId="0" applyNumberFormat="1" applyFont="1" applyBorder="1" applyAlignment="1">
      <alignment vertical="center" wrapText="1"/>
    </xf>
    <xf numFmtId="0" fontId="29" fillId="0" borderId="25" xfId="0" applyNumberFormat="1" applyFont="1" applyBorder="1" applyAlignment="1">
      <alignment vertical="center"/>
    </xf>
    <xf numFmtId="0" fontId="30" fillId="0" borderId="25" xfId="0" applyNumberFormat="1" applyFont="1" applyBorder="1" applyAlignment="1">
      <alignment vertical="center"/>
    </xf>
    <xf numFmtId="0" fontId="29" fillId="2" borderId="62" xfId="0" applyNumberFormat="1" applyFont="1" applyFill="1" applyBorder="1" applyAlignment="1">
      <alignment horizontal="justify" vertical="center"/>
    </xf>
    <xf numFmtId="0" fontId="29" fillId="2" borderId="46" xfId="0" applyNumberFormat="1" applyFont="1" applyFill="1" applyBorder="1" applyAlignment="1">
      <alignment horizontal="justify" vertical="center"/>
    </xf>
    <xf numFmtId="0" fontId="30" fillId="14" borderId="0" xfId="0" applyNumberFormat="1" applyFont="1" applyFill="1" applyBorder="1" applyAlignment="1">
      <alignment vertical="center" wrapText="1"/>
    </xf>
    <xf numFmtId="0" fontId="29" fillId="2" borderId="16" xfId="0" quotePrefix="1" applyNumberFormat="1" applyFont="1" applyFill="1" applyBorder="1" applyAlignment="1">
      <alignment horizontal="center" vertical="center" wrapText="1"/>
    </xf>
    <xf numFmtId="0" fontId="29" fillId="2" borderId="16" xfId="0" applyNumberFormat="1" applyFont="1" applyFill="1" applyBorder="1" applyAlignment="1">
      <alignment horizontal="center" vertical="center" wrapText="1"/>
    </xf>
    <xf numFmtId="17" fontId="29" fillId="2" borderId="16" xfId="0" quotePrefix="1" applyNumberFormat="1" applyFont="1" applyFill="1" applyBorder="1" applyAlignment="1">
      <alignment horizontal="center" vertical="center" wrapText="1"/>
    </xf>
    <xf numFmtId="165" fontId="29" fillId="3" borderId="48" xfId="0" applyNumberFormat="1" applyFont="1" applyFill="1" applyBorder="1" applyAlignment="1">
      <alignment horizontal="justify" vertical="center" wrapText="1"/>
    </xf>
    <xf numFmtId="165" fontId="30" fillId="0" borderId="1" xfId="0" applyFont="1" applyBorder="1" applyAlignment="1">
      <alignment horizontal="justify" vertical="center"/>
    </xf>
    <xf numFmtId="1" fontId="35" fillId="5" borderId="55" xfId="0" applyNumberFormat="1" applyFont="1" applyFill="1" applyBorder="1" applyAlignment="1">
      <alignment horizontal="center" vertical="center"/>
    </xf>
    <xf numFmtId="1" fontId="35" fillId="5" borderId="39" xfId="0" applyNumberFormat="1" applyFont="1" applyFill="1" applyBorder="1" applyAlignment="1">
      <alignment horizontal="center" vertical="center"/>
    </xf>
    <xf numFmtId="1" fontId="35" fillId="5" borderId="34" xfId="0" applyNumberFormat="1" applyFont="1" applyFill="1" applyBorder="1" applyAlignment="1">
      <alignment horizontal="center" vertical="center"/>
    </xf>
    <xf numFmtId="1" fontId="35" fillId="5" borderId="14" xfId="0" applyNumberFormat="1" applyFont="1" applyFill="1" applyBorder="1" applyAlignment="1">
      <alignment horizontal="center" vertical="center"/>
    </xf>
    <xf numFmtId="1" fontId="35" fillId="5" borderId="12" xfId="0" applyNumberFormat="1" applyFont="1" applyFill="1" applyBorder="1" applyAlignment="1">
      <alignment horizontal="center" vertical="center"/>
    </xf>
    <xf numFmtId="3" fontId="35" fillId="5" borderId="1" xfId="1" applyNumberFormat="1" applyFont="1" applyFill="1" applyBorder="1" applyAlignment="1">
      <alignment horizontal="center" vertical="center"/>
    </xf>
    <xf numFmtId="3" fontId="35" fillId="5" borderId="4" xfId="1" applyNumberFormat="1" applyFont="1" applyFill="1" applyBorder="1" applyAlignment="1">
      <alignment horizontal="center" vertical="center"/>
    </xf>
    <xf numFmtId="3" fontId="35" fillId="5" borderId="12" xfId="1" applyNumberFormat="1" applyFont="1" applyFill="1" applyBorder="1" applyAlignment="1">
      <alignment horizontal="center" vertical="center"/>
    </xf>
    <xf numFmtId="3" fontId="35" fillId="5" borderId="13" xfId="1" applyNumberFormat="1" applyFont="1" applyFill="1" applyBorder="1" applyAlignment="1">
      <alignment horizontal="center" vertical="center"/>
    </xf>
    <xf numFmtId="3" fontId="35" fillId="5" borderId="7" xfId="1" applyNumberFormat="1" applyFont="1" applyFill="1" applyBorder="1" applyAlignment="1">
      <alignment horizontal="center" vertical="center"/>
    </xf>
    <xf numFmtId="3" fontId="35" fillId="5" borderId="30" xfId="1" applyNumberFormat="1" applyFont="1" applyFill="1" applyBorder="1" applyAlignment="1">
      <alignment horizontal="center" vertical="center"/>
    </xf>
    <xf numFmtId="9" fontId="35" fillId="5" borderId="1" xfId="3" applyFont="1" applyFill="1" applyBorder="1" applyAlignment="1">
      <alignment horizontal="center" vertical="center"/>
    </xf>
    <xf numFmtId="10" fontId="35" fillId="5" borderId="1" xfId="3" applyNumberFormat="1" applyFont="1" applyFill="1" applyBorder="1" applyAlignment="1">
      <alignment horizontal="center" vertical="center"/>
    </xf>
    <xf numFmtId="2" fontId="35" fillId="5" borderId="39" xfId="0" applyNumberFormat="1" applyFont="1" applyFill="1" applyBorder="1" applyAlignment="1">
      <alignment horizontal="center" vertical="center"/>
    </xf>
    <xf numFmtId="168" fontId="8" fillId="0" borderId="0" xfId="14" applyNumberFormat="1" applyFont="1" applyFill="1" applyAlignment="1">
      <alignment vertical="center"/>
    </xf>
    <xf numFmtId="0" fontId="30" fillId="0" borderId="25" xfId="0" applyNumberFormat="1" applyFont="1" applyFill="1" applyBorder="1" applyAlignment="1">
      <alignment vertical="center" wrapText="1"/>
    </xf>
    <xf numFmtId="0" fontId="30" fillId="0" borderId="0" xfId="0" applyNumberFormat="1" applyFont="1" applyFill="1" applyBorder="1" applyAlignment="1">
      <alignment vertical="center" wrapText="1"/>
    </xf>
    <xf numFmtId="165" fontId="26" fillId="0" borderId="24" xfId="0" applyNumberFormat="1" applyFont="1" applyBorder="1" applyAlignment="1">
      <alignment vertical="center"/>
    </xf>
    <xf numFmtId="165" fontId="26" fillId="0" borderId="17" xfId="0" applyNumberFormat="1" applyFont="1" applyBorder="1" applyAlignment="1">
      <alignment vertical="center"/>
    </xf>
    <xf numFmtId="1" fontId="36" fillId="5" borderId="7" xfId="0" applyNumberFormat="1" applyFont="1" applyFill="1" applyBorder="1" applyAlignment="1">
      <alignment horizontal="center" vertical="center"/>
    </xf>
    <xf numFmtId="1" fontId="36" fillId="5" borderId="1" xfId="0" applyNumberFormat="1" applyFont="1" applyFill="1" applyBorder="1" applyAlignment="1">
      <alignment horizontal="center" vertical="center"/>
    </xf>
    <xf numFmtId="165" fontId="29" fillId="3" borderId="9" xfId="0" applyNumberFormat="1" applyFont="1" applyFill="1" applyBorder="1" applyAlignment="1">
      <alignment horizontal="justify" vertical="center" wrapText="1"/>
    </xf>
    <xf numFmtId="165" fontId="29" fillId="3" borderId="1" xfId="0" applyNumberFormat="1" applyFont="1" applyFill="1" applyBorder="1" applyAlignment="1">
      <alignment horizontal="justify" vertical="center" wrapText="1"/>
    </xf>
    <xf numFmtId="165" fontId="5" fillId="0" borderId="1" xfId="0" applyFont="1" applyBorder="1" applyAlignment="1">
      <alignment vertical="center"/>
    </xf>
    <xf numFmtId="165" fontId="29" fillId="3" borderId="39" xfId="0" applyNumberFormat="1" applyFont="1" applyFill="1" applyBorder="1" applyAlignment="1">
      <alignment horizontal="justify" vertical="center" wrapText="1"/>
    </xf>
    <xf numFmtId="165" fontId="5" fillId="0" borderId="39" xfId="0" applyFont="1" applyBorder="1" applyAlignment="1">
      <alignment vertical="center"/>
    </xf>
    <xf numFmtId="3" fontId="35" fillId="5" borderId="48" xfId="1" applyNumberFormat="1" applyFont="1" applyFill="1" applyBorder="1" applyAlignment="1">
      <alignment horizontal="center" vertical="center"/>
    </xf>
    <xf numFmtId="3" fontId="35" fillId="5" borderId="50" xfId="1" applyNumberFormat="1" applyFont="1" applyFill="1" applyBorder="1" applyAlignment="1">
      <alignment horizontal="center" vertical="center"/>
    </xf>
    <xf numFmtId="165" fontId="30" fillId="0" borderId="48" xfId="0" applyFont="1" applyBorder="1" applyAlignment="1">
      <alignment horizontal="justify" vertical="center"/>
    </xf>
    <xf numFmtId="165" fontId="5" fillId="0" borderId="48" xfId="0" applyFont="1" applyBorder="1" applyAlignment="1">
      <alignment vertical="center"/>
    </xf>
    <xf numFmtId="165" fontId="28" fillId="6" borderId="61" xfId="0" applyNumberFormat="1" applyFont="1" applyFill="1" applyBorder="1" applyAlignment="1">
      <alignment vertical="center"/>
    </xf>
    <xf numFmtId="165" fontId="5" fillId="0" borderId="10" xfId="0" applyFont="1" applyBorder="1" applyAlignment="1">
      <alignment vertical="center"/>
    </xf>
    <xf numFmtId="165" fontId="30" fillId="0" borderId="9" xfId="0" applyFont="1" applyBorder="1" applyAlignment="1">
      <alignment horizontal="justify" vertical="center"/>
    </xf>
    <xf numFmtId="165" fontId="29" fillId="3" borderId="61" xfId="0" applyNumberFormat="1" applyFont="1" applyFill="1" applyBorder="1" applyAlignment="1">
      <alignment horizontal="justify" vertical="center" wrapText="1"/>
    </xf>
    <xf numFmtId="165" fontId="5" fillId="0" borderId="61" xfId="0" applyFont="1" applyBorder="1" applyAlignment="1">
      <alignment vertical="center"/>
    </xf>
    <xf numFmtId="165" fontId="27" fillId="0" borderId="0" xfId="0" applyFont="1" applyFill="1" applyBorder="1" applyAlignment="1">
      <alignment horizontal="center" vertical="center"/>
    </xf>
    <xf numFmtId="0" fontId="2" fillId="0" borderId="0" xfId="0" applyNumberFormat="1" applyFont="1" applyBorder="1" applyAlignment="1">
      <alignment vertical="center"/>
    </xf>
    <xf numFmtId="0" fontId="5" fillId="0" borderId="0" xfId="0" applyNumberFormat="1" applyFont="1" applyBorder="1" applyAlignment="1">
      <alignment vertical="center"/>
    </xf>
    <xf numFmtId="0" fontId="5" fillId="0" borderId="0" xfId="0" applyNumberFormat="1" applyFont="1" applyFill="1" applyBorder="1" applyAlignment="1">
      <alignment vertical="center"/>
    </xf>
    <xf numFmtId="3" fontId="30" fillId="14" borderId="0" xfId="0" applyNumberFormat="1" applyFont="1" applyFill="1" applyBorder="1" applyAlignment="1">
      <alignment vertical="center" wrapText="1"/>
    </xf>
    <xf numFmtId="1" fontId="35" fillId="5" borderId="7" xfId="0" applyNumberFormat="1" applyFont="1" applyFill="1" applyBorder="1" applyAlignment="1">
      <alignment horizontal="center"/>
    </xf>
    <xf numFmtId="167" fontId="35" fillId="5" borderId="61" xfId="2" applyNumberFormat="1" applyFont="1" applyFill="1" applyBorder="1" applyAlignment="1">
      <alignment horizontal="right" vertical="center" wrapText="1"/>
    </xf>
    <xf numFmtId="1" fontId="35" fillId="5" borderId="48" xfId="0" applyNumberFormat="1" applyFont="1" applyFill="1" applyBorder="1" applyAlignment="1">
      <alignment horizontal="center" vertical="center"/>
    </xf>
    <xf numFmtId="3" fontId="33" fillId="8" borderId="67" xfId="2" applyNumberFormat="1" applyFont="1" applyFill="1" applyBorder="1" applyAlignment="1">
      <alignment horizontal="center" vertical="center" wrapText="1"/>
    </xf>
    <xf numFmtId="3" fontId="33" fillId="8" borderId="68" xfId="2" applyNumberFormat="1" applyFont="1" applyFill="1" applyBorder="1" applyAlignment="1">
      <alignment horizontal="center" vertical="center" wrapText="1"/>
    </xf>
    <xf numFmtId="3" fontId="33" fillId="8" borderId="37" xfId="2" applyNumberFormat="1" applyFont="1" applyFill="1" applyBorder="1" applyAlignment="1">
      <alignment horizontal="center" vertical="center" wrapText="1"/>
    </xf>
    <xf numFmtId="3" fontId="33" fillId="8" borderId="35" xfId="2" applyNumberFormat="1" applyFont="1" applyFill="1" applyBorder="1" applyAlignment="1">
      <alignment horizontal="center" vertical="center" wrapText="1"/>
    </xf>
    <xf numFmtId="9" fontId="34" fillId="8" borderId="20" xfId="3" applyFont="1" applyFill="1" applyBorder="1" applyAlignment="1">
      <alignment horizontal="center" vertical="center" wrapText="1"/>
    </xf>
    <xf numFmtId="9" fontId="34" fillId="8" borderId="21" xfId="3" applyFont="1" applyFill="1" applyBorder="1" applyAlignment="1">
      <alignment horizontal="center" vertical="center" wrapText="1"/>
    </xf>
    <xf numFmtId="9" fontId="34" fillId="8" borderId="22" xfId="3" applyFont="1" applyFill="1" applyBorder="1" applyAlignment="1">
      <alignment horizontal="center" vertical="center" wrapText="1"/>
    </xf>
    <xf numFmtId="44" fontId="33" fillId="8" borderId="68" xfId="2" applyFont="1" applyFill="1" applyBorder="1" applyAlignment="1">
      <alignment horizontal="center" vertical="center" wrapText="1"/>
    </xf>
    <xf numFmtId="44" fontId="33" fillId="8" borderId="9" xfId="2" applyFont="1" applyFill="1" applyBorder="1" applyAlignment="1">
      <alignment horizontal="center" vertical="center" wrapText="1"/>
    </xf>
    <xf numFmtId="9" fontId="34" fillId="8" borderId="49" xfId="3" applyFont="1" applyFill="1" applyBorder="1" applyAlignment="1">
      <alignment horizontal="center" vertical="center"/>
    </xf>
    <xf numFmtId="9" fontId="34" fillId="8" borderId="10" xfId="3" applyFont="1" applyFill="1" applyBorder="1" applyAlignment="1">
      <alignment horizontal="center" vertical="center"/>
    </xf>
    <xf numFmtId="9" fontId="34" fillId="8" borderId="15" xfId="3" applyFont="1" applyFill="1" applyBorder="1" applyAlignment="1">
      <alignment horizontal="center" vertical="center"/>
    </xf>
    <xf numFmtId="9" fontId="27" fillId="8" borderId="6" xfId="3" applyNumberFormat="1" applyFont="1" applyFill="1" applyBorder="1" applyAlignment="1">
      <alignment horizontal="center" vertical="center" wrapText="1"/>
    </xf>
    <xf numFmtId="9" fontId="27" fillId="8" borderId="8" xfId="3" applyNumberFormat="1" applyFont="1" applyFill="1" applyBorder="1" applyAlignment="1">
      <alignment horizontal="center" vertical="center" wrapText="1"/>
    </xf>
    <xf numFmtId="9" fontId="27" fillId="8" borderId="9" xfId="3" applyNumberFormat="1" applyFont="1" applyFill="1" applyBorder="1" applyAlignment="1">
      <alignment horizontal="center" vertical="center" wrapText="1"/>
    </xf>
    <xf numFmtId="9" fontId="27" fillId="8" borderId="10" xfId="3" applyNumberFormat="1" applyFont="1" applyFill="1" applyBorder="1" applyAlignment="1">
      <alignment horizontal="center" vertical="center" wrapText="1"/>
    </xf>
    <xf numFmtId="9" fontId="27" fillId="8" borderId="11" xfId="3" applyNumberFormat="1" applyFont="1" applyFill="1" applyBorder="1" applyAlignment="1">
      <alignment horizontal="center" vertical="center" wrapText="1"/>
    </xf>
    <xf numFmtId="9" fontId="27" fillId="8" borderId="15" xfId="3" applyNumberFormat="1" applyFont="1" applyFill="1" applyBorder="1" applyAlignment="1">
      <alignment horizontal="center" vertical="center" wrapText="1"/>
    </xf>
    <xf numFmtId="1" fontId="35" fillId="5" borderId="7" xfId="0" applyNumberFormat="1" applyFont="1" applyFill="1" applyBorder="1" applyAlignment="1">
      <alignment horizontal="center" vertical="center"/>
    </xf>
    <xf numFmtId="1" fontId="35" fillId="5" borderId="1" xfId="0" applyNumberFormat="1" applyFont="1" applyFill="1" applyBorder="1" applyAlignment="1">
      <alignment horizontal="center" vertical="center"/>
    </xf>
    <xf numFmtId="1" fontId="35" fillId="5" borderId="30" xfId="0" applyNumberFormat="1" applyFont="1" applyFill="1" applyBorder="1" applyAlignment="1">
      <alignment horizontal="center" vertical="center"/>
    </xf>
    <xf numFmtId="1" fontId="35" fillId="5" borderId="4" xfId="0" applyNumberFormat="1" applyFont="1" applyFill="1" applyBorder="1" applyAlignment="1">
      <alignment horizontal="center" vertical="center"/>
    </xf>
    <xf numFmtId="1" fontId="27" fillId="8" borderId="67" xfId="0" quotePrefix="1" applyNumberFormat="1" applyFont="1" applyFill="1" applyBorder="1" applyAlignment="1">
      <alignment horizontal="center" vertical="center" wrapText="1"/>
    </xf>
    <xf numFmtId="1" fontId="27" fillId="8" borderId="20" xfId="0" applyNumberFormat="1" applyFont="1" applyFill="1" applyBorder="1" applyAlignment="1">
      <alignment horizontal="center" vertical="center" wrapText="1"/>
    </xf>
    <xf numFmtId="9" fontId="27" fillId="8" borderId="6" xfId="3" applyFont="1" applyFill="1" applyBorder="1" applyAlignment="1">
      <alignment horizontal="center" vertical="center" wrapText="1"/>
    </xf>
    <xf numFmtId="9" fontId="27" fillId="8" borderId="8" xfId="3" applyFont="1" applyFill="1" applyBorder="1" applyAlignment="1">
      <alignment horizontal="center" vertical="center" wrapText="1"/>
    </xf>
    <xf numFmtId="9" fontId="27" fillId="8" borderId="9" xfId="3" applyFont="1" applyFill="1" applyBorder="1" applyAlignment="1">
      <alignment horizontal="center" vertical="center" wrapText="1"/>
    </xf>
    <xf numFmtId="9" fontId="27" fillId="8" borderId="10" xfId="3" applyFont="1" applyFill="1" applyBorder="1" applyAlignment="1">
      <alignment horizontal="center" vertical="center" wrapText="1"/>
    </xf>
    <xf numFmtId="9" fontId="27" fillId="8" borderId="11" xfId="3" applyFont="1" applyFill="1" applyBorder="1" applyAlignment="1">
      <alignment horizontal="center" vertical="center" wrapText="1"/>
    </xf>
    <xf numFmtId="9" fontId="27" fillId="8" borderId="15" xfId="3" applyFont="1" applyFill="1" applyBorder="1" applyAlignment="1">
      <alignment horizontal="center" vertical="center" wrapText="1"/>
    </xf>
    <xf numFmtId="0" fontId="27" fillId="4" borderId="6" xfId="2" applyNumberFormat="1" applyFont="1" applyFill="1" applyBorder="1" applyAlignment="1">
      <alignment horizontal="center" vertical="center"/>
    </xf>
    <xf numFmtId="0" fontId="27" fillId="4" borderId="9" xfId="2" applyNumberFormat="1" applyFont="1" applyFill="1" applyBorder="1" applyAlignment="1">
      <alignment horizontal="center" vertical="center"/>
    </xf>
    <xf numFmtId="0" fontId="27" fillId="4" borderId="11" xfId="2" applyNumberFormat="1" applyFont="1" applyFill="1" applyBorder="1" applyAlignment="1">
      <alignment horizontal="center" vertical="center"/>
    </xf>
    <xf numFmtId="3" fontId="33" fillId="8" borderId="9" xfId="2" applyNumberFormat="1" applyFont="1" applyFill="1" applyBorder="1" applyAlignment="1">
      <alignment horizontal="center" vertical="center" wrapText="1"/>
    </xf>
    <xf numFmtId="3" fontId="33" fillId="8" borderId="11" xfId="2" applyNumberFormat="1" applyFont="1" applyFill="1" applyBorder="1" applyAlignment="1">
      <alignment horizontal="center" vertical="center" wrapText="1"/>
    </xf>
    <xf numFmtId="165" fontId="5" fillId="0" borderId="25" xfId="0" applyFont="1" applyBorder="1" applyAlignment="1">
      <alignment horizontal="center" vertical="center" wrapText="1"/>
    </xf>
    <xf numFmtId="165" fontId="5" fillId="0" borderId="0" xfId="0" applyFont="1" applyBorder="1" applyAlignment="1">
      <alignment horizontal="center" vertical="center" wrapText="1"/>
    </xf>
    <xf numFmtId="167" fontId="35" fillId="5" borderId="50" xfId="2" applyNumberFormat="1" applyFont="1" applyFill="1" applyBorder="1" applyAlignment="1">
      <alignment horizontal="right" vertical="center"/>
    </xf>
    <xf numFmtId="167" fontId="35" fillId="5" borderId="34" xfId="2" applyNumberFormat="1" applyFont="1" applyFill="1" applyBorder="1" applyAlignment="1">
      <alignment horizontal="right" vertical="center"/>
    </xf>
    <xf numFmtId="167" fontId="35" fillId="5" borderId="2" xfId="2" applyNumberFormat="1" applyFont="1" applyFill="1" applyBorder="1" applyAlignment="1">
      <alignment horizontal="right" vertical="center"/>
    </xf>
    <xf numFmtId="0" fontId="21" fillId="0" borderId="18" xfId="2" applyNumberFormat="1" applyFont="1" applyFill="1" applyBorder="1" applyAlignment="1">
      <alignment horizontal="center" vertical="center"/>
    </xf>
    <xf numFmtId="0" fontId="29" fillId="14" borderId="0" xfId="0" applyNumberFormat="1" applyFont="1" applyFill="1" applyBorder="1" applyAlignment="1">
      <alignment horizontal="center" vertical="center"/>
    </xf>
    <xf numFmtId="165" fontId="21" fillId="0" borderId="18" xfId="2" applyNumberFormat="1" applyFont="1" applyFill="1" applyBorder="1" applyAlignment="1">
      <alignment horizontal="center" vertical="center"/>
    </xf>
    <xf numFmtId="165" fontId="27" fillId="4" borderId="4" xfId="0" applyNumberFormat="1" applyFont="1" applyFill="1" applyBorder="1" applyAlignment="1">
      <alignment horizontal="center" vertical="center" wrapText="1"/>
    </xf>
    <xf numFmtId="165" fontId="27" fillId="4" borderId="13" xfId="0" applyNumberFormat="1" applyFont="1" applyFill="1" applyBorder="1" applyAlignment="1">
      <alignment horizontal="center" vertical="center" wrapText="1"/>
    </xf>
    <xf numFmtId="165" fontId="27" fillId="4" borderId="4" xfId="0" applyNumberFormat="1" applyFont="1" applyFill="1" applyBorder="1" applyAlignment="1">
      <alignment horizontal="center" vertical="center"/>
    </xf>
    <xf numFmtId="165" fontId="27" fillId="4" borderId="13" xfId="0" applyNumberFormat="1" applyFont="1" applyFill="1" applyBorder="1" applyAlignment="1">
      <alignment horizontal="center" vertical="center"/>
    </xf>
    <xf numFmtId="165" fontId="27" fillId="4" borderId="30" xfId="0" applyNumberFormat="1" applyFont="1" applyFill="1" applyBorder="1" applyAlignment="1">
      <alignment horizontal="center" vertical="center" wrapText="1"/>
    </xf>
    <xf numFmtId="165" fontId="29" fillId="3" borderId="61" xfId="0" applyNumberFormat="1" applyFont="1" applyFill="1" applyBorder="1" applyAlignment="1">
      <alignment vertical="center" wrapText="1"/>
    </xf>
    <xf numFmtId="1" fontId="35" fillId="5" borderId="19" xfId="0" applyNumberFormat="1" applyFont="1" applyFill="1" applyBorder="1" applyAlignment="1">
      <alignment horizontal="center" vertical="center"/>
    </xf>
    <xf numFmtId="1" fontId="35" fillId="5" borderId="5" xfId="0" applyNumberFormat="1" applyFont="1" applyFill="1" applyBorder="1" applyAlignment="1">
      <alignment horizontal="center" vertical="center"/>
    </xf>
    <xf numFmtId="3" fontId="35" fillId="5" borderId="14" xfId="1" applyNumberFormat="1" applyFont="1" applyFill="1" applyBorder="1" applyAlignment="1">
      <alignment horizontal="center" vertical="center"/>
    </xf>
    <xf numFmtId="3" fontId="35" fillId="5" borderId="47" xfId="1" applyNumberFormat="1" applyFont="1" applyFill="1" applyBorder="1" applyAlignment="1">
      <alignment horizontal="center" vertical="center"/>
    </xf>
    <xf numFmtId="3" fontId="35" fillId="5" borderId="5" xfId="1" applyNumberFormat="1" applyFont="1" applyFill="1" applyBorder="1" applyAlignment="1">
      <alignment horizontal="center" vertical="center"/>
    </xf>
    <xf numFmtId="165" fontId="29" fillId="4" borderId="61" xfId="0" applyNumberFormat="1" applyFont="1" applyFill="1" applyBorder="1" applyAlignment="1">
      <alignment horizontal="justify" vertical="center" wrapText="1"/>
    </xf>
    <xf numFmtId="3" fontId="35" fillId="5" borderId="39" xfId="1" applyNumberFormat="1" applyFont="1" applyFill="1" applyBorder="1" applyAlignment="1">
      <alignment horizontal="center" vertical="center"/>
    </xf>
    <xf numFmtId="167" fontId="36" fillId="5" borderId="39" xfId="2" applyNumberFormat="1" applyFont="1" applyFill="1" applyBorder="1" applyAlignment="1">
      <alignment horizontal="right" vertical="center"/>
    </xf>
    <xf numFmtId="167" fontId="35" fillId="5" borderId="65" xfId="2" applyNumberFormat="1" applyFont="1" applyFill="1" applyBorder="1" applyAlignment="1">
      <alignment horizontal="right" vertical="center" wrapText="1"/>
    </xf>
    <xf numFmtId="167" fontId="35" fillId="5" borderId="61" xfId="2" applyNumberFormat="1" applyFont="1" applyFill="1" applyBorder="1" applyAlignment="1">
      <alignment horizontal="right" vertical="center"/>
    </xf>
    <xf numFmtId="167" fontId="35" fillId="5" borderId="1" xfId="2" applyNumberFormat="1" applyFont="1" applyFill="1" applyBorder="1" applyAlignment="1">
      <alignment vertical="center"/>
    </xf>
    <xf numFmtId="1" fontId="35" fillId="5" borderId="47" xfId="0" applyNumberFormat="1" applyFont="1" applyFill="1" applyBorder="1" applyAlignment="1">
      <alignment horizontal="center" vertical="center"/>
    </xf>
    <xf numFmtId="1" fontId="35" fillId="5" borderId="49" xfId="0" applyNumberFormat="1" applyFont="1" applyFill="1" applyBorder="1" applyAlignment="1">
      <alignment horizontal="center" vertical="center"/>
    </xf>
    <xf numFmtId="167" fontId="35" fillId="5" borderId="7" xfId="2" applyNumberFormat="1" applyFont="1" applyFill="1" applyBorder="1" applyAlignment="1">
      <alignment vertical="center"/>
    </xf>
    <xf numFmtId="167" fontId="35" fillId="5" borderId="12" xfId="2" applyNumberFormat="1" applyFont="1" applyFill="1" applyBorder="1" applyAlignment="1">
      <alignment vertical="center"/>
    </xf>
    <xf numFmtId="167" fontId="35" fillId="5" borderId="39" xfId="2" applyNumberFormat="1" applyFont="1" applyFill="1" applyBorder="1" applyAlignment="1">
      <alignment horizontal="right" vertical="center"/>
    </xf>
    <xf numFmtId="165" fontId="27" fillId="0" borderId="31" xfId="0" applyFont="1" applyFill="1" applyBorder="1" applyAlignment="1">
      <alignment vertical="center" wrapText="1"/>
    </xf>
    <xf numFmtId="165" fontId="27" fillId="0" borderId="28" xfId="0" applyFont="1" applyFill="1" applyBorder="1" applyAlignment="1">
      <alignment vertical="center" wrapText="1"/>
    </xf>
    <xf numFmtId="0" fontId="0" fillId="0" borderId="0" xfId="0" quotePrefix="1" applyNumberFormat="1"/>
    <xf numFmtId="165" fontId="28" fillId="6" borderId="1" xfId="0" applyNumberFormat="1" applyFont="1" applyFill="1" applyBorder="1" applyAlignment="1">
      <alignment vertical="center" wrapText="1"/>
    </xf>
    <xf numFmtId="165" fontId="28" fillId="6" borderId="39" xfId="0" applyNumberFormat="1" applyFont="1" applyFill="1" applyBorder="1" applyAlignment="1">
      <alignment vertical="center" wrapText="1"/>
    </xf>
    <xf numFmtId="165" fontId="28" fillId="6" borderId="61" xfId="0" applyNumberFormat="1" applyFont="1" applyFill="1" applyBorder="1" applyAlignment="1">
      <alignment vertical="center" wrapText="1"/>
    </xf>
    <xf numFmtId="165" fontId="28" fillId="6" borderId="48" xfId="0" applyNumberFormat="1" applyFont="1" applyFill="1" applyBorder="1" applyAlignment="1">
      <alignment vertical="center" wrapText="1"/>
    </xf>
    <xf numFmtId="165" fontId="28" fillId="6" borderId="7" xfId="0" applyNumberFormat="1" applyFont="1" applyFill="1" applyBorder="1" applyAlignment="1">
      <alignment vertical="center" wrapText="1"/>
    </xf>
    <xf numFmtId="165" fontId="28" fillId="6" borderId="12" xfId="0" applyNumberFormat="1" applyFont="1" applyFill="1" applyBorder="1" applyAlignment="1">
      <alignment vertical="center" wrapText="1"/>
    </xf>
    <xf numFmtId="17" fontId="0" fillId="0" borderId="0" xfId="0" applyNumberFormat="1"/>
    <xf numFmtId="167" fontId="35" fillId="5" borderId="1" xfId="2" applyNumberFormat="1" applyFont="1" applyFill="1" applyBorder="1" applyAlignment="1">
      <alignment horizontal="right" vertical="center"/>
    </xf>
    <xf numFmtId="167" fontId="35" fillId="5" borderId="12" xfId="2" applyNumberFormat="1" applyFont="1" applyFill="1" applyBorder="1" applyAlignment="1">
      <alignment horizontal="right" vertical="center"/>
    </xf>
    <xf numFmtId="167" fontId="35" fillId="5" borderId="36" xfId="2" applyNumberFormat="1" applyFont="1" applyFill="1" applyBorder="1" applyAlignment="1">
      <alignment horizontal="right" vertical="center" wrapText="1"/>
    </xf>
    <xf numFmtId="167" fontId="35" fillId="5" borderId="48" xfId="2" applyNumberFormat="1" applyFont="1" applyFill="1" applyBorder="1" applyAlignment="1">
      <alignment horizontal="right" vertical="center" wrapText="1"/>
    </xf>
    <xf numFmtId="167" fontId="35" fillId="5" borderId="7" xfId="2" applyNumberFormat="1" applyFont="1" applyFill="1" applyBorder="1" applyAlignment="1">
      <alignment horizontal="right" vertical="center"/>
    </xf>
    <xf numFmtId="167" fontId="35" fillId="5" borderId="36" xfId="2" applyNumberFormat="1" applyFont="1" applyFill="1" applyBorder="1" applyAlignment="1">
      <alignment horizontal="right" vertical="center"/>
    </xf>
    <xf numFmtId="167" fontId="35" fillId="5" borderId="48" xfId="2" applyNumberFormat="1" applyFont="1" applyFill="1" applyBorder="1" applyAlignment="1">
      <alignment horizontal="right" vertical="center"/>
    </xf>
    <xf numFmtId="3" fontId="35" fillId="5" borderId="61" xfId="1" applyNumberFormat="1" applyFont="1" applyFill="1" applyBorder="1" applyAlignment="1">
      <alignment horizontal="center" vertical="center"/>
    </xf>
    <xf numFmtId="1" fontId="35" fillId="5" borderId="0" xfId="0" applyNumberFormat="1" applyFont="1" applyFill="1" applyBorder="1" applyAlignment="1">
      <alignment horizontal="center" vertical="center"/>
    </xf>
    <xf numFmtId="1" fontId="35" fillId="5" borderId="2" xfId="0" applyNumberFormat="1" applyFont="1" applyFill="1" applyBorder="1" applyAlignment="1">
      <alignment horizontal="center" vertical="center"/>
    </xf>
    <xf numFmtId="1" fontId="35" fillId="5" borderId="65" xfId="0" applyNumberFormat="1" applyFont="1" applyFill="1" applyBorder="1" applyAlignment="1">
      <alignment horizontal="center" vertical="center"/>
    </xf>
    <xf numFmtId="44" fontId="35" fillId="5" borderId="9" xfId="2" applyFont="1" applyFill="1" applyBorder="1" applyAlignment="1">
      <alignment horizontal="right" vertical="center"/>
    </xf>
    <xf numFmtId="1" fontId="35" fillId="5" borderId="9" xfId="0" applyNumberFormat="1" applyFont="1" applyFill="1" applyBorder="1" applyAlignment="1">
      <alignment horizontal="center" vertical="center"/>
    </xf>
    <xf numFmtId="1" fontId="35" fillId="5" borderId="10" xfId="0" applyNumberFormat="1" applyFont="1" applyFill="1" applyBorder="1" applyAlignment="1">
      <alignment horizontal="center" vertical="center"/>
    </xf>
    <xf numFmtId="17" fontId="29" fillId="2" borderId="32" xfId="0" quotePrefix="1" applyNumberFormat="1" applyFont="1" applyFill="1" applyBorder="1" applyAlignment="1">
      <alignment horizontal="center" vertical="center" wrapText="1"/>
    </xf>
    <xf numFmtId="10" fontId="35" fillId="5" borderId="5" xfId="3" applyNumberFormat="1" applyFont="1" applyFill="1" applyBorder="1" applyAlignment="1">
      <alignment horizontal="center" vertical="center"/>
    </xf>
    <xf numFmtId="167" fontId="35" fillId="5" borderId="5" xfId="2" applyNumberFormat="1" applyFont="1" applyFill="1" applyBorder="1" applyAlignment="1">
      <alignment horizontal="right" vertical="center"/>
    </xf>
    <xf numFmtId="167" fontId="35" fillId="5" borderId="19" xfId="2" applyNumberFormat="1" applyFont="1" applyFill="1" applyBorder="1" applyAlignment="1">
      <alignment horizontal="right" vertical="center"/>
    </xf>
    <xf numFmtId="167" fontId="35" fillId="5" borderId="14" xfId="2" applyNumberFormat="1" applyFont="1" applyFill="1" applyBorder="1" applyAlignment="1">
      <alignment horizontal="right" vertical="center"/>
    </xf>
    <xf numFmtId="3" fontId="35" fillId="5" borderId="9" xfId="1" applyNumberFormat="1" applyFont="1" applyFill="1" applyBorder="1" applyAlignment="1">
      <alignment horizontal="center" vertical="center"/>
    </xf>
    <xf numFmtId="3" fontId="35" fillId="5" borderId="10" xfId="1" applyNumberFormat="1" applyFont="1" applyFill="1" applyBorder="1" applyAlignment="1">
      <alignment horizontal="center" vertical="center"/>
    </xf>
    <xf numFmtId="44" fontId="35" fillId="5" borderId="10" xfId="2" applyFont="1" applyFill="1" applyBorder="1" applyAlignment="1">
      <alignment horizontal="right" vertical="center"/>
    </xf>
    <xf numFmtId="1" fontId="35" fillId="5" borderId="50" xfId="0" applyNumberFormat="1" applyFont="1" applyFill="1" applyBorder="1" applyAlignment="1">
      <alignment horizontal="center" vertical="center"/>
    </xf>
    <xf numFmtId="1" fontId="35" fillId="5" borderId="68" xfId="0" applyNumberFormat="1" applyFont="1" applyFill="1" applyBorder="1" applyAlignment="1">
      <alignment horizontal="center" vertical="center"/>
    </xf>
    <xf numFmtId="1" fontId="35" fillId="5" borderId="61" xfId="0" applyNumberFormat="1" applyFont="1" applyFill="1" applyBorder="1" applyAlignment="1">
      <alignment horizontal="center" vertical="center"/>
    </xf>
    <xf numFmtId="1" fontId="36" fillId="5" borderId="12" xfId="0" applyNumberFormat="1" applyFont="1" applyFill="1" applyBorder="1" applyAlignment="1">
      <alignment horizontal="center" vertical="center"/>
    </xf>
    <xf numFmtId="1" fontId="35" fillId="5" borderId="40" xfId="0" applyNumberFormat="1" applyFont="1" applyFill="1" applyBorder="1" applyAlignment="1">
      <alignment horizontal="center" vertical="center"/>
    </xf>
    <xf numFmtId="1" fontId="35" fillId="5" borderId="76" xfId="0" applyNumberFormat="1" applyFont="1" applyFill="1" applyBorder="1" applyAlignment="1">
      <alignment horizontal="center" vertical="center"/>
    </xf>
    <xf numFmtId="2" fontId="35" fillId="5" borderId="48" xfId="0" applyNumberFormat="1" applyFont="1" applyFill="1" applyBorder="1" applyAlignment="1">
      <alignment horizontal="center" vertical="center"/>
    </xf>
    <xf numFmtId="1" fontId="35" fillId="5" borderId="12" xfId="0" applyNumberFormat="1" applyFont="1" applyFill="1" applyBorder="1" applyAlignment="1">
      <alignment horizontal="center"/>
    </xf>
    <xf numFmtId="3" fontId="35" fillId="5" borderId="68" xfId="1" applyNumberFormat="1" applyFont="1" applyFill="1" applyBorder="1" applyAlignment="1">
      <alignment horizontal="center" vertical="center"/>
    </xf>
    <xf numFmtId="3" fontId="35" fillId="5" borderId="49" xfId="1" applyNumberFormat="1" applyFont="1" applyFill="1" applyBorder="1" applyAlignment="1">
      <alignment horizontal="center" vertical="center"/>
    </xf>
    <xf numFmtId="3" fontId="35" fillId="5" borderId="16" xfId="1" applyNumberFormat="1" applyFont="1" applyFill="1" applyBorder="1" applyAlignment="1">
      <alignment horizontal="center" vertical="center"/>
    </xf>
    <xf numFmtId="3" fontId="35" fillId="5" borderId="40" xfId="1" applyNumberFormat="1" applyFont="1" applyFill="1" applyBorder="1" applyAlignment="1">
      <alignment horizontal="center" vertical="center"/>
    </xf>
    <xf numFmtId="3" fontId="35" fillId="5" borderId="76" xfId="1" applyNumberFormat="1" applyFont="1" applyFill="1" applyBorder="1" applyAlignment="1">
      <alignment horizontal="center" vertical="center"/>
    </xf>
    <xf numFmtId="3" fontId="35" fillId="5" borderId="55" xfId="1" applyNumberFormat="1" applyFont="1" applyFill="1" applyBorder="1" applyAlignment="1">
      <alignment horizontal="center" vertical="center"/>
    </xf>
    <xf numFmtId="4" fontId="35" fillId="5" borderId="39" xfId="1" applyNumberFormat="1" applyFont="1" applyFill="1" applyBorder="1" applyAlignment="1">
      <alignment horizontal="center" vertical="center"/>
    </xf>
    <xf numFmtId="3" fontId="35" fillId="5" borderId="34" xfId="1" applyNumberFormat="1" applyFont="1" applyFill="1" applyBorder="1" applyAlignment="1">
      <alignment horizontal="center" vertical="center"/>
    </xf>
    <xf numFmtId="2" fontId="35" fillId="5" borderId="14" xfId="0" applyNumberFormat="1" applyFont="1" applyFill="1" applyBorder="1" applyAlignment="1">
      <alignment horizontal="center" vertical="center"/>
    </xf>
    <xf numFmtId="2" fontId="35" fillId="5" borderId="12" xfId="0" applyNumberFormat="1" applyFont="1" applyFill="1" applyBorder="1" applyAlignment="1">
      <alignment horizontal="center" vertical="center"/>
    </xf>
    <xf numFmtId="3" fontId="35" fillId="5" borderId="32" xfId="1" applyNumberFormat="1" applyFont="1" applyFill="1" applyBorder="1" applyAlignment="1">
      <alignment horizontal="center" vertical="center"/>
    </xf>
    <xf numFmtId="3" fontId="35" fillId="5" borderId="37" xfId="1" applyNumberFormat="1" applyFont="1" applyFill="1" applyBorder="1" applyAlignment="1">
      <alignment horizontal="center" vertical="center"/>
    </xf>
    <xf numFmtId="3" fontId="35" fillId="5" borderId="21" xfId="1" applyNumberFormat="1" applyFont="1" applyFill="1" applyBorder="1" applyAlignment="1">
      <alignment horizontal="center" vertical="center"/>
    </xf>
    <xf numFmtId="3" fontId="35" fillId="5" borderId="65" xfId="1" applyNumberFormat="1" applyFont="1" applyFill="1" applyBorder="1" applyAlignment="1">
      <alignment horizontal="center" vertical="center"/>
    </xf>
    <xf numFmtId="3" fontId="35" fillId="5" borderId="2" xfId="1" applyNumberFormat="1" applyFont="1" applyFill="1" applyBorder="1" applyAlignment="1">
      <alignment horizontal="center" vertical="center"/>
    </xf>
    <xf numFmtId="167" fontId="35" fillId="5" borderId="13" xfId="2" applyNumberFormat="1" applyFont="1" applyFill="1" applyBorder="1" applyAlignment="1">
      <alignment horizontal="right" vertical="center"/>
    </xf>
    <xf numFmtId="44" fontId="35" fillId="5" borderId="37" xfId="2" applyFont="1" applyFill="1" applyBorder="1" applyAlignment="1">
      <alignment horizontal="right" vertical="center"/>
    </xf>
    <xf numFmtId="44" fontId="5" fillId="0" borderId="21" xfId="2" applyFont="1" applyBorder="1" applyAlignment="1">
      <alignment vertical="center"/>
    </xf>
    <xf numFmtId="44" fontId="35" fillId="5" borderId="21" xfId="2" applyFont="1" applyFill="1" applyBorder="1" applyAlignment="1">
      <alignment horizontal="right" vertical="center"/>
    </xf>
    <xf numFmtId="17" fontId="29" fillId="2" borderId="77" xfId="0" quotePrefix="1" applyNumberFormat="1" applyFont="1" applyFill="1" applyBorder="1" applyAlignment="1">
      <alignment horizontal="center" vertical="center" wrapText="1"/>
    </xf>
    <xf numFmtId="1" fontId="35" fillId="5" borderId="78" xfId="0" applyNumberFormat="1" applyFont="1" applyFill="1" applyBorder="1" applyAlignment="1">
      <alignment horizontal="center" vertical="center"/>
    </xf>
    <xf numFmtId="1" fontId="35" fillId="5" borderId="79" xfId="0" applyNumberFormat="1" applyFont="1" applyFill="1" applyBorder="1" applyAlignment="1">
      <alignment horizontal="center" vertical="center"/>
    </xf>
    <xf numFmtId="1" fontId="35" fillId="5" borderId="46" xfId="0" applyNumberFormat="1" applyFont="1" applyFill="1" applyBorder="1" applyAlignment="1">
      <alignment horizontal="center" vertical="center"/>
    </xf>
    <xf numFmtId="1" fontId="35" fillId="5" borderId="72" xfId="0" applyNumberFormat="1" applyFont="1" applyFill="1" applyBorder="1" applyAlignment="1">
      <alignment horizontal="center" vertical="center"/>
    </xf>
    <xf numFmtId="1" fontId="35" fillId="5" borderId="80" xfId="0" applyNumberFormat="1" applyFont="1" applyFill="1" applyBorder="1" applyAlignment="1">
      <alignment horizontal="center" vertical="center"/>
    </xf>
    <xf numFmtId="1" fontId="35" fillId="5" borderId="62" xfId="0" applyNumberFormat="1" applyFont="1" applyFill="1" applyBorder="1" applyAlignment="1">
      <alignment horizontal="center" vertical="center"/>
    </xf>
    <xf numFmtId="3" fontId="35" fillId="5" borderId="46" xfId="1" applyNumberFormat="1" applyFont="1" applyFill="1" applyBorder="1" applyAlignment="1">
      <alignment horizontal="center" vertical="center"/>
    </xf>
    <xf numFmtId="3" fontId="35" fillId="5" borderId="62" xfId="1" applyNumberFormat="1" applyFont="1" applyFill="1" applyBorder="1" applyAlignment="1">
      <alignment horizontal="center" vertical="center"/>
    </xf>
    <xf numFmtId="3" fontId="35" fillId="5" borderId="79" xfId="1" applyNumberFormat="1" applyFont="1" applyFill="1" applyBorder="1" applyAlignment="1">
      <alignment horizontal="center" vertical="center"/>
    </xf>
    <xf numFmtId="3" fontId="35" fillId="5" borderId="80" xfId="1" applyNumberFormat="1" applyFont="1" applyFill="1" applyBorder="1" applyAlignment="1">
      <alignment horizontal="center" vertical="center"/>
    </xf>
    <xf numFmtId="3" fontId="35" fillId="5" borderId="78" xfId="1" applyNumberFormat="1" applyFont="1" applyFill="1" applyBorder="1" applyAlignment="1">
      <alignment horizontal="center" vertical="center"/>
    </xf>
    <xf numFmtId="10" fontId="35" fillId="5" borderId="79" xfId="3" applyNumberFormat="1" applyFont="1" applyFill="1" applyBorder="1" applyAlignment="1">
      <alignment horizontal="center" vertical="center"/>
    </xf>
    <xf numFmtId="2" fontId="35" fillId="5" borderId="46" xfId="0" applyNumberFormat="1" applyFont="1" applyFill="1" applyBorder="1" applyAlignment="1">
      <alignment horizontal="center" vertical="center"/>
    </xf>
    <xf numFmtId="3" fontId="35" fillId="5" borderId="77" xfId="1" applyNumberFormat="1" applyFont="1" applyFill="1" applyBorder="1" applyAlignment="1">
      <alignment horizontal="center" vertical="center"/>
    </xf>
    <xf numFmtId="3" fontId="35" fillId="5" borderId="72" xfId="1" applyNumberFormat="1" applyFont="1" applyFill="1" applyBorder="1" applyAlignment="1">
      <alignment horizontal="center" vertical="center"/>
    </xf>
    <xf numFmtId="167" fontId="35" fillId="5" borderId="79" xfId="2" applyNumberFormat="1" applyFont="1" applyFill="1" applyBorder="1" applyAlignment="1">
      <alignment horizontal="right" vertical="center"/>
    </xf>
    <xf numFmtId="167" fontId="35" fillId="5" borderId="46" xfId="2" applyNumberFormat="1" applyFont="1" applyFill="1" applyBorder="1" applyAlignment="1">
      <alignment horizontal="right" vertical="center"/>
    </xf>
    <xf numFmtId="167" fontId="35" fillId="5" borderId="72" xfId="2" applyNumberFormat="1" applyFont="1" applyFill="1" applyBorder="1" applyAlignment="1">
      <alignment horizontal="right" vertical="center"/>
    </xf>
    <xf numFmtId="167" fontId="35" fillId="5" borderId="78" xfId="2" applyNumberFormat="1" applyFont="1" applyFill="1" applyBorder="1" applyAlignment="1">
      <alignment horizontal="right" vertical="center"/>
    </xf>
    <xf numFmtId="167" fontId="35" fillId="5" borderId="72" xfId="2" applyNumberFormat="1" applyFont="1" applyFill="1" applyBorder="1" applyAlignment="1">
      <alignment horizontal="right" vertical="center" wrapText="1"/>
    </xf>
    <xf numFmtId="17" fontId="29" fillId="2" borderId="59" xfId="0" quotePrefix="1" applyNumberFormat="1" applyFont="1" applyFill="1" applyBorder="1" applyAlignment="1">
      <alignment horizontal="center" vertical="center" wrapText="1"/>
    </xf>
    <xf numFmtId="1" fontId="36" fillId="5" borderId="30" xfId="0" applyNumberFormat="1" applyFont="1" applyFill="1" applyBorder="1" applyAlignment="1">
      <alignment horizontal="center" vertical="center"/>
    </xf>
    <xf numFmtId="1" fontId="36" fillId="5" borderId="4" xfId="0" applyNumberFormat="1" applyFont="1" applyFill="1" applyBorder="1" applyAlignment="1">
      <alignment horizontal="center" vertical="center"/>
    </xf>
    <xf numFmtId="1" fontId="36" fillId="5" borderId="13" xfId="0" applyNumberFormat="1" applyFont="1" applyFill="1" applyBorder="1" applyAlignment="1">
      <alignment horizontal="center" vertical="center"/>
    </xf>
    <xf numFmtId="10" fontId="35" fillId="5" borderId="4" xfId="3" applyNumberFormat="1" applyFont="1" applyFill="1" applyBorder="1" applyAlignment="1">
      <alignment horizontal="center" vertical="center"/>
    </xf>
    <xf numFmtId="2" fontId="35" fillId="5" borderId="13" xfId="0" applyNumberFormat="1" applyFont="1" applyFill="1" applyBorder="1" applyAlignment="1">
      <alignment horizontal="center" vertical="center"/>
    </xf>
    <xf numFmtId="3" fontId="35" fillId="5" borderId="59" xfId="1" applyNumberFormat="1" applyFont="1" applyFill="1" applyBorder="1" applyAlignment="1">
      <alignment horizontal="center" vertical="center"/>
    </xf>
    <xf numFmtId="167" fontId="36" fillId="5" borderId="34" xfId="2" applyNumberFormat="1" applyFont="1" applyFill="1" applyBorder="1" applyAlignment="1">
      <alignment horizontal="right" vertical="center"/>
    </xf>
    <xf numFmtId="167" fontId="35" fillId="5" borderId="2" xfId="2" applyNumberFormat="1" applyFont="1" applyFill="1" applyBorder="1" applyAlignment="1">
      <alignment horizontal="right" vertical="center" wrapText="1"/>
    </xf>
    <xf numFmtId="1" fontId="36" fillId="5" borderId="78" xfId="0" applyNumberFormat="1" applyFont="1" applyFill="1" applyBorder="1" applyAlignment="1">
      <alignment horizontal="center" vertical="center"/>
    </xf>
    <xf numFmtId="1" fontId="36" fillId="5" borderId="79" xfId="0" applyNumberFormat="1" applyFont="1" applyFill="1" applyBorder="1" applyAlignment="1">
      <alignment horizontal="center" vertical="center"/>
    </xf>
    <xf numFmtId="1" fontId="36" fillId="5" borderId="46" xfId="0" applyNumberFormat="1" applyFont="1" applyFill="1" applyBorder="1" applyAlignment="1">
      <alignment horizontal="center" vertical="center"/>
    </xf>
    <xf numFmtId="167" fontId="36" fillId="5" borderId="80" xfId="2" applyNumberFormat="1" applyFont="1" applyFill="1" applyBorder="1" applyAlignment="1">
      <alignment horizontal="right" vertical="center"/>
    </xf>
    <xf numFmtId="167" fontId="35" fillId="5" borderId="62" xfId="2" applyNumberFormat="1" applyFont="1" applyFill="1" applyBorder="1" applyAlignment="1">
      <alignment horizontal="right" vertical="center"/>
    </xf>
    <xf numFmtId="167" fontId="35" fillId="5" borderId="78" xfId="2" applyNumberFormat="1" applyFont="1" applyFill="1" applyBorder="1" applyAlignment="1">
      <alignment vertical="center"/>
    </xf>
    <xf numFmtId="167" fontId="35" fillId="5" borderId="79" xfId="2" applyNumberFormat="1" applyFont="1" applyFill="1" applyBorder="1" applyAlignment="1">
      <alignment vertical="center"/>
    </xf>
    <xf numFmtId="167" fontId="35" fillId="5" borderId="46" xfId="2" applyNumberFormat="1" applyFont="1" applyFill="1" applyBorder="1" applyAlignment="1">
      <alignment vertical="center"/>
    </xf>
    <xf numFmtId="17" fontId="29" fillId="2" borderId="31" xfId="0" quotePrefix="1" applyNumberFormat="1" applyFont="1" applyFill="1" applyBorder="1" applyAlignment="1">
      <alignment horizontal="center" vertical="center" wrapText="1"/>
    </xf>
    <xf numFmtId="1" fontId="36" fillId="5" borderId="53" xfId="0" applyNumberFormat="1" applyFont="1" applyFill="1" applyBorder="1" applyAlignment="1">
      <alignment horizontal="center" vertical="center"/>
    </xf>
    <xf numFmtId="1" fontId="36" fillId="5" borderId="54" xfId="0" applyNumberFormat="1" applyFont="1" applyFill="1" applyBorder="1" applyAlignment="1">
      <alignment horizontal="center" vertical="center"/>
    </xf>
    <xf numFmtId="1" fontId="36" fillId="5" borderId="33" xfId="0" applyNumberFormat="1" applyFont="1" applyFill="1" applyBorder="1" applyAlignment="1">
      <alignment horizontal="center" vertical="center"/>
    </xf>
    <xf numFmtId="1" fontId="35" fillId="5" borderId="60" xfId="0" applyNumberFormat="1" applyFont="1" applyFill="1" applyBorder="1" applyAlignment="1">
      <alignment horizontal="center" vertical="center"/>
    </xf>
    <xf numFmtId="1" fontId="35" fillId="5" borderId="3" xfId="0" applyNumberFormat="1" applyFont="1" applyFill="1" applyBorder="1" applyAlignment="1">
      <alignment horizontal="center" vertical="center"/>
    </xf>
    <xf numFmtId="1" fontId="35" fillId="5" borderId="54" xfId="0" applyNumberFormat="1" applyFont="1" applyFill="1" applyBorder="1" applyAlignment="1">
      <alignment horizontal="center" vertical="center"/>
    </xf>
    <xf numFmtId="1" fontId="35" fillId="5" borderId="53" xfId="0" applyNumberFormat="1" applyFont="1" applyFill="1" applyBorder="1" applyAlignment="1">
      <alignment horizontal="center" vertical="center"/>
    </xf>
    <xf numFmtId="3" fontId="35" fillId="5" borderId="33" xfId="1" applyNumberFormat="1" applyFont="1" applyFill="1" applyBorder="1" applyAlignment="1">
      <alignment horizontal="center" vertical="center"/>
    </xf>
    <xf numFmtId="3" fontId="35" fillId="5" borderId="3" xfId="1" applyNumberFormat="1" applyFont="1" applyFill="1" applyBorder="1" applyAlignment="1">
      <alignment horizontal="center" vertical="center"/>
    </xf>
    <xf numFmtId="3" fontId="35" fillId="5" borderId="54" xfId="1" applyNumberFormat="1" applyFont="1" applyFill="1" applyBorder="1" applyAlignment="1">
      <alignment horizontal="center" vertical="center"/>
    </xf>
    <xf numFmtId="3" fontId="35" fillId="5" borderId="60" xfId="1" applyNumberFormat="1" applyFont="1" applyFill="1" applyBorder="1" applyAlignment="1">
      <alignment horizontal="center" vertical="center"/>
    </xf>
    <xf numFmtId="3" fontId="35" fillId="5" borderId="53" xfId="1" applyNumberFormat="1" applyFont="1" applyFill="1" applyBorder="1" applyAlignment="1">
      <alignment horizontal="center" vertical="center"/>
    </xf>
    <xf numFmtId="10" fontId="35" fillId="5" borderId="54" xfId="3" applyNumberFormat="1" applyFont="1" applyFill="1" applyBorder="1" applyAlignment="1">
      <alignment horizontal="center" vertical="center"/>
    </xf>
    <xf numFmtId="2" fontId="35" fillId="5" borderId="33" xfId="0" applyNumberFormat="1" applyFont="1" applyFill="1" applyBorder="1" applyAlignment="1">
      <alignment horizontal="center" vertical="center"/>
    </xf>
    <xf numFmtId="3" fontId="35" fillId="5" borderId="31" xfId="1" applyNumberFormat="1" applyFont="1" applyFill="1" applyBorder="1" applyAlignment="1">
      <alignment horizontal="center" vertical="center"/>
    </xf>
    <xf numFmtId="3" fontId="35" fillId="5" borderId="0" xfId="1" applyNumberFormat="1" applyFont="1" applyFill="1" applyBorder="1" applyAlignment="1">
      <alignment horizontal="center" vertical="center"/>
    </xf>
    <xf numFmtId="167" fontId="36" fillId="5" borderId="60" xfId="2" applyNumberFormat="1" applyFont="1" applyFill="1" applyBorder="1" applyAlignment="1">
      <alignment horizontal="right" vertical="center"/>
    </xf>
    <xf numFmtId="167" fontId="35" fillId="5" borderId="0" xfId="2" applyNumberFormat="1" applyFont="1" applyFill="1" applyBorder="1" applyAlignment="1">
      <alignment horizontal="right" vertical="center"/>
    </xf>
    <xf numFmtId="167" fontId="35" fillId="5" borderId="3" xfId="2" applyNumberFormat="1" applyFont="1" applyFill="1" applyBorder="1" applyAlignment="1">
      <alignment horizontal="right" vertical="center"/>
    </xf>
    <xf numFmtId="167" fontId="35" fillId="5" borderId="33" xfId="2" applyNumberFormat="1" applyFont="1" applyFill="1" applyBorder="1" applyAlignment="1">
      <alignment horizontal="right" vertical="center"/>
    </xf>
    <xf numFmtId="167" fontId="35" fillId="5" borderId="0" xfId="2" applyNumberFormat="1" applyFont="1" applyFill="1" applyBorder="1" applyAlignment="1">
      <alignment horizontal="right" vertical="center" wrapText="1"/>
    </xf>
    <xf numFmtId="167" fontId="35" fillId="5" borderId="53" xfId="2" applyNumberFormat="1" applyFont="1" applyFill="1" applyBorder="1" applyAlignment="1">
      <alignment vertical="center"/>
    </xf>
    <xf numFmtId="167" fontId="35" fillId="5" borderId="54" xfId="2" applyNumberFormat="1" applyFont="1" applyFill="1" applyBorder="1" applyAlignment="1">
      <alignment vertical="center"/>
    </xf>
    <xf numFmtId="167" fontId="35" fillId="5" borderId="54" xfId="2" applyNumberFormat="1" applyFont="1" applyFill="1" applyBorder="1" applyAlignment="1">
      <alignment horizontal="right" vertical="center"/>
    </xf>
    <xf numFmtId="167" fontId="35" fillId="5" borderId="33" xfId="2" applyNumberFormat="1" applyFont="1" applyFill="1" applyBorder="1" applyAlignment="1">
      <alignment vertical="center"/>
    </xf>
    <xf numFmtId="0" fontId="29" fillId="2" borderId="28" xfId="0" applyNumberFormat="1" applyFont="1" applyFill="1" applyBorder="1" applyAlignment="1">
      <alignment horizontal="center" vertical="center" wrapText="1"/>
    </xf>
    <xf numFmtId="1" fontId="35" fillId="5" borderId="56" xfId="0" applyNumberFormat="1" applyFont="1" applyFill="1" applyBorder="1" applyAlignment="1">
      <alignment horizontal="center" vertical="center"/>
    </xf>
    <xf numFmtId="1" fontId="35" fillId="5" borderId="57" xfId="0" applyNumberFormat="1" applyFont="1" applyFill="1" applyBorder="1" applyAlignment="1">
      <alignment horizontal="center" vertical="center"/>
    </xf>
    <xf numFmtId="1" fontId="35" fillId="5" borderId="42" xfId="0" applyNumberFormat="1" applyFont="1" applyFill="1" applyBorder="1" applyAlignment="1">
      <alignment horizontal="center" vertical="center"/>
    </xf>
    <xf numFmtId="3" fontId="35" fillId="5" borderId="42" xfId="1" applyNumberFormat="1" applyFont="1" applyFill="1" applyBorder="1" applyAlignment="1">
      <alignment horizontal="center" vertical="center"/>
    </xf>
    <xf numFmtId="3" fontId="35" fillId="5" borderId="56" xfId="1" applyNumberFormat="1" applyFont="1" applyFill="1" applyBorder="1" applyAlignment="1">
      <alignment horizontal="center" vertical="center"/>
    </xf>
    <xf numFmtId="3" fontId="35" fillId="5" borderId="57" xfId="1" applyNumberFormat="1" applyFont="1" applyFill="1" applyBorder="1" applyAlignment="1">
      <alignment horizontal="center" vertical="center"/>
    </xf>
    <xf numFmtId="9" fontId="35" fillId="5" borderId="57" xfId="3" applyFont="1" applyFill="1" applyBorder="1" applyAlignment="1">
      <alignment horizontal="center" vertical="center"/>
    </xf>
    <xf numFmtId="3" fontId="35" fillId="5" borderId="28" xfId="1" applyNumberFormat="1" applyFont="1" applyFill="1" applyBorder="1" applyAlignment="1">
      <alignment horizontal="center" vertical="center"/>
    </xf>
    <xf numFmtId="167" fontId="35" fillId="5" borderId="51" xfId="2" applyNumberFormat="1" applyFont="1" applyFill="1" applyBorder="1" applyAlignment="1">
      <alignment horizontal="right" vertical="center"/>
    </xf>
    <xf numFmtId="167" fontId="35" fillId="5" borderId="41" xfId="2" applyNumberFormat="1" applyFont="1" applyFill="1" applyBorder="1" applyAlignment="1">
      <alignment horizontal="right" vertical="center"/>
    </xf>
    <xf numFmtId="167" fontId="35" fillId="5" borderId="70" xfId="2" applyNumberFormat="1" applyFont="1" applyFill="1" applyBorder="1" applyAlignment="1">
      <alignment horizontal="right" vertical="center"/>
    </xf>
    <xf numFmtId="167" fontId="35" fillId="5" borderId="42" xfId="2" applyNumberFormat="1" applyFont="1" applyFill="1" applyBorder="1" applyAlignment="1">
      <alignment horizontal="right" vertical="center"/>
    </xf>
    <xf numFmtId="2" fontId="35" fillId="5" borderId="42" xfId="0" applyNumberFormat="1" applyFont="1" applyFill="1" applyBorder="1" applyAlignment="1">
      <alignment horizontal="center" vertical="center"/>
    </xf>
    <xf numFmtId="0" fontId="29" fillId="2" borderId="77" xfId="0" applyNumberFormat="1" applyFont="1" applyFill="1" applyBorder="1" applyAlignment="1">
      <alignment horizontal="center" vertical="center" wrapText="1"/>
    </xf>
    <xf numFmtId="9" fontId="35" fillId="5" borderId="79" xfId="3" applyFont="1" applyFill="1" applyBorder="1" applyAlignment="1">
      <alignment horizontal="center" vertical="center"/>
    </xf>
    <xf numFmtId="167" fontId="35" fillId="5" borderId="80" xfId="2" applyNumberFormat="1" applyFont="1" applyFill="1" applyBorder="1" applyAlignment="1">
      <alignment horizontal="right" vertical="center"/>
    </xf>
    <xf numFmtId="3" fontId="35" fillId="5" borderId="27" xfId="1" applyNumberFormat="1" applyFont="1" applyFill="1" applyBorder="1" applyAlignment="1">
      <alignment horizontal="center" vertical="center"/>
    </xf>
    <xf numFmtId="167" fontId="35" fillId="5" borderId="79" xfId="2" applyNumberFormat="1" applyFont="1" applyFill="1" applyBorder="1" applyAlignment="1">
      <alignment horizontal="right" vertical="center"/>
    </xf>
    <xf numFmtId="165" fontId="5" fillId="0" borderId="17" xfId="0" applyFont="1" applyBorder="1" applyAlignment="1">
      <alignment vertical="center"/>
    </xf>
    <xf numFmtId="165" fontId="5" fillId="0" borderId="23" xfId="0" applyFont="1" applyBorder="1" applyAlignment="1">
      <alignment vertical="center"/>
    </xf>
    <xf numFmtId="165" fontId="5" fillId="0" borderId="18" xfId="0" applyFont="1" applyBorder="1" applyAlignment="1">
      <alignment vertical="center"/>
    </xf>
    <xf numFmtId="165" fontId="5" fillId="0" borderId="27" xfId="0" applyFont="1" applyBorder="1" applyAlignment="1">
      <alignment vertical="center"/>
    </xf>
    <xf numFmtId="0" fontId="30" fillId="0" borderId="0" xfId="0" applyNumberFormat="1" applyFont="1" applyFill="1" applyBorder="1" applyAlignment="1">
      <alignment horizontal="left" vertical="center" wrapText="1"/>
    </xf>
    <xf numFmtId="0" fontId="5" fillId="0" borderId="0" xfId="0" applyNumberFormat="1" applyFont="1" applyFill="1" applyAlignment="1">
      <alignment horizontal="left" vertical="center"/>
    </xf>
    <xf numFmtId="167" fontId="36" fillId="5" borderId="80" xfId="2" applyNumberFormat="1" applyFont="1" applyFill="1" applyBorder="1" applyAlignment="1">
      <alignment horizontal="center" vertical="center"/>
    </xf>
    <xf numFmtId="167" fontId="35" fillId="5" borderId="72" xfId="2" applyNumberFormat="1" applyFont="1" applyFill="1" applyBorder="1" applyAlignment="1">
      <alignment horizontal="center" vertical="center"/>
    </xf>
    <xf numFmtId="167" fontId="35" fillId="5" borderId="62" xfId="2" applyNumberFormat="1" applyFont="1" applyFill="1" applyBorder="1" applyAlignment="1">
      <alignment horizontal="center" vertical="center"/>
    </xf>
    <xf numFmtId="167" fontId="35" fillId="5" borderId="46" xfId="2" applyNumberFormat="1" applyFont="1" applyFill="1" applyBorder="1" applyAlignment="1">
      <alignment horizontal="center" vertical="center"/>
    </xf>
    <xf numFmtId="167" fontId="35" fillId="5" borderId="72" xfId="2" applyNumberFormat="1" applyFont="1" applyFill="1" applyBorder="1" applyAlignment="1">
      <alignment horizontal="center" vertical="center" wrapText="1"/>
    </xf>
    <xf numFmtId="167" fontId="35" fillId="5" borderId="78" xfId="2" applyNumberFormat="1" applyFont="1" applyFill="1" applyBorder="1" applyAlignment="1">
      <alignment horizontal="center" vertical="center"/>
    </xf>
    <xf numFmtId="167" fontId="35" fillId="5" borderId="79" xfId="2" applyNumberFormat="1" applyFont="1" applyFill="1" applyBorder="1" applyAlignment="1">
      <alignment horizontal="center" vertical="center"/>
    </xf>
    <xf numFmtId="167" fontId="35" fillId="5" borderId="79" xfId="2" applyNumberFormat="1" applyFont="1" applyFill="1" applyBorder="1" applyAlignment="1">
      <alignment horizontal="right" vertical="center"/>
    </xf>
    <xf numFmtId="167" fontId="35" fillId="5" borderId="79" xfId="2" applyNumberFormat="1" applyFont="1" applyFill="1" applyBorder="1" applyAlignment="1">
      <alignment horizontal="right" vertical="center"/>
    </xf>
    <xf numFmtId="167" fontId="35" fillId="5" borderId="80" xfId="2" applyNumberFormat="1" applyFont="1" applyFill="1" applyBorder="1" applyAlignment="1">
      <alignment horizontal="center" vertical="center"/>
    </xf>
    <xf numFmtId="165" fontId="28" fillId="6" borderId="9" xfId="0" applyNumberFormat="1" applyFont="1" applyFill="1" applyBorder="1" applyAlignment="1">
      <alignment vertical="center" wrapText="1"/>
    </xf>
    <xf numFmtId="165" fontId="28" fillId="6" borderId="68" xfId="0" applyNumberFormat="1" applyFont="1" applyFill="1" applyBorder="1" applyAlignment="1">
      <alignment vertical="center" wrapText="1"/>
    </xf>
    <xf numFmtId="165" fontId="28" fillId="6" borderId="40" xfId="0" applyNumberFormat="1" applyFont="1" applyFill="1" applyBorder="1" applyAlignment="1">
      <alignment vertical="center" wrapText="1"/>
    </xf>
    <xf numFmtId="165" fontId="28" fillId="6" borderId="37" xfId="0" applyNumberFormat="1" applyFont="1" applyFill="1" applyBorder="1" applyAlignment="1">
      <alignment vertical="center" wrapText="1"/>
    </xf>
    <xf numFmtId="165" fontId="28" fillId="6" borderId="37" xfId="0" applyNumberFormat="1" applyFont="1" applyFill="1" applyBorder="1" applyAlignment="1">
      <alignment vertical="center"/>
    </xf>
    <xf numFmtId="165" fontId="29" fillId="4" borderId="1" xfId="0" applyNumberFormat="1" applyFont="1" applyFill="1" applyBorder="1" applyAlignment="1">
      <alignment vertical="center" wrapText="1"/>
    </xf>
    <xf numFmtId="165" fontId="29" fillId="4" borderId="48" xfId="0" applyNumberFormat="1" applyFont="1" applyFill="1" applyBorder="1" applyAlignment="1">
      <alignment vertical="center" wrapText="1"/>
    </xf>
    <xf numFmtId="165" fontId="29" fillId="4" borderId="39" xfId="0" applyNumberFormat="1" applyFont="1" applyFill="1" applyBorder="1" applyAlignment="1">
      <alignment vertical="center" wrapText="1"/>
    </xf>
    <xf numFmtId="165" fontId="29" fillId="4" borderId="61" xfId="0" applyNumberFormat="1" applyFont="1" applyFill="1" applyBorder="1" applyAlignment="1">
      <alignment vertical="center" wrapText="1"/>
    </xf>
    <xf numFmtId="167" fontId="35" fillId="5" borderId="62" xfId="2" applyNumberFormat="1" applyFont="1" applyFill="1" applyBorder="1" applyAlignment="1">
      <alignment horizontal="right" vertical="center"/>
    </xf>
    <xf numFmtId="167" fontId="35" fillId="5" borderId="46" xfId="2" applyNumberFormat="1" applyFont="1" applyFill="1" applyBorder="1" applyAlignment="1">
      <alignment horizontal="right" vertical="center"/>
    </xf>
    <xf numFmtId="167" fontId="35" fillId="5" borderId="79" xfId="2" applyNumberFormat="1" applyFont="1" applyFill="1" applyBorder="1" applyAlignment="1">
      <alignment horizontal="right" vertical="center"/>
    </xf>
    <xf numFmtId="167" fontId="35" fillId="5" borderId="1" xfId="2" applyNumberFormat="1" applyFont="1" applyFill="1" applyBorder="1" applyAlignment="1">
      <alignment horizontal="right" vertical="center"/>
    </xf>
    <xf numFmtId="167" fontId="35" fillId="5" borderId="12" xfId="2" applyNumberFormat="1" applyFont="1" applyFill="1" applyBorder="1" applyAlignment="1">
      <alignment horizontal="right" vertical="center"/>
    </xf>
    <xf numFmtId="167" fontId="35" fillId="5" borderId="7" xfId="2" applyNumberFormat="1" applyFont="1" applyFill="1" applyBorder="1" applyAlignment="1">
      <alignment horizontal="right" vertical="center"/>
    </xf>
    <xf numFmtId="165" fontId="5" fillId="0" borderId="50" xfId="0" applyFont="1" applyBorder="1" applyAlignment="1">
      <alignment vertical="center"/>
    </xf>
    <xf numFmtId="165" fontId="5" fillId="0" borderId="4" xfId="0" applyFont="1" applyBorder="1" applyAlignment="1">
      <alignment vertical="center"/>
    </xf>
    <xf numFmtId="165" fontId="5" fillId="0" borderId="34" xfId="0" applyFont="1" applyBorder="1" applyAlignment="1">
      <alignment vertical="center"/>
    </xf>
    <xf numFmtId="165" fontId="5" fillId="0" borderId="2" xfId="0" applyFont="1" applyBorder="1" applyAlignment="1">
      <alignment vertical="center"/>
    </xf>
    <xf numFmtId="167" fontId="35" fillId="5" borderId="1" xfId="2" applyNumberFormat="1" applyFont="1" applyFill="1" applyBorder="1" applyAlignment="1">
      <alignment horizontal="right" vertical="center"/>
    </xf>
    <xf numFmtId="167" fontId="35" fillId="5" borderId="12" xfId="2" applyNumberFormat="1" applyFont="1" applyFill="1" applyBorder="1" applyAlignment="1">
      <alignment horizontal="right" vertical="center"/>
    </xf>
    <xf numFmtId="167" fontId="35" fillId="5" borderId="7" xfId="2" applyNumberFormat="1" applyFont="1" applyFill="1" applyBorder="1" applyAlignment="1">
      <alignment horizontal="right" vertical="center"/>
    </xf>
    <xf numFmtId="165" fontId="29" fillId="3" borderId="54" xfId="0" applyNumberFormat="1" applyFont="1" applyFill="1" applyBorder="1" applyAlignment="1">
      <alignment horizontal="justify" vertical="center" wrapText="1"/>
    </xf>
    <xf numFmtId="165" fontId="30" fillId="0" borderId="54" xfId="0" applyFont="1" applyBorder="1" applyAlignment="1">
      <alignment horizontal="justify" vertical="center"/>
    </xf>
    <xf numFmtId="1" fontId="35" fillId="5" borderId="10" xfId="0" applyNumberFormat="1" applyFont="1" applyFill="1" applyBorder="1" applyAlignment="1">
      <alignment vertical="center"/>
    </xf>
    <xf numFmtId="1" fontId="35" fillId="5" borderId="49" xfId="0" applyNumberFormat="1" applyFont="1" applyFill="1" applyBorder="1" applyAlignment="1">
      <alignment vertical="center"/>
    </xf>
    <xf numFmtId="1" fontId="35" fillId="5" borderId="76" xfId="0" applyNumberFormat="1" applyFont="1" applyFill="1" applyBorder="1" applyAlignment="1">
      <alignment vertical="center"/>
    </xf>
    <xf numFmtId="3" fontId="35" fillId="5" borderId="49" xfId="0" applyNumberFormat="1" applyFont="1" applyFill="1" applyBorder="1" applyAlignment="1">
      <alignment vertical="center"/>
    </xf>
    <xf numFmtId="3" fontId="35" fillId="5" borderId="10" xfId="0" applyNumberFormat="1" applyFont="1" applyFill="1" applyBorder="1" applyAlignment="1">
      <alignment vertical="center"/>
    </xf>
    <xf numFmtId="3" fontId="35" fillId="5" borderId="76" xfId="0" applyNumberFormat="1" applyFont="1" applyFill="1" applyBorder="1" applyAlignment="1">
      <alignment vertical="center"/>
    </xf>
    <xf numFmtId="1" fontId="35" fillId="5" borderId="21" xfId="0" applyNumberFormat="1" applyFont="1" applyFill="1" applyBorder="1" applyAlignment="1">
      <alignment vertical="center"/>
    </xf>
    <xf numFmtId="44" fontId="35" fillId="5" borderId="10" xfId="2" applyFont="1" applyFill="1" applyBorder="1" applyAlignment="1">
      <alignment vertical="center"/>
    </xf>
    <xf numFmtId="44" fontId="35" fillId="5" borderId="65" xfId="2" applyFont="1" applyFill="1" applyBorder="1" applyAlignment="1">
      <alignment horizontal="right" vertical="center"/>
    </xf>
    <xf numFmtId="1" fontId="35" fillId="5" borderId="1" xfId="0" applyNumberFormat="1" applyFont="1" applyFill="1" applyBorder="1" applyAlignment="1">
      <alignment vertical="center"/>
    </xf>
    <xf numFmtId="3" fontId="35" fillId="5" borderId="1" xfId="0" applyNumberFormat="1" applyFont="1" applyFill="1" applyBorder="1" applyAlignment="1">
      <alignment vertical="center"/>
    </xf>
    <xf numFmtId="44" fontId="35" fillId="5" borderId="1" xfId="2" applyFont="1" applyFill="1" applyBorder="1" applyAlignment="1">
      <alignment vertical="center"/>
    </xf>
    <xf numFmtId="1" fontId="35" fillId="5" borderId="48" xfId="0" applyNumberFormat="1" applyFont="1" applyFill="1" applyBorder="1" applyAlignment="1">
      <alignment vertical="center"/>
    </xf>
    <xf numFmtId="1" fontId="35" fillId="5" borderId="39" xfId="0" applyNumberFormat="1" applyFont="1" applyFill="1" applyBorder="1" applyAlignment="1">
      <alignment vertical="center"/>
    </xf>
    <xf numFmtId="3" fontId="35" fillId="5" borderId="48" xfId="0" applyNumberFormat="1" applyFont="1" applyFill="1" applyBorder="1" applyAlignment="1">
      <alignment vertical="center"/>
    </xf>
    <xf numFmtId="3" fontId="35" fillId="5" borderId="5" xfId="0" applyNumberFormat="1" applyFont="1" applyFill="1" applyBorder="1" applyAlignment="1">
      <alignment vertical="center"/>
    </xf>
    <xf numFmtId="3" fontId="35" fillId="5" borderId="39" xfId="0" applyNumberFormat="1" applyFont="1" applyFill="1" applyBorder="1" applyAlignment="1">
      <alignment vertical="center"/>
    </xf>
    <xf numFmtId="1" fontId="35" fillId="5" borderId="61" xfId="0" applyNumberFormat="1" applyFont="1" applyFill="1" applyBorder="1" applyAlignment="1">
      <alignment vertical="center"/>
    </xf>
    <xf numFmtId="165" fontId="29" fillId="4" borderId="9" xfId="0" applyNumberFormat="1" applyFont="1" applyFill="1" applyBorder="1" applyAlignment="1">
      <alignment vertical="center" wrapText="1"/>
    </xf>
    <xf numFmtId="44" fontId="35" fillId="5" borderId="61" xfId="2" applyFont="1" applyFill="1" applyBorder="1" applyAlignment="1">
      <alignment horizontal="right" vertical="center"/>
    </xf>
    <xf numFmtId="44" fontId="5" fillId="0" borderId="61" xfId="2" applyFont="1" applyBorder="1" applyAlignment="1">
      <alignment vertical="center"/>
    </xf>
    <xf numFmtId="1" fontId="35" fillId="5" borderId="47" xfId="0" applyNumberFormat="1" applyFont="1" applyFill="1" applyBorder="1" applyAlignment="1">
      <alignment vertical="center"/>
    </xf>
    <xf numFmtId="1" fontId="35" fillId="5" borderId="5" xfId="0" applyNumberFormat="1" applyFont="1" applyFill="1" applyBorder="1" applyAlignment="1">
      <alignment vertical="center"/>
    </xf>
    <xf numFmtId="1" fontId="35" fillId="5" borderId="55" xfId="0" applyNumberFormat="1" applyFont="1" applyFill="1" applyBorder="1" applyAlignment="1">
      <alignment vertical="center"/>
    </xf>
    <xf numFmtId="3" fontId="35" fillId="5" borderId="47" xfId="0" applyNumberFormat="1" applyFont="1" applyFill="1" applyBorder="1" applyAlignment="1">
      <alignment vertical="center"/>
    </xf>
    <xf numFmtId="3" fontId="35" fillId="5" borderId="55" xfId="0" applyNumberFormat="1" applyFont="1" applyFill="1" applyBorder="1" applyAlignment="1">
      <alignment vertical="center"/>
    </xf>
    <xf numFmtId="1" fontId="35" fillId="5" borderId="65" xfId="0" applyNumberFormat="1" applyFont="1" applyFill="1" applyBorder="1" applyAlignment="1">
      <alignment vertical="center"/>
    </xf>
    <xf numFmtId="44" fontId="35" fillId="5" borderId="5" xfId="2" applyFont="1" applyFill="1" applyBorder="1" applyAlignment="1">
      <alignment vertical="center"/>
    </xf>
    <xf numFmtId="165" fontId="29" fillId="4" borderId="68" xfId="0" applyNumberFormat="1" applyFont="1" applyFill="1" applyBorder="1" applyAlignment="1">
      <alignment horizontal="justify" vertical="center"/>
    </xf>
    <xf numFmtId="165" fontId="29" fillId="4" borderId="9" xfId="0" applyNumberFormat="1" applyFont="1" applyFill="1" applyBorder="1" applyAlignment="1">
      <alignment horizontal="justify" vertical="center"/>
    </xf>
    <xf numFmtId="165" fontId="29" fillId="4" borderId="40" xfId="0" applyNumberFormat="1" applyFont="1" applyFill="1" applyBorder="1" applyAlignment="1">
      <alignment horizontal="justify" vertical="center"/>
    </xf>
    <xf numFmtId="165" fontId="29" fillId="4" borderId="68" xfId="0" applyNumberFormat="1" applyFont="1" applyFill="1" applyBorder="1" applyAlignment="1">
      <alignment vertical="center" wrapText="1"/>
    </xf>
    <xf numFmtId="165" fontId="29" fillId="4" borderId="40" xfId="0" applyNumberFormat="1" applyFont="1" applyFill="1" applyBorder="1" applyAlignment="1">
      <alignment vertical="center" wrapText="1"/>
    </xf>
    <xf numFmtId="165" fontId="29" fillId="4" borderId="37" xfId="0" applyNumberFormat="1" applyFont="1" applyFill="1" applyBorder="1" applyAlignment="1">
      <alignment vertical="center" wrapText="1"/>
    </xf>
    <xf numFmtId="165" fontId="29" fillId="4" borderId="68" xfId="0" applyNumberFormat="1" applyFont="1" applyFill="1" applyBorder="1" applyAlignment="1">
      <alignment horizontal="justify" vertical="center" wrapText="1"/>
    </xf>
    <xf numFmtId="2" fontId="35" fillId="5" borderId="12" xfId="0" applyNumberFormat="1" applyFont="1" applyFill="1" applyBorder="1" applyAlignment="1">
      <alignment horizontal="center" vertical="center"/>
    </xf>
    <xf numFmtId="3" fontId="35" fillId="5" borderId="73" xfId="1" applyNumberFormat="1" applyFont="1" applyFill="1" applyBorder="1" applyAlignment="1">
      <alignment horizontal="center" vertical="center"/>
    </xf>
    <xf numFmtId="165" fontId="29" fillId="4" borderId="6" xfId="0" applyNumberFormat="1" applyFont="1" applyFill="1" applyBorder="1" applyAlignment="1">
      <alignment horizontal="center" vertical="center" wrapText="1"/>
    </xf>
    <xf numFmtId="165" fontId="29" fillId="4" borderId="7" xfId="0" applyNumberFormat="1" applyFont="1" applyFill="1" applyBorder="1" applyAlignment="1">
      <alignment horizontal="center" vertical="center" wrapText="1"/>
    </xf>
    <xf numFmtId="165" fontId="29" fillId="4" borderId="48" xfId="0" applyNumberFormat="1" applyFont="1" applyFill="1" applyBorder="1" applyAlignment="1">
      <alignment horizontal="center" vertical="center" wrapText="1"/>
    </xf>
    <xf numFmtId="165" fontId="29" fillId="4" borderId="49" xfId="0" applyNumberFormat="1" applyFont="1" applyFill="1" applyBorder="1" applyAlignment="1">
      <alignment horizontal="center" vertical="center" wrapText="1"/>
    </xf>
    <xf numFmtId="165" fontId="29" fillId="4" borderId="11" xfId="0" applyNumberFormat="1" applyFont="1" applyFill="1" applyBorder="1" applyAlignment="1">
      <alignment horizontal="center" vertical="center" wrapText="1"/>
    </xf>
    <xf numFmtId="165" fontId="29" fillId="4" borderId="12" xfId="0" applyNumberFormat="1" applyFont="1" applyFill="1" applyBorder="1" applyAlignment="1">
      <alignment horizontal="center" vertical="center" wrapText="1"/>
    </xf>
    <xf numFmtId="165" fontId="29" fillId="4" borderId="15" xfId="0" applyNumberFormat="1" applyFont="1" applyFill="1" applyBorder="1" applyAlignment="1">
      <alignment horizontal="center" vertical="center" wrapText="1"/>
    </xf>
    <xf numFmtId="165" fontId="29" fillId="4" borderId="9" xfId="0" applyNumberFormat="1" applyFont="1" applyFill="1" applyBorder="1" applyAlignment="1">
      <alignment horizontal="center" vertical="center" wrapText="1"/>
    </xf>
    <xf numFmtId="165" fontId="29" fillId="4" borderId="1" xfId="0" applyNumberFormat="1" applyFont="1" applyFill="1" applyBorder="1" applyAlignment="1">
      <alignment horizontal="center" vertical="center" wrapText="1"/>
    </xf>
    <xf numFmtId="165" fontId="29" fillId="4" borderId="10" xfId="0" applyNumberFormat="1" applyFont="1" applyFill="1" applyBorder="1" applyAlignment="1">
      <alignment horizontal="center" vertical="center" wrapText="1"/>
    </xf>
    <xf numFmtId="3" fontId="35" fillId="5" borderId="32" xfId="0" applyNumberFormat="1" applyFont="1" applyFill="1" applyBorder="1" applyAlignment="1">
      <alignment horizontal="center" vertical="center"/>
    </xf>
    <xf numFmtId="3" fontId="35" fillId="5" borderId="16" xfId="0" applyNumberFormat="1" applyFont="1" applyFill="1" applyBorder="1" applyAlignment="1">
      <alignment horizontal="center" vertical="center"/>
    </xf>
    <xf numFmtId="3" fontId="35" fillId="5" borderId="75" xfId="0" applyNumberFormat="1" applyFont="1" applyFill="1" applyBorder="1" applyAlignment="1">
      <alignment horizontal="center" vertical="center"/>
    </xf>
    <xf numFmtId="44" fontId="35" fillId="5" borderId="5" xfId="2" applyFont="1" applyFill="1" applyBorder="1" applyAlignment="1">
      <alignment horizontal="center" vertical="center"/>
    </xf>
    <xf numFmtId="44" fontId="35" fillId="5" borderId="1" xfId="2" applyFont="1" applyFill="1" applyBorder="1" applyAlignment="1">
      <alignment horizontal="center" vertical="center"/>
    </xf>
    <xf numFmtId="44" fontId="35" fillId="5" borderId="10" xfId="2" applyFont="1" applyFill="1" applyBorder="1" applyAlignment="1">
      <alignment horizontal="center" vertical="center"/>
    </xf>
    <xf numFmtId="1" fontId="35" fillId="5" borderId="19" xfId="0" applyNumberFormat="1" applyFont="1" applyFill="1" applyBorder="1" applyAlignment="1">
      <alignment horizontal="center" vertical="center"/>
    </xf>
    <xf numFmtId="1" fontId="35" fillId="5" borderId="7" xfId="0" applyNumberFormat="1" applyFont="1" applyFill="1" applyBorder="1" applyAlignment="1">
      <alignment horizontal="center" vertical="center"/>
    </xf>
    <xf numFmtId="1" fontId="35" fillId="5" borderId="8" xfId="0" applyNumberFormat="1" applyFont="1" applyFill="1" applyBorder="1" applyAlignment="1">
      <alignment horizontal="center" vertical="center"/>
    </xf>
    <xf numFmtId="2" fontId="35" fillId="5" borderId="14" xfId="0" applyNumberFormat="1" applyFont="1" applyFill="1" applyBorder="1" applyAlignment="1">
      <alignment horizontal="center" vertical="center"/>
    </xf>
    <xf numFmtId="2" fontId="35" fillId="5" borderId="12" xfId="0" applyNumberFormat="1" applyFont="1" applyFill="1" applyBorder="1" applyAlignment="1">
      <alignment horizontal="center" vertical="center"/>
    </xf>
    <xf numFmtId="2" fontId="35" fillId="5" borderId="15" xfId="0" applyNumberFormat="1" applyFont="1" applyFill="1" applyBorder="1" applyAlignment="1">
      <alignment horizontal="center" vertical="center"/>
    </xf>
    <xf numFmtId="44" fontId="35" fillId="5" borderId="19" xfId="2" applyFont="1" applyFill="1" applyBorder="1" applyAlignment="1">
      <alignment horizontal="center" vertical="center"/>
    </xf>
    <xf numFmtId="44" fontId="35" fillId="5" borderId="7" xfId="2" applyFont="1" applyFill="1" applyBorder="1" applyAlignment="1">
      <alignment horizontal="center" vertical="center"/>
    </xf>
    <xf numFmtId="44" fontId="35" fillId="5" borderId="8" xfId="2" applyFont="1" applyFill="1" applyBorder="1" applyAlignment="1">
      <alignment horizontal="center" vertical="center"/>
    </xf>
    <xf numFmtId="44" fontId="35" fillId="5" borderId="14" xfId="2" applyFont="1" applyFill="1" applyBorder="1" applyAlignment="1">
      <alignment horizontal="center" vertical="center"/>
    </xf>
    <xf numFmtId="44" fontId="35" fillId="5" borderId="12" xfId="2" applyFont="1" applyFill="1" applyBorder="1" applyAlignment="1">
      <alignment horizontal="center" vertical="center"/>
    </xf>
    <xf numFmtId="44" fontId="35" fillId="5" borderId="15" xfId="2" applyFont="1" applyFill="1" applyBorder="1" applyAlignment="1">
      <alignment horizontal="center" vertical="center"/>
    </xf>
    <xf numFmtId="44" fontId="35" fillId="5" borderId="19" xfId="2" applyFont="1" applyFill="1" applyBorder="1" applyAlignment="1">
      <alignment horizontal="center" vertical="center" wrapText="1"/>
    </xf>
    <xf numFmtId="44" fontId="35" fillId="5" borderId="7" xfId="2" applyFont="1" applyFill="1" applyBorder="1" applyAlignment="1">
      <alignment horizontal="center" vertical="center" wrapText="1"/>
    </xf>
    <xf numFmtId="44" fontId="35" fillId="5" borderId="8" xfId="2" applyFont="1" applyFill="1" applyBorder="1" applyAlignment="1">
      <alignment horizontal="center" vertical="center" wrapText="1"/>
    </xf>
    <xf numFmtId="44" fontId="35" fillId="5" borderId="5" xfId="2" applyFont="1" applyFill="1" applyBorder="1" applyAlignment="1">
      <alignment horizontal="center" vertical="center" wrapText="1"/>
    </xf>
    <xf numFmtId="44" fontId="35" fillId="5" borderId="1" xfId="2" applyFont="1" applyFill="1" applyBorder="1" applyAlignment="1">
      <alignment horizontal="center" vertical="center" wrapText="1"/>
    </xf>
    <xf numFmtId="44" fontId="35" fillId="5" borderId="10" xfId="2" applyFont="1" applyFill="1" applyBorder="1" applyAlignment="1">
      <alignment horizontal="center" vertical="center" wrapText="1"/>
    </xf>
    <xf numFmtId="44" fontId="35" fillId="5" borderId="55" xfId="2" applyFont="1" applyFill="1" applyBorder="1" applyAlignment="1">
      <alignment horizontal="center" vertical="center" wrapText="1"/>
    </xf>
    <xf numFmtId="44" fontId="35" fillId="5" borderId="39" xfId="2" applyFont="1" applyFill="1" applyBorder="1" applyAlignment="1">
      <alignment horizontal="center" vertical="center" wrapText="1"/>
    </xf>
    <xf numFmtId="44" fontId="35" fillId="5" borderId="76" xfId="2" applyFont="1" applyFill="1" applyBorder="1" applyAlignment="1">
      <alignment horizontal="center" vertical="center" wrapText="1"/>
    </xf>
    <xf numFmtId="165" fontId="29" fillId="4" borderId="74" xfId="0" applyNumberFormat="1" applyFont="1" applyFill="1" applyBorder="1" applyAlignment="1">
      <alignment horizontal="center" vertical="center" wrapText="1"/>
    </xf>
    <xf numFmtId="165" fontId="29" fillId="4" borderId="16" xfId="0" applyNumberFormat="1" applyFont="1" applyFill="1" applyBorder="1" applyAlignment="1">
      <alignment horizontal="center" vertical="center" wrapText="1"/>
    </xf>
    <xf numFmtId="165" fontId="29" fillId="4" borderId="75" xfId="0" applyNumberFormat="1" applyFont="1" applyFill="1" applyBorder="1" applyAlignment="1">
      <alignment horizontal="center" vertical="center" wrapText="1"/>
    </xf>
    <xf numFmtId="165" fontId="29" fillId="4" borderId="8" xfId="0" applyNumberFormat="1" applyFont="1" applyFill="1" applyBorder="1" applyAlignment="1">
      <alignment horizontal="center" vertical="center" wrapText="1"/>
    </xf>
    <xf numFmtId="3" fontId="33" fillId="8" borderId="67" xfId="2" applyNumberFormat="1" applyFont="1" applyFill="1" applyBorder="1" applyAlignment="1">
      <alignment horizontal="center" vertical="center" wrapText="1"/>
    </xf>
    <xf numFmtId="3" fontId="33" fillId="8" borderId="68" xfId="2" applyNumberFormat="1" applyFont="1" applyFill="1" applyBorder="1" applyAlignment="1">
      <alignment horizontal="center" vertical="center" wrapText="1"/>
    </xf>
    <xf numFmtId="10" fontId="34" fillId="8" borderId="20" xfId="3" applyNumberFormat="1" applyFont="1" applyFill="1" applyBorder="1" applyAlignment="1">
      <alignment horizontal="center" vertical="center" wrapText="1"/>
    </xf>
    <xf numFmtId="10" fontId="34" fillId="8" borderId="21" xfId="3" applyNumberFormat="1" applyFont="1" applyFill="1" applyBorder="1" applyAlignment="1">
      <alignment horizontal="center" vertical="center" wrapText="1"/>
    </xf>
    <xf numFmtId="10" fontId="34" fillId="8" borderId="22" xfId="3" applyNumberFormat="1" applyFont="1" applyFill="1" applyBorder="1" applyAlignment="1">
      <alignment horizontal="center" vertical="center" wrapText="1"/>
    </xf>
    <xf numFmtId="3" fontId="33" fillId="8" borderId="40" xfId="2" applyNumberFormat="1" applyFont="1" applyFill="1" applyBorder="1" applyAlignment="1">
      <alignment horizontal="center" vertical="center" wrapText="1"/>
    </xf>
    <xf numFmtId="3" fontId="33" fillId="8" borderId="35" xfId="2" applyNumberFormat="1" applyFont="1" applyFill="1" applyBorder="1" applyAlignment="1">
      <alignment horizontal="center" vertical="center" wrapText="1"/>
    </xf>
    <xf numFmtId="44" fontId="33" fillId="8" borderId="67" xfId="2" applyFont="1" applyFill="1" applyBorder="1" applyAlignment="1">
      <alignment horizontal="center" vertical="center" wrapText="1"/>
    </xf>
    <xf numFmtId="44" fontId="33" fillId="8" borderId="68" xfId="2" applyFont="1" applyFill="1" applyBorder="1" applyAlignment="1">
      <alignment horizontal="center" vertical="center" wrapText="1"/>
    </xf>
    <xf numFmtId="10" fontId="34" fillId="8" borderId="20" xfId="3" applyNumberFormat="1" applyFont="1" applyFill="1" applyBorder="1" applyAlignment="1">
      <alignment horizontal="center" vertical="center"/>
    </xf>
    <xf numFmtId="10" fontId="34" fillId="8" borderId="21" xfId="3" applyNumberFormat="1" applyFont="1" applyFill="1" applyBorder="1" applyAlignment="1">
      <alignment horizontal="center" vertical="center"/>
    </xf>
    <xf numFmtId="10" fontId="34" fillId="8" borderId="22" xfId="3" applyNumberFormat="1" applyFont="1" applyFill="1" applyBorder="1" applyAlignment="1">
      <alignment horizontal="center" vertical="center"/>
    </xf>
    <xf numFmtId="44" fontId="33" fillId="8" borderId="40" xfId="2" applyFont="1" applyFill="1" applyBorder="1" applyAlignment="1">
      <alignment horizontal="center" vertical="center" wrapText="1"/>
    </xf>
    <xf numFmtId="44" fontId="33" fillId="8" borderId="35" xfId="2" applyFont="1" applyFill="1" applyBorder="1" applyAlignment="1">
      <alignment horizontal="center" vertical="center" wrapText="1"/>
    </xf>
    <xf numFmtId="10" fontId="27" fillId="8" borderId="24" xfId="3" applyNumberFormat="1" applyFont="1" applyFill="1" applyBorder="1" applyAlignment="1">
      <alignment horizontal="center" vertical="center" wrapText="1"/>
    </xf>
    <xf numFmtId="10" fontId="27" fillId="8" borderId="23" xfId="3" applyNumberFormat="1" applyFont="1" applyFill="1" applyBorder="1" applyAlignment="1">
      <alignment horizontal="center" vertical="center" wrapText="1"/>
    </xf>
    <xf numFmtId="10" fontId="27" fillId="8" borderId="25" xfId="3" applyNumberFormat="1" applyFont="1" applyFill="1" applyBorder="1" applyAlignment="1">
      <alignment horizontal="center" vertical="center" wrapText="1"/>
    </xf>
    <xf numFmtId="10" fontId="27" fillId="8" borderId="41" xfId="3" applyNumberFormat="1" applyFont="1" applyFill="1" applyBorder="1" applyAlignment="1">
      <alignment horizontal="center" vertical="center" wrapText="1"/>
    </xf>
    <xf numFmtId="10" fontId="27" fillId="8" borderId="26" xfId="3" applyNumberFormat="1" applyFont="1" applyFill="1" applyBorder="1" applyAlignment="1">
      <alignment horizontal="center" vertical="center" wrapText="1"/>
    </xf>
    <xf numFmtId="10" fontId="27" fillId="8" borderId="27" xfId="3" applyNumberFormat="1" applyFont="1" applyFill="1" applyBorder="1" applyAlignment="1">
      <alignment horizontal="center" vertical="center" wrapText="1"/>
    </xf>
    <xf numFmtId="10" fontId="27" fillId="8" borderId="17" xfId="3" applyNumberFormat="1" applyFont="1" applyFill="1" applyBorder="1" applyAlignment="1">
      <alignment horizontal="center" vertical="center" wrapText="1"/>
    </xf>
    <xf numFmtId="10" fontId="27" fillId="8" borderId="0" xfId="3" applyNumberFormat="1" applyFont="1" applyFill="1" applyBorder="1" applyAlignment="1">
      <alignment horizontal="center" vertical="center" wrapText="1"/>
    </xf>
    <xf numFmtId="10" fontId="27" fillId="8" borderId="18" xfId="3" applyNumberFormat="1" applyFont="1" applyFill="1" applyBorder="1" applyAlignment="1">
      <alignment horizontal="center" vertical="center" wrapText="1"/>
    </xf>
    <xf numFmtId="165" fontId="28" fillId="6" borderId="24" xfId="0" applyNumberFormat="1" applyFont="1" applyFill="1" applyBorder="1" applyAlignment="1">
      <alignment horizontal="center" vertical="center" wrapText="1"/>
    </xf>
    <xf numFmtId="165" fontId="28" fillId="6" borderId="17" xfId="0" applyNumberFormat="1" applyFont="1" applyFill="1" applyBorder="1" applyAlignment="1">
      <alignment horizontal="center" vertical="center" wrapText="1"/>
    </xf>
    <xf numFmtId="165" fontId="28" fillId="6" borderId="23" xfId="0" applyNumberFormat="1" applyFont="1" applyFill="1" applyBorder="1" applyAlignment="1">
      <alignment horizontal="center" vertical="center" wrapText="1"/>
    </xf>
    <xf numFmtId="165" fontId="28" fillId="6" borderId="25" xfId="0" applyNumberFormat="1" applyFont="1" applyFill="1" applyBorder="1" applyAlignment="1">
      <alignment horizontal="center" vertical="center" wrapText="1"/>
    </xf>
    <xf numFmtId="165" fontId="28" fillId="6" borderId="0" xfId="0" applyNumberFormat="1" applyFont="1" applyFill="1" applyBorder="1" applyAlignment="1">
      <alignment horizontal="center" vertical="center" wrapText="1"/>
    </xf>
    <xf numFmtId="165" fontId="28" fillId="6" borderId="41" xfId="0" applyNumberFormat="1" applyFont="1" applyFill="1" applyBorder="1" applyAlignment="1">
      <alignment horizontal="center" vertical="center" wrapText="1"/>
    </xf>
    <xf numFmtId="165" fontId="28" fillId="6" borderId="26" xfId="0" applyNumberFormat="1" applyFont="1" applyFill="1" applyBorder="1" applyAlignment="1">
      <alignment horizontal="center" vertical="center" wrapText="1"/>
    </xf>
    <xf numFmtId="165" fontId="28" fillId="6" borderId="18" xfId="0" applyNumberFormat="1" applyFont="1" applyFill="1" applyBorder="1" applyAlignment="1">
      <alignment horizontal="center" vertical="center" wrapText="1"/>
    </xf>
    <xf numFmtId="165" fontId="28" fillId="6" borderId="27" xfId="0" applyNumberFormat="1" applyFont="1" applyFill="1" applyBorder="1" applyAlignment="1">
      <alignment horizontal="center" vertical="center" wrapText="1"/>
    </xf>
    <xf numFmtId="165" fontId="28" fillId="6" borderId="64" xfId="0" applyNumberFormat="1" applyFont="1" applyFill="1" applyBorder="1" applyAlignment="1">
      <alignment horizontal="center" vertical="center" wrapText="1"/>
    </xf>
    <xf numFmtId="165" fontId="28" fillId="6" borderId="66" xfId="0" applyNumberFormat="1" applyFont="1" applyFill="1" applyBorder="1" applyAlignment="1">
      <alignment horizontal="center" vertical="center" wrapText="1"/>
    </xf>
    <xf numFmtId="165" fontId="28" fillId="6" borderId="35" xfId="0" applyNumberFormat="1" applyFont="1" applyFill="1" applyBorder="1" applyAlignment="1">
      <alignment horizontal="center" vertical="center" wrapText="1"/>
    </xf>
    <xf numFmtId="165" fontId="28" fillId="6" borderId="69" xfId="0" applyNumberFormat="1" applyFont="1" applyFill="1" applyBorder="1" applyAlignment="1">
      <alignment horizontal="center" vertical="center" wrapText="1"/>
    </xf>
    <xf numFmtId="165" fontId="28" fillId="6" borderId="7" xfId="0" applyNumberFormat="1" applyFont="1" applyFill="1" applyBorder="1" applyAlignment="1">
      <alignment horizontal="center" vertical="center" wrapText="1"/>
    </xf>
    <xf numFmtId="165" fontId="28" fillId="6" borderId="12" xfId="0" applyNumberFormat="1"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165" fontId="28" fillId="6" borderId="6" xfId="0" applyNumberFormat="1" applyFont="1" applyFill="1" applyBorder="1" applyAlignment="1">
      <alignment horizontal="center" vertical="center" wrapText="1"/>
    </xf>
    <xf numFmtId="165" fontId="28" fillId="6" borderId="30" xfId="0" applyNumberFormat="1" applyFont="1" applyFill="1" applyBorder="1" applyAlignment="1">
      <alignment horizontal="center" vertical="center" wrapText="1"/>
    </xf>
    <xf numFmtId="165" fontId="28" fillId="6" borderId="9" xfId="0" applyNumberFormat="1" applyFont="1" applyFill="1" applyBorder="1" applyAlignment="1">
      <alignment horizontal="center" vertical="center" wrapText="1"/>
    </xf>
    <xf numFmtId="165" fontId="28" fillId="6" borderId="4" xfId="0" applyNumberFormat="1" applyFont="1" applyFill="1" applyBorder="1" applyAlignment="1">
      <alignment horizontal="center" vertical="center" wrapText="1"/>
    </xf>
    <xf numFmtId="165" fontId="28" fillId="6" borderId="11" xfId="0" applyNumberFormat="1" applyFont="1" applyFill="1" applyBorder="1" applyAlignment="1">
      <alignment horizontal="center" vertical="center" wrapText="1"/>
    </xf>
    <xf numFmtId="165" fontId="28" fillId="6" borderId="13" xfId="0" applyNumberFormat="1" applyFont="1" applyFill="1" applyBorder="1" applyAlignment="1">
      <alignment horizontal="center" vertical="center" wrapText="1"/>
    </xf>
    <xf numFmtId="165" fontId="28" fillId="6" borderId="59" xfId="0" applyNumberFormat="1" applyFont="1" applyFill="1" applyBorder="1" applyAlignment="1">
      <alignment horizontal="center" vertical="center" wrapText="1"/>
    </xf>
    <xf numFmtId="165" fontId="28" fillId="6" borderId="31" xfId="0" applyNumberFormat="1" applyFont="1" applyFill="1" applyBorder="1" applyAlignment="1">
      <alignment horizontal="center" vertical="center" wrapText="1"/>
    </xf>
    <xf numFmtId="165" fontId="28" fillId="6" borderId="28" xfId="0" applyNumberFormat="1" applyFont="1" applyFill="1" applyBorder="1" applyAlignment="1">
      <alignment horizontal="center" vertical="center" wrapText="1"/>
    </xf>
    <xf numFmtId="165" fontId="28" fillId="6" borderId="2" xfId="0" applyNumberFormat="1" applyFont="1" applyFill="1" applyBorder="1" applyAlignment="1">
      <alignment horizontal="center" vertical="center" wrapText="1"/>
    </xf>
    <xf numFmtId="0" fontId="29" fillId="2" borderId="32" xfId="0" applyNumberFormat="1" applyFont="1" applyFill="1" applyBorder="1" applyAlignment="1">
      <alignment horizontal="center" vertical="center"/>
    </xf>
    <xf numFmtId="0" fontId="29" fillId="2" borderId="16" xfId="0" applyNumberFormat="1" applyFont="1" applyFill="1" applyBorder="1" applyAlignment="1">
      <alignment horizontal="center" vertical="center"/>
    </xf>
    <xf numFmtId="0" fontId="29" fillId="2" borderId="75" xfId="0" applyNumberFormat="1" applyFont="1" applyFill="1" applyBorder="1" applyAlignment="1">
      <alignment horizontal="center" vertical="center"/>
    </xf>
    <xf numFmtId="165" fontId="29" fillId="2" borderId="74" xfId="0" applyNumberFormat="1" applyFont="1" applyFill="1" applyBorder="1" applyAlignment="1">
      <alignment horizontal="center" vertical="center"/>
    </xf>
    <xf numFmtId="165" fontId="29" fillId="2" borderId="16" xfId="0" applyNumberFormat="1" applyFont="1" applyFill="1" applyBorder="1" applyAlignment="1">
      <alignment horizontal="center" vertical="center"/>
    </xf>
    <xf numFmtId="165" fontId="29" fillId="2" borderId="75" xfId="0" applyNumberFormat="1" applyFont="1" applyFill="1" applyBorder="1" applyAlignment="1">
      <alignment horizontal="center" vertical="center"/>
    </xf>
    <xf numFmtId="1" fontId="35" fillId="5" borderId="5" xfId="0" applyNumberFormat="1" applyFont="1" applyFill="1" applyBorder="1" applyAlignment="1">
      <alignment horizontal="center" vertical="center"/>
    </xf>
    <xf numFmtId="1" fontId="35" fillId="5" borderId="1" xfId="0" applyNumberFormat="1" applyFont="1" applyFill="1" applyBorder="1" applyAlignment="1">
      <alignment horizontal="center" vertical="center"/>
    </xf>
    <xf numFmtId="1" fontId="35" fillId="5" borderId="10" xfId="0" applyNumberFormat="1" applyFont="1" applyFill="1" applyBorder="1" applyAlignment="1">
      <alignment horizontal="center" vertical="center"/>
    </xf>
    <xf numFmtId="0" fontId="29" fillId="3" borderId="6" xfId="0" applyNumberFormat="1" applyFont="1" applyFill="1" applyBorder="1" applyAlignment="1">
      <alignment horizontal="center" vertical="center" wrapText="1"/>
    </xf>
    <xf numFmtId="0" fontId="29" fillId="3" borderId="7" xfId="0" applyNumberFormat="1" applyFont="1" applyFill="1" applyBorder="1" applyAlignment="1">
      <alignment horizontal="center" vertical="center" wrapText="1"/>
    </xf>
    <xf numFmtId="0" fontId="29" fillId="3" borderId="30" xfId="0" applyNumberFormat="1" applyFont="1" applyFill="1" applyBorder="1" applyAlignment="1">
      <alignment horizontal="center" vertical="center" wrapText="1"/>
    </xf>
    <xf numFmtId="0" fontId="29" fillId="3" borderId="8" xfId="0" applyNumberFormat="1" applyFont="1" applyFill="1" applyBorder="1" applyAlignment="1">
      <alignment horizontal="center" vertical="center" wrapText="1"/>
    </xf>
    <xf numFmtId="0" fontId="29" fillId="3" borderId="11" xfId="0" applyNumberFormat="1" applyFont="1" applyFill="1" applyBorder="1" applyAlignment="1">
      <alignment horizontal="center" vertical="center" wrapText="1"/>
    </xf>
    <xf numFmtId="0" fontId="29" fillId="3" borderId="12" xfId="0" applyNumberFormat="1" applyFont="1" applyFill="1" applyBorder="1" applyAlignment="1">
      <alignment horizontal="center" vertical="center" wrapText="1"/>
    </xf>
    <xf numFmtId="0" fontId="29" fillId="3" borderId="39" xfId="0" applyNumberFormat="1" applyFont="1" applyFill="1" applyBorder="1" applyAlignment="1">
      <alignment horizontal="center" vertical="center" wrapText="1"/>
    </xf>
    <xf numFmtId="0" fontId="29" fillId="3" borderId="34" xfId="0" applyNumberFormat="1" applyFont="1" applyFill="1" applyBorder="1" applyAlignment="1">
      <alignment horizontal="center" vertical="center" wrapText="1"/>
    </xf>
    <xf numFmtId="0" fontId="29" fillId="3" borderId="76" xfId="0" applyNumberFormat="1" applyFont="1" applyFill="1" applyBorder="1" applyAlignment="1">
      <alignment horizontal="center" vertical="center" wrapText="1"/>
    </xf>
    <xf numFmtId="0" fontId="30" fillId="3" borderId="6" xfId="0" applyNumberFormat="1" applyFont="1" applyFill="1" applyBorder="1" applyAlignment="1">
      <alignment horizontal="justify" vertical="center" wrapText="1"/>
    </xf>
    <xf numFmtId="0" fontId="30" fillId="3" borderId="19" xfId="0" applyNumberFormat="1" applyFont="1" applyFill="1" applyBorder="1" applyAlignment="1">
      <alignment horizontal="justify" vertical="center" wrapText="1"/>
    </xf>
    <xf numFmtId="0" fontId="30" fillId="3" borderId="7" xfId="0" applyNumberFormat="1" applyFont="1" applyFill="1" applyBorder="1" applyAlignment="1">
      <alignment horizontal="justify" vertical="center" wrapText="1"/>
    </xf>
    <xf numFmtId="0" fontId="30" fillId="3" borderId="30" xfId="0" applyNumberFormat="1" applyFont="1" applyFill="1" applyBorder="1" applyAlignment="1">
      <alignment horizontal="justify" vertical="center" wrapText="1"/>
    </xf>
    <xf numFmtId="0" fontId="30" fillId="3" borderId="8" xfId="0" applyNumberFormat="1" applyFont="1" applyFill="1" applyBorder="1" applyAlignment="1">
      <alignment horizontal="justify" vertical="center" wrapText="1"/>
    </xf>
    <xf numFmtId="0" fontId="30" fillId="3" borderId="11" xfId="0" applyNumberFormat="1" applyFont="1" applyFill="1" applyBorder="1" applyAlignment="1">
      <alignment horizontal="justify" vertical="center" wrapText="1"/>
    </xf>
    <xf numFmtId="0" fontId="30" fillId="3" borderId="14" xfId="0" applyNumberFormat="1" applyFont="1" applyFill="1" applyBorder="1" applyAlignment="1">
      <alignment horizontal="justify" vertical="center" wrapText="1"/>
    </xf>
    <xf numFmtId="0" fontId="30" fillId="3" borderId="12" xfId="0" applyNumberFormat="1" applyFont="1" applyFill="1" applyBorder="1" applyAlignment="1">
      <alignment horizontal="justify" vertical="center" wrapText="1"/>
    </xf>
    <xf numFmtId="0" fontId="30" fillId="3" borderId="13" xfId="0" applyNumberFormat="1" applyFont="1" applyFill="1" applyBorder="1" applyAlignment="1">
      <alignment horizontal="justify" vertical="center" wrapText="1"/>
    </xf>
    <xf numFmtId="0" fontId="30" fillId="3" borderId="15" xfId="0" applyNumberFormat="1" applyFont="1" applyFill="1" applyBorder="1" applyAlignment="1">
      <alignment horizontal="justify" vertical="center" wrapText="1"/>
    </xf>
    <xf numFmtId="0" fontId="30" fillId="3" borderId="5" xfId="0" applyNumberFormat="1" applyFont="1" applyFill="1" applyBorder="1" applyAlignment="1">
      <alignment horizontal="justify" vertical="center" wrapText="1"/>
    </xf>
    <xf numFmtId="0" fontId="30" fillId="3" borderId="1" xfId="0" applyNumberFormat="1" applyFont="1" applyFill="1" applyBorder="1" applyAlignment="1">
      <alignment horizontal="justify" vertical="center" wrapText="1"/>
    </xf>
    <xf numFmtId="0" fontId="30" fillId="3" borderId="4" xfId="0" applyNumberFormat="1" applyFont="1" applyFill="1" applyBorder="1" applyAlignment="1">
      <alignment horizontal="justify" vertical="center" wrapText="1"/>
    </xf>
    <xf numFmtId="0" fontId="30" fillId="3" borderId="10" xfId="0" applyNumberFormat="1" applyFont="1" applyFill="1" applyBorder="1" applyAlignment="1">
      <alignment horizontal="justify" vertical="center" wrapText="1"/>
    </xf>
    <xf numFmtId="0" fontId="29" fillId="3" borderId="68" xfId="0" applyNumberFormat="1" applyFont="1" applyFill="1" applyBorder="1" applyAlignment="1">
      <alignment horizontal="center" vertical="center"/>
    </xf>
    <xf numFmtId="0" fontId="29" fillId="3" borderId="50" xfId="0" applyNumberFormat="1" applyFont="1" applyFill="1" applyBorder="1" applyAlignment="1">
      <alignment horizontal="center" vertical="center"/>
    </xf>
    <xf numFmtId="0" fontId="29" fillId="3" borderId="11" xfId="0" applyNumberFormat="1" applyFont="1" applyFill="1" applyBorder="1" applyAlignment="1">
      <alignment horizontal="center" vertical="center"/>
    </xf>
    <xf numFmtId="0" fontId="29" fillId="3" borderId="13" xfId="0" applyNumberFormat="1" applyFont="1" applyFill="1" applyBorder="1" applyAlignment="1">
      <alignment horizontal="center" vertical="center"/>
    </xf>
    <xf numFmtId="0" fontId="29" fillId="3" borderId="6" xfId="0" applyNumberFormat="1" applyFont="1" applyFill="1" applyBorder="1" applyAlignment="1">
      <alignment horizontal="center" vertical="center" textRotation="255" wrapText="1"/>
    </xf>
    <xf numFmtId="0" fontId="29" fillId="3" borderId="8" xfId="0" applyNumberFormat="1" applyFont="1" applyFill="1" applyBorder="1" applyAlignment="1">
      <alignment horizontal="center" vertical="center" textRotation="255" wrapText="1"/>
    </xf>
    <xf numFmtId="0" fontId="29" fillId="3" borderId="9" xfId="0" applyNumberFormat="1" applyFont="1" applyFill="1" applyBorder="1" applyAlignment="1">
      <alignment horizontal="center" vertical="center" textRotation="255" wrapText="1"/>
    </xf>
    <xf numFmtId="0" fontId="29" fillId="3" borderId="10" xfId="0" applyNumberFormat="1" applyFont="1" applyFill="1" applyBorder="1" applyAlignment="1">
      <alignment horizontal="center" vertical="center" textRotation="255" wrapText="1"/>
    </xf>
    <xf numFmtId="0" fontId="29" fillId="3" borderId="11" xfId="0" applyNumberFormat="1" applyFont="1" applyFill="1" applyBorder="1" applyAlignment="1">
      <alignment horizontal="center" vertical="center" textRotation="255" wrapText="1"/>
    </xf>
    <xf numFmtId="0" fontId="29" fillId="3" borderId="15" xfId="0" applyNumberFormat="1" applyFont="1" applyFill="1" applyBorder="1" applyAlignment="1">
      <alignment horizontal="center" vertical="center" textRotation="255" wrapText="1"/>
    </xf>
    <xf numFmtId="1" fontId="27" fillId="8" borderId="43" xfId="0" quotePrefix="1" applyNumberFormat="1" applyFont="1" applyFill="1" applyBorder="1" applyAlignment="1">
      <alignment horizontal="center" vertical="center" wrapText="1"/>
    </xf>
    <xf numFmtId="1" fontId="27" fillId="8" borderId="28" xfId="0" quotePrefix="1" applyNumberFormat="1" applyFont="1" applyFill="1" applyBorder="1" applyAlignment="1">
      <alignment horizontal="center" vertical="center" wrapText="1"/>
    </xf>
    <xf numFmtId="1" fontId="35" fillId="5" borderId="36" xfId="0" applyNumberFormat="1" applyFont="1" applyFill="1" applyBorder="1" applyAlignment="1">
      <alignment horizontal="center" vertical="center" wrapText="1"/>
    </xf>
    <xf numFmtId="1" fontId="35" fillId="5" borderId="69" xfId="0" applyNumberFormat="1" applyFont="1" applyFill="1" applyBorder="1" applyAlignment="1">
      <alignment horizontal="center" vertical="center" wrapText="1"/>
    </xf>
    <xf numFmtId="3" fontId="35" fillId="5" borderId="43" xfId="1" applyNumberFormat="1" applyFont="1" applyFill="1" applyBorder="1" applyAlignment="1">
      <alignment horizontal="center" vertical="center"/>
    </xf>
    <xf numFmtId="3" fontId="35" fillId="5" borderId="28" xfId="1" applyNumberFormat="1" applyFont="1" applyFill="1" applyBorder="1" applyAlignment="1">
      <alignment horizontal="center" vertical="center"/>
    </xf>
    <xf numFmtId="167" fontId="35" fillId="5" borderId="1" xfId="2" applyNumberFormat="1" applyFont="1" applyFill="1" applyBorder="1" applyAlignment="1">
      <alignment horizontal="center" vertical="center"/>
    </xf>
    <xf numFmtId="167" fontId="35" fillId="5" borderId="12" xfId="2" applyNumberFormat="1" applyFont="1" applyFill="1" applyBorder="1" applyAlignment="1">
      <alignment horizontal="center" vertical="center"/>
    </xf>
    <xf numFmtId="167" fontId="35" fillId="5" borderId="36" xfId="2" applyNumberFormat="1" applyFont="1" applyFill="1" applyBorder="1" applyAlignment="1">
      <alignment horizontal="right" vertical="center" wrapText="1"/>
    </xf>
    <xf numFmtId="167" fontId="35" fillId="5" borderId="48" xfId="2" applyNumberFormat="1" applyFont="1" applyFill="1" applyBorder="1" applyAlignment="1">
      <alignment horizontal="right" vertical="center" wrapText="1"/>
    </xf>
    <xf numFmtId="167" fontId="35" fillId="5" borderId="64" xfId="2" applyNumberFormat="1" applyFont="1" applyFill="1" applyBorder="1" applyAlignment="1">
      <alignment horizontal="right" vertical="center" wrapText="1"/>
    </xf>
    <xf numFmtId="167" fontId="35" fillId="5" borderId="50" xfId="2" applyNumberFormat="1" applyFont="1" applyFill="1" applyBorder="1" applyAlignment="1">
      <alignment horizontal="right" vertical="center" wrapText="1"/>
    </xf>
    <xf numFmtId="3" fontId="35" fillId="5" borderId="44" xfId="0" applyNumberFormat="1" applyFont="1" applyFill="1" applyBorder="1" applyAlignment="1">
      <alignment horizontal="center" vertical="center"/>
    </xf>
    <xf numFmtId="3" fontId="35" fillId="5" borderId="33" xfId="0" applyNumberFormat="1" applyFont="1" applyFill="1" applyBorder="1" applyAlignment="1">
      <alignment horizontal="center" vertical="center"/>
    </xf>
    <xf numFmtId="1" fontId="35" fillId="5" borderId="6" xfId="0" applyNumberFormat="1" applyFont="1" applyFill="1" applyBorder="1" applyAlignment="1">
      <alignment horizontal="center" vertical="center"/>
    </xf>
    <xf numFmtId="1" fontId="35" fillId="5" borderId="14" xfId="0" applyNumberFormat="1" applyFont="1" applyFill="1" applyBorder="1" applyAlignment="1">
      <alignment horizontal="center" vertical="center"/>
    </xf>
    <xf numFmtId="1" fontId="35" fillId="5" borderId="15" xfId="0" applyNumberFormat="1" applyFont="1" applyFill="1" applyBorder="1" applyAlignment="1">
      <alignment horizontal="center" vertical="center"/>
    </xf>
    <xf numFmtId="1" fontId="27" fillId="8" borderId="43" xfId="0" applyNumberFormat="1" applyFont="1" applyFill="1" applyBorder="1" applyAlignment="1">
      <alignment horizontal="center" vertical="center" wrapText="1"/>
    </xf>
    <xf numFmtId="1" fontId="27" fillId="8" borderId="31" xfId="0" applyNumberFormat="1" applyFont="1" applyFill="1" applyBorder="1" applyAlignment="1">
      <alignment horizontal="center" vertical="center" wrapText="1"/>
    </xf>
    <xf numFmtId="3" fontId="33" fillId="8" borderId="63" xfId="2" applyNumberFormat="1" applyFont="1" applyFill="1" applyBorder="1" applyAlignment="1">
      <alignment horizontal="center" vertical="center" wrapText="1"/>
    </xf>
    <xf numFmtId="3" fontId="33" fillId="8" borderId="47" xfId="2" applyNumberFormat="1" applyFont="1" applyFill="1" applyBorder="1" applyAlignment="1">
      <alignment horizontal="center" vertical="center" wrapText="1"/>
    </xf>
    <xf numFmtId="3" fontId="33" fillId="8" borderId="55" xfId="2" applyNumberFormat="1" applyFont="1" applyFill="1" applyBorder="1" applyAlignment="1">
      <alignment horizontal="center" vertical="center" wrapText="1"/>
    </xf>
    <xf numFmtId="3" fontId="33" fillId="8" borderId="52" xfId="2" applyNumberFormat="1" applyFont="1" applyFill="1" applyBorder="1" applyAlignment="1">
      <alignment horizontal="center" vertical="center" wrapText="1"/>
    </xf>
    <xf numFmtId="9" fontId="34" fillId="8" borderId="64" xfId="3" applyFont="1" applyFill="1" applyBorder="1" applyAlignment="1">
      <alignment horizontal="center" vertical="center" wrapText="1"/>
    </xf>
    <xf numFmtId="9" fontId="34" fillId="8" borderId="2" xfId="3" applyFont="1" applyFill="1" applyBorder="1" applyAlignment="1">
      <alignment horizontal="center" vertical="center" wrapText="1"/>
    </xf>
    <xf numFmtId="9" fontId="34" fillId="8" borderId="66" xfId="3" applyFont="1" applyFill="1" applyBorder="1" applyAlignment="1">
      <alignment horizontal="center" vertical="center" wrapText="1"/>
    </xf>
    <xf numFmtId="44" fontId="33" fillId="8" borderId="63" xfId="2" applyFont="1" applyFill="1" applyBorder="1" applyAlignment="1">
      <alignment horizontal="center" vertical="center" wrapText="1"/>
    </xf>
    <xf numFmtId="44" fontId="33" fillId="8" borderId="47" xfId="2" applyFont="1" applyFill="1" applyBorder="1" applyAlignment="1">
      <alignment horizontal="center" vertical="center" wrapText="1"/>
    </xf>
    <xf numFmtId="9" fontId="34" fillId="8" borderId="64" xfId="3" applyFont="1" applyFill="1" applyBorder="1" applyAlignment="1">
      <alignment horizontal="center" vertical="center"/>
    </xf>
    <xf numFmtId="9" fontId="34" fillId="8" borderId="2" xfId="3" applyFont="1" applyFill="1" applyBorder="1" applyAlignment="1">
      <alignment horizontal="center" vertical="center"/>
    </xf>
    <xf numFmtId="9" fontId="34" fillId="8" borderId="66" xfId="3" applyFont="1" applyFill="1" applyBorder="1" applyAlignment="1">
      <alignment horizontal="center" vertical="center"/>
    </xf>
    <xf numFmtId="1" fontId="35" fillId="5" borderId="65" xfId="0" applyNumberFormat="1" applyFont="1" applyFill="1" applyBorder="1" applyAlignment="1">
      <alignment horizontal="center" vertical="center"/>
    </xf>
    <xf numFmtId="1" fontId="35" fillId="5" borderId="21" xfId="0" applyNumberFormat="1" applyFont="1" applyFill="1" applyBorder="1" applyAlignment="1">
      <alignment horizontal="center" vertical="center"/>
    </xf>
    <xf numFmtId="167" fontId="35" fillId="5" borderId="17" xfId="2" applyNumberFormat="1" applyFont="1" applyFill="1" applyBorder="1" applyAlignment="1">
      <alignment horizontal="center" vertical="center" wrapText="1"/>
    </xf>
    <xf numFmtId="167" fontId="35" fillId="5" borderId="3" xfId="2" applyNumberFormat="1" applyFont="1" applyFill="1" applyBorder="1" applyAlignment="1">
      <alignment horizontal="center" vertical="center" wrapText="1"/>
    </xf>
    <xf numFmtId="167" fontId="35" fillId="5" borderId="64" xfId="2" applyNumberFormat="1" applyFont="1" applyFill="1" applyBorder="1" applyAlignment="1">
      <alignment horizontal="center" vertical="center" wrapText="1"/>
    </xf>
    <xf numFmtId="167" fontId="35" fillId="5" borderId="50" xfId="2" applyNumberFormat="1" applyFont="1" applyFill="1" applyBorder="1" applyAlignment="1">
      <alignment horizontal="center" vertical="center" wrapText="1"/>
    </xf>
    <xf numFmtId="44" fontId="35" fillId="5" borderId="6" xfId="2" applyFont="1" applyFill="1" applyBorder="1" applyAlignment="1">
      <alignment horizontal="center" vertical="center"/>
    </xf>
    <xf numFmtId="44" fontId="35" fillId="5" borderId="9" xfId="2" applyFont="1" applyFill="1" applyBorder="1" applyAlignment="1">
      <alignment horizontal="center" vertical="center"/>
    </xf>
    <xf numFmtId="167" fontId="35" fillId="5" borderId="71" xfId="2" applyNumberFormat="1" applyFont="1" applyFill="1" applyBorder="1" applyAlignment="1">
      <alignment horizontal="right" vertical="center"/>
    </xf>
    <xf numFmtId="167" fontId="35" fillId="5" borderId="62" xfId="2" applyNumberFormat="1" applyFont="1" applyFill="1" applyBorder="1" applyAlignment="1">
      <alignment horizontal="right" vertical="center"/>
    </xf>
    <xf numFmtId="3" fontId="35" fillId="5" borderId="6" xfId="0" applyNumberFormat="1" applyFont="1" applyFill="1" applyBorder="1" applyAlignment="1">
      <alignment horizontal="center" vertical="center"/>
    </xf>
    <xf numFmtId="3" fontId="35" fillId="5" borderId="8" xfId="0" applyNumberFormat="1" applyFont="1" applyFill="1" applyBorder="1" applyAlignment="1">
      <alignment horizontal="center" vertical="center"/>
    </xf>
    <xf numFmtId="1" fontId="35" fillId="5" borderId="11" xfId="0" applyNumberFormat="1" applyFont="1" applyFill="1" applyBorder="1" applyAlignment="1">
      <alignment horizontal="center" vertical="center"/>
    </xf>
    <xf numFmtId="1" fontId="35" fillId="5" borderId="12" xfId="0" applyNumberFormat="1" applyFont="1" applyFill="1" applyBorder="1" applyAlignment="1">
      <alignment horizontal="center" vertical="center"/>
    </xf>
    <xf numFmtId="1" fontId="35" fillId="5" borderId="63" xfId="0" applyNumberFormat="1" applyFont="1" applyFill="1" applyBorder="1" applyAlignment="1">
      <alignment horizontal="center" vertical="center"/>
    </xf>
    <xf numFmtId="1" fontId="35" fillId="5" borderId="36" xfId="0" applyNumberFormat="1" applyFont="1" applyFill="1" applyBorder="1" applyAlignment="1">
      <alignment horizontal="center" vertical="center"/>
    </xf>
    <xf numFmtId="1" fontId="35" fillId="5" borderId="20" xfId="0" applyNumberFormat="1" applyFont="1" applyFill="1" applyBorder="1" applyAlignment="1">
      <alignment horizontal="center" vertical="center"/>
    </xf>
    <xf numFmtId="3" fontId="35" fillId="5" borderId="43" xfId="0" applyNumberFormat="1" applyFont="1" applyFill="1" applyBorder="1" applyAlignment="1">
      <alignment horizontal="center" vertical="center"/>
    </xf>
    <xf numFmtId="3" fontId="35" fillId="5" borderId="31" xfId="0" applyNumberFormat="1" applyFont="1" applyFill="1" applyBorder="1" applyAlignment="1">
      <alignment horizontal="center" vertical="center"/>
    </xf>
    <xf numFmtId="3" fontId="35" fillId="5" borderId="28" xfId="0" applyNumberFormat="1" applyFont="1" applyFill="1" applyBorder="1" applyAlignment="1">
      <alignment horizontal="center" vertical="center"/>
    </xf>
    <xf numFmtId="3" fontId="35" fillId="5" borderId="53" xfId="0" applyNumberFormat="1" applyFont="1" applyFill="1" applyBorder="1" applyAlignment="1">
      <alignment horizontal="center" vertical="center"/>
    </xf>
    <xf numFmtId="3" fontId="35" fillId="5" borderId="56" xfId="0" applyNumberFormat="1" applyFont="1" applyFill="1" applyBorder="1" applyAlignment="1">
      <alignment horizontal="center" vertical="center"/>
    </xf>
    <xf numFmtId="3" fontId="35" fillId="5" borderId="54" xfId="0" applyNumberFormat="1" applyFont="1" applyFill="1" applyBorder="1" applyAlignment="1">
      <alignment horizontal="center" vertical="center"/>
    </xf>
    <xf numFmtId="3" fontId="35" fillId="5" borderId="57" xfId="0" applyNumberFormat="1" applyFont="1" applyFill="1" applyBorder="1" applyAlignment="1">
      <alignment horizontal="center" vertical="center"/>
    </xf>
    <xf numFmtId="9" fontId="35" fillId="5" borderId="54" xfId="3" applyFont="1" applyFill="1" applyBorder="1" applyAlignment="1">
      <alignment horizontal="center" vertical="center"/>
    </xf>
    <xf numFmtId="9" fontId="35" fillId="5" borderId="57" xfId="3" applyFont="1" applyFill="1" applyBorder="1" applyAlignment="1">
      <alignment horizontal="center" vertical="center"/>
    </xf>
    <xf numFmtId="2" fontId="35" fillId="5" borderId="33" xfId="0" applyNumberFormat="1" applyFont="1" applyFill="1" applyBorder="1" applyAlignment="1">
      <alignment horizontal="center" vertical="center"/>
    </xf>
    <xf numFmtId="2" fontId="35" fillId="5" borderId="42" xfId="0" applyNumberFormat="1" applyFont="1" applyFill="1" applyBorder="1" applyAlignment="1">
      <alignment horizontal="center" vertical="center"/>
    </xf>
    <xf numFmtId="3" fontId="33" fillId="8" borderId="37" xfId="2" applyNumberFormat="1" applyFont="1" applyFill="1" applyBorder="1" applyAlignment="1">
      <alignment horizontal="center" vertical="center" wrapText="1"/>
    </xf>
    <xf numFmtId="9" fontId="34" fillId="8" borderId="8" xfId="3" applyNumberFormat="1" applyFont="1" applyFill="1" applyBorder="1" applyAlignment="1">
      <alignment horizontal="center" vertical="center"/>
    </xf>
    <xf numFmtId="9" fontId="34" fillId="8" borderId="10" xfId="3" applyNumberFormat="1" applyFont="1" applyFill="1" applyBorder="1" applyAlignment="1">
      <alignment horizontal="center" vertical="center"/>
    </xf>
    <xf numFmtId="9" fontId="34" fillId="8" borderId="15" xfId="3" applyNumberFormat="1" applyFont="1" applyFill="1" applyBorder="1" applyAlignment="1">
      <alignment horizontal="center" vertical="center"/>
    </xf>
    <xf numFmtId="9" fontId="34" fillId="8" borderId="20" xfId="3" applyNumberFormat="1" applyFont="1" applyFill="1" applyBorder="1" applyAlignment="1">
      <alignment horizontal="center" vertical="center" wrapText="1"/>
    </xf>
    <xf numFmtId="9" fontId="34" fillId="8" borderId="21" xfId="3" applyNumberFormat="1" applyFont="1" applyFill="1" applyBorder="1" applyAlignment="1">
      <alignment horizontal="center" vertical="center" wrapText="1"/>
    </xf>
    <xf numFmtId="165" fontId="29" fillId="3" borderId="45" xfId="0" applyNumberFormat="1" applyFont="1" applyFill="1" applyBorder="1" applyAlignment="1">
      <alignment horizontal="center" vertical="center" wrapText="1"/>
    </xf>
    <xf numFmtId="165" fontId="29" fillId="3" borderId="53" xfId="0" applyNumberFormat="1" applyFont="1" applyFill="1" applyBorder="1" applyAlignment="1">
      <alignment horizontal="center" vertical="center" wrapText="1"/>
    </xf>
    <xf numFmtId="165" fontId="29" fillId="3" borderId="56" xfId="0" applyNumberFormat="1" applyFont="1" applyFill="1" applyBorder="1" applyAlignment="1">
      <alignment horizontal="center" vertical="center" wrapText="1"/>
    </xf>
    <xf numFmtId="165" fontId="29" fillId="3" borderId="11" xfId="0" applyNumberFormat="1" applyFont="1" applyFill="1" applyBorder="1" applyAlignment="1">
      <alignment horizontal="center" vertical="center" wrapText="1"/>
    </xf>
    <xf numFmtId="165" fontId="29" fillId="3" borderId="33" xfId="0" applyNumberFormat="1" applyFont="1" applyFill="1" applyBorder="1" applyAlignment="1">
      <alignment horizontal="center" vertical="center" wrapText="1"/>
    </xf>
    <xf numFmtId="165" fontId="29" fillId="3" borderId="15" xfId="0" applyNumberFormat="1" applyFont="1" applyFill="1" applyBorder="1" applyAlignment="1">
      <alignment horizontal="center" vertical="center" wrapText="1"/>
    </xf>
    <xf numFmtId="1" fontId="27" fillId="8" borderId="28" xfId="0" applyNumberFormat="1" applyFont="1" applyFill="1" applyBorder="1" applyAlignment="1">
      <alignment horizontal="center" vertical="center" wrapText="1"/>
    </xf>
    <xf numFmtId="44" fontId="33" fillId="8" borderId="9" xfId="2" applyFont="1" applyFill="1" applyBorder="1" applyAlignment="1">
      <alignment horizontal="center" vertical="center" wrapText="1"/>
    </xf>
    <xf numFmtId="44" fontId="33" fillId="8" borderId="11" xfId="2" applyFont="1" applyFill="1" applyBorder="1" applyAlignment="1">
      <alignment horizontal="center" vertical="center" wrapText="1"/>
    </xf>
    <xf numFmtId="9" fontId="27" fillId="8" borderId="25" xfId="3" applyNumberFormat="1" applyFont="1" applyFill="1" applyBorder="1" applyAlignment="1">
      <alignment horizontal="center" vertical="center" wrapText="1"/>
    </xf>
    <xf numFmtId="9" fontId="27" fillId="8" borderId="41" xfId="3" applyNumberFormat="1" applyFont="1" applyFill="1" applyBorder="1" applyAlignment="1">
      <alignment horizontal="center" vertical="center" wrapText="1"/>
    </xf>
    <xf numFmtId="9" fontId="27" fillId="8" borderId="26" xfId="3" applyNumberFormat="1" applyFont="1" applyFill="1" applyBorder="1" applyAlignment="1">
      <alignment horizontal="center" vertical="center" wrapText="1"/>
    </xf>
    <xf numFmtId="9" fontId="27" fillId="8" borderId="27" xfId="3" applyNumberFormat="1" applyFont="1" applyFill="1" applyBorder="1" applyAlignment="1">
      <alignment horizontal="center" vertical="center" wrapText="1"/>
    </xf>
    <xf numFmtId="9" fontId="34" fillId="8" borderId="30" xfId="3" applyNumberFormat="1" applyFont="1" applyFill="1" applyBorder="1" applyAlignment="1">
      <alignment horizontal="center" vertical="center"/>
    </xf>
    <xf numFmtId="9" fontId="34" fillId="8" borderId="4" xfId="3" applyNumberFormat="1" applyFont="1" applyFill="1" applyBorder="1" applyAlignment="1">
      <alignment horizontal="center" vertical="center"/>
    </xf>
    <xf numFmtId="9" fontId="34" fillId="8" borderId="13" xfId="3" applyNumberFormat="1" applyFont="1" applyFill="1" applyBorder="1" applyAlignment="1">
      <alignment horizontal="center" vertical="center"/>
    </xf>
    <xf numFmtId="9" fontId="34" fillId="8" borderId="20" xfId="3" applyFont="1" applyFill="1" applyBorder="1" applyAlignment="1">
      <alignment horizontal="center" vertical="center"/>
    </xf>
    <xf numFmtId="9" fontId="34" fillId="8" borderId="21" xfId="3" applyFont="1" applyFill="1" applyBorder="1" applyAlignment="1">
      <alignment horizontal="center" vertical="center"/>
    </xf>
    <xf numFmtId="9" fontId="34" fillId="8" borderId="22" xfId="3" applyFont="1" applyFill="1" applyBorder="1" applyAlignment="1">
      <alignment horizontal="center" vertical="center"/>
    </xf>
    <xf numFmtId="9" fontId="34" fillId="8" borderId="20" xfId="3" applyNumberFormat="1" applyFont="1" applyFill="1" applyBorder="1" applyAlignment="1">
      <alignment horizontal="center" vertical="center"/>
    </xf>
    <xf numFmtId="9" fontId="34" fillId="8" borderId="21" xfId="3" applyNumberFormat="1" applyFont="1" applyFill="1" applyBorder="1" applyAlignment="1">
      <alignment horizontal="center" vertical="center"/>
    </xf>
    <xf numFmtId="9" fontId="34" fillId="8" borderId="22" xfId="3" applyNumberFormat="1" applyFont="1" applyFill="1" applyBorder="1" applyAlignment="1">
      <alignment horizontal="center" vertical="center"/>
    </xf>
    <xf numFmtId="9" fontId="34" fillId="8" borderId="20" xfId="3" applyFont="1" applyFill="1" applyBorder="1" applyAlignment="1">
      <alignment horizontal="center" vertical="center" wrapText="1"/>
    </xf>
    <xf numFmtId="9" fontId="34" fillId="8" borderId="21" xfId="3" applyFont="1" applyFill="1" applyBorder="1" applyAlignment="1">
      <alignment horizontal="center" vertical="center" wrapText="1"/>
    </xf>
    <xf numFmtId="9" fontId="34" fillId="8" borderId="22" xfId="3" applyFont="1" applyFill="1" applyBorder="1" applyAlignment="1">
      <alignment horizontal="center" vertical="center" wrapText="1"/>
    </xf>
    <xf numFmtId="44" fontId="33" fillId="8" borderId="6" xfId="2" applyFont="1" applyFill="1" applyBorder="1" applyAlignment="1">
      <alignment horizontal="center" vertical="center" wrapText="1"/>
    </xf>
    <xf numFmtId="9" fontId="34" fillId="8" borderId="22" xfId="3" applyNumberFormat="1" applyFont="1" applyFill="1" applyBorder="1" applyAlignment="1">
      <alignment horizontal="center" vertical="center" wrapText="1"/>
    </xf>
    <xf numFmtId="0" fontId="29" fillId="2" borderId="45" xfId="0" applyNumberFormat="1" applyFont="1" applyFill="1" applyBorder="1" applyAlignment="1">
      <alignment horizontal="center" vertical="center" wrapText="1"/>
    </xf>
    <xf numFmtId="0" fontId="29" fillId="2" borderId="53" xfId="0" applyNumberFormat="1" applyFont="1" applyFill="1" applyBorder="1" applyAlignment="1">
      <alignment horizontal="center" vertical="center" wrapText="1"/>
    </xf>
    <xf numFmtId="0" fontId="29" fillId="2" borderId="56" xfId="0" applyNumberFormat="1" applyFont="1" applyFill="1" applyBorder="1" applyAlignment="1">
      <alignment horizontal="center" vertical="center" wrapText="1"/>
    </xf>
    <xf numFmtId="0" fontId="30" fillId="2" borderId="29" xfId="0" applyNumberFormat="1" applyFont="1" applyFill="1" applyBorder="1" applyAlignment="1">
      <alignment horizontal="justify" vertical="center" wrapText="1"/>
    </xf>
    <xf numFmtId="0" fontId="30" fillId="2" borderId="54" xfId="0" applyNumberFormat="1" applyFont="1" applyFill="1" applyBorder="1" applyAlignment="1">
      <alignment horizontal="justify" vertical="center" wrapText="1"/>
    </xf>
    <xf numFmtId="0" fontId="30" fillId="2" borderId="57" xfId="0" applyNumberFormat="1" applyFont="1" applyFill="1" applyBorder="1" applyAlignment="1">
      <alignment horizontal="justify" vertical="center" wrapText="1"/>
    </xf>
    <xf numFmtId="0" fontId="30" fillId="2" borderId="58" xfId="0" applyNumberFormat="1" applyFont="1" applyFill="1" applyBorder="1" applyAlignment="1">
      <alignment horizontal="justify" vertical="center" wrapText="1"/>
    </xf>
    <xf numFmtId="0" fontId="30" fillId="2" borderId="60" xfId="0" applyNumberFormat="1" applyFont="1" applyFill="1" applyBorder="1" applyAlignment="1">
      <alignment horizontal="justify" vertical="center" wrapText="1"/>
    </xf>
    <xf numFmtId="0" fontId="30" fillId="2" borderId="51" xfId="0" applyNumberFormat="1" applyFont="1" applyFill="1" applyBorder="1" applyAlignment="1">
      <alignment horizontal="justify" vertical="center" wrapText="1"/>
    </xf>
    <xf numFmtId="0" fontId="30" fillId="2" borderId="26" xfId="0" applyNumberFormat="1" applyFont="1" applyFill="1" applyBorder="1" applyAlignment="1">
      <alignment horizontal="justify" vertical="center" wrapText="1"/>
    </xf>
    <xf numFmtId="0" fontId="30" fillId="2" borderId="18" xfId="0" applyNumberFormat="1" applyFont="1" applyFill="1" applyBorder="1" applyAlignment="1">
      <alignment horizontal="justify" vertical="center" wrapText="1"/>
    </xf>
    <xf numFmtId="0" fontId="30" fillId="2" borderId="27" xfId="0" applyNumberFormat="1" applyFont="1" applyFill="1" applyBorder="1" applyAlignment="1">
      <alignment horizontal="justify" vertical="center" wrapText="1"/>
    </xf>
    <xf numFmtId="0" fontId="29" fillId="2" borderId="71" xfId="0" applyNumberFormat="1" applyFont="1" applyFill="1" applyBorder="1" applyAlignment="1">
      <alignment horizontal="center" vertical="center" textRotation="255" wrapText="1"/>
    </xf>
    <xf numFmtId="0" fontId="29" fillId="2" borderId="72" xfId="0" applyNumberFormat="1" applyFont="1" applyFill="1" applyBorder="1" applyAlignment="1">
      <alignment horizontal="center" vertical="center" textRotation="255" wrapText="1"/>
    </xf>
    <xf numFmtId="0" fontId="29" fillId="2" borderId="73" xfId="0" applyNumberFormat="1" applyFont="1" applyFill="1" applyBorder="1" applyAlignment="1">
      <alignment horizontal="center" vertical="center" textRotation="255" wrapText="1"/>
    </xf>
    <xf numFmtId="165" fontId="27" fillId="8" borderId="43" xfId="0" applyNumberFormat="1" applyFont="1" applyFill="1" applyBorder="1" applyAlignment="1">
      <alignment horizontal="center" vertical="center" wrapText="1"/>
    </xf>
    <xf numFmtId="165" fontId="27" fillId="8" borderId="31" xfId="0" applyNumberFormat="1" applyFont="1" applyFill="1" applyBorder="1" applyAlignment="1">
      <alignment horizontal="center" vertical="center" wrapText="1"/>
    </xf>
    <xf numFmtId="165" fontId="27" fillId="8" borderId="28" xfId="0" applyNumberFormat="1" applyFont="1" applyFill="1" applyBorder="1" applyAlignment="1">
      <alignment horizontal="center" vertical="center" wrapText="1"/>
    </xf>
    <xf numFmtId="0" fontId="29" fillId="2" borderId="44" xfId="0" applyNumberFormat="1" applyFont="1" applyFill="1" applyBorder="1" applyAlignment="1">
      <alignment horizontal="center" vertical="center" wrapText="1"/>
    </xf>
    <xf numFmtId="0" fontId="29" fillId="2" borderId="33" xfId="0" applyNumberFormat="1" applyFont="1" applyFill="1" applyBorder="1" applyAlignment="1">
      <alignment horizontal="center" vertical="center" wrapText="1"/>
    </xf>
    <xf numFmtId="0" fontId="29" fillId="2" borderId="42" xfId="0" applyNumberFormat="1" applyFont="1" applyFill="1" applyBorder="1" applyAlignment="1">
      <alignment horizontal="center" vertical="center" wrapText="1"/>
    </xf>
    <xf numFmtId="0" fontId="30" fillId="2" borderId="45" xfId="0" applyNumberFormat="1" applyFont="1" applyFill="1" applyBorder="1" applyAlignment="1">
      <alignment horizontal="justify" vertical="center" wrapText="1"/>
    </xf>
    <xf numFmtId="0" fontId="30" fillId="2" borderId="53" xfId="0" applyNumberFormat="1" applyFont="1" applyFill="1" applyBorder="1" applyAlignment="1">
      <alignment horizontal="justify" vertical="center" wrapText="1"/>
    </xf>
    <xf numFmtId="0" fontId="30" fillId="2" borderId="56" xfId="0" applyNumberFormat="1" applyFont="1" applyFill="1" applyBorder="1" applyAlignment="1">
      <alignment horizontal="justify" vertical="center" wrapText="1"/>
    </xf>
    <xf numFmtId="9" fontId="31" fillId="8" borderId="25" xfId="3" applyFont="1" applyFill="1" applyBorder="1" applyAlignment="1">
      <alignment horizontal="center" vertical="center" wrapText="1"/>
    </xf>
    <xf numFmtId="9" fontId="31" fillId="8" borderId="41" xfId="3" applyFont="1" applyFill="1" applyBorder="1" applyAlignment="1">
      <alignment horizontal="center" vertical="center" wrapText="1"/>
    </xf>
    <xf numFmtId="9" fontId="31" fillId="8" borderId="26" xfId="3" applyFont="1" applyFill="1" applyBorder="1" applyAlignment="1">
      <alignment horizontal="center" vertical="center" wrapText="1"/>
    </xf>
    <xf numFmtId="9" fontId="31" fillId="8" borderId="27" xfId="3" applyFont="1" applyFill="1" applyBorder="1" applyAlignment="1">
      <alignment horizontal="center" vertical="center" wrapText="1"/>
    </xf>
    <xf numFmtId="9" fontId="34" fillId="8" borderId="64" xfId="3" applyNumberFormat="1" applyFont="1" applyFill="1" applyBorder="1" applyAlignment="1">
      <alignment horizontal="center" vertical="center"/>
    </xf>
    <xf numFmtId="9" fontId="34" fillId="8" borderId="2" xfId="3" applyNumberFormat="1" applyFont="1" applyFill="1" applyBorder="1" applyAlignment="1">
      <alignment horizontal="center" vertical="center"/>
    </xf>
    <xf numFmtId="9" fontId="34" fillId="8" borderId="66" xfId="3" applyNumberFormat="1" applyFont="1" applyFill="1" applyBorder="1" applyAlignment="1">
      <alignment horizontal="center" vertical="center"/>
    </xf>
    <xf numFmtId="1" fontId="35" fillId="5" borderId="71" xfId="0" applyNumberFormat="1" applyFont="1" applyFill="1" applyBorder="1" applyAlignment="1">
      <alignment horizontal="center" vertical="center" wrapText="1"/>
    </xf>
    <xf numFmtId="1" fontId="35" fillId="5" borderId="73" xfId="0" applyNumberFormat="1" applyFont="1" applyFill="1" applyBorder="1" applyAlignment="1">
      <alignment horizontal="center" vertical="center" wrapText="1"/>
    </xf>
    <xf numFmtId="1" fontId="35" fillId="5" borderId="17" xfId="0" applyNumberFormat="1" applyFont="1" applyFill="1" applyBorder="1" applyAlignment="1">
      <alignment horizontal="center" vertical="center" wrapText="1"/>
    </xf>
    <xf numFmtId="1" fontId="35" fillId="5" borderId="18" xfId="0" applyNumberFormat="1" applyFont="1" applyFill="1" applyBorder="1" applyAlignment="1">
      <alignment horizontal="center" vertical="center" wrapText="1"/>
    </xf>
    <xf numFmtId="9" fontId="34" fillId="8" borderId="24" xfId="3" applyFont="1" applyFill="1" applyBorder="1" applyAlignment="1">
      <alignment horizontal="center" vertical="center"/>
    </xf>
    <xf numFmtId="9" fontId="34" fillId="8" borderId="17" xfId="3" applyFont="1" applyFill="1" applyBorder="1" applyAlignment="1">
      <alignment horizontal="center" vertical="center"/>
    </xf>
    <xf numFmtId="9" fontId="34" fillId="8" borderId="23" xfId="3" applyFont="1" applyFill="1" applyBorder="1" applyAlignment="1">
      <alignment horizontal="center" vertical="center"/>
    </xf>
    <xf numFmtId="9" fontId="34" fillId="8" borderId="25" xfId="3" applyFont="1" applyFill="1" applyBorder="1" applyAlignment="1">
      <alignment horizontal="center" vertical="center"/>
    </xf>
    <xf numFmtId="9" fontId="34" fillId="8" borderId="0" xfId="3" applyFont="1" applyFill="1" applyBorder="1" applyAlignment="1">
      <alignment horizontal="center" vertical="center"/>
    </xf>
    <xf numFmtId="9" fontId="34" fillId="8" borderId="41" xfId="3" applyFont="1" applyFill="1" applyBorder="1" applyAlignment="1">
      <alignment horizontal="center" vertical="center"/>
    </xf>
    <xf numFmtId="9" fontId="34" fillId="8" borderId="26" xfId="3" applyFont="1" applyFill="1" applyBorder="1" applyAlignment="1">
      <alignment horizontal="center" vertical="center"/>
    </xf>
    <xf numFmtId="9" fontId="34" fillId="8" borderId="18" xfId="3" applyFont="1" applyFill="1" applyBorder="1" applyAlignment="1">
      <alignment horizontal="center" vertical="center"/>
    </xf>
    <xf numFmtId="9" fontId="34" fillId="8" borderId="27" xfId="3" applyFont="1" applyFill="1" applyBorder="1" applyAlignment="1">
      <alignment horizontal="center" vertical="center"/>
    </xf>
    <xf numFmtId="9" fontId="27" fillId="8" borderId="24" xfId="3" applyFont="1" applyFill="1" applyBorder="1" applyAlignment="1">
      <alignment horizontal="center" vertical="center" wrapText="1"/>
    </xf>
    <xf numFmtId="9" fontId="27" fillId="8" borderId="17" xfId="3" applyFont="1" applyFill="1" applyBorder="1" applyAlignment="1">
      <alignment horizontal="center" vertical="center" wrapText="1"/>
    </xf>
    <xf numFmtId="9" fontId="27" fillId="8" borderId="23" xfId="3" applyFont="1" applyFill="1" applyBorder="1" applyAlignment="1">
      <alignment horizontal="center" vertical="center" wrapText="1"/>
    </xf>
    <xf numFmtId="9" fontId="27" fillId="8" borderId="25" xfId="3" applyFont="1" applyFill="1" applyBorder="1" applyAlignment="1">
      <alignment horizontal="center" vertical="center" wrapText="1"/>
    </xf>
    <xf numFmtId="9" fontId="27" fillId="8" borderId="0" xfId="3" applyFont="1" applyFill="1" applyBorder="1" applyAlignment="1">
      <alignment horizontal="center" vertical="center" wrapText="1"/>
    </xf>
    <xf numFmtId="9" fontId="27" fillId="8" borderId="41" xfId="3" applyFont="1" applyFill="1" applyBorder="1" applyAlignment="1">
      <alignment horizontal="center" vertical="center" wrapText="1"/>
    </xf>
    <xf numFmtId="9" fontId="27" fillId="8" borderId="26" xfId="3" applyFont="1" applyFill="1" applyBorder="1" applyAlignment="1">
      <alignment horizontal="center" vertical="center" wrapText="1"/>
    </xf>
    <xf numFmtId="9" fontId="27" fillId="8" borderId="18" xfId="3" applyFont="1" applyFill="1" applyBorder="1" applyAlignment="1">
      <alignment horizontal="center" vertical="center" wrapText="1"/>
    </xf>
    <xf numFmtId="9" fontId="27" fillId="8" borderId="27" xfId="3" applyFont="1" applyFill="1" applyBorder="1" applyAlignment="1">
      <alignment horizontal="center" vertical="center" wrapText="1"/>
    </xf>
    <xf numFmtId="165" fontId="27" fillId="7" borderId="24" xfId="0" applyFont="1" applyFill="1" applyBorder="1" applyAlignment="1">
      <alignment horizontal="center" vertical="center" wrapText="1"/>
    </xf>
    <xf numFmtId="165" fontId="27" fillId="7" borderId="17" xfId="0" applyFont="1" applyFill="1" applyBorder="1" applyAlignment="1">
      <alignment horizontal="center" vertical="center" wrapText="1"/>
    </xf>
    <xf numFmtId="165" fontId="27" fillId="7" borderId="23" xfId="0" applyFont="1" applyFill="1" applyBorder="1" applyAlignment="1">
      <alignment horizontal="center" vertical="center" wrapText="1"/>
    </xf>
    <xf numFmtId="165" fontId="27" fillId="7" borderId="25" xfId="0" applyFont="1" applyFill="1" applyBorder="1" applyAlignment="1">
      <alignment horizontal="center" vertical="center" wrapText="1"/>
    </xf>
    <xf numFmtId="165" fontId="27" fillId="7" borderId="0" xfId="0" applyFont="1" applyFill="1" applyBorder="1" applyAlignment="1">
      <alignment horizontal="center" vertical="center" wrapText="1"/>
    </xf>
    <xf numFmtId="165" fontId="27" fillId="7" borderId="41" xfId="0" applyFont="1" applyFill="1" applyBorder="1" applyAlignment="1">
      <alignment horizontal="center" vertical="center" wrapText="1"/>
    </xf>
    <xf numFmtId="165" fontId="27" fillId="7" borderId="26" xfId="0" applyFont="1" applyFill="1" applyBorder="1" applyAlignment="1">
      <alignment horizontal="center" vertical="center" wrapText="1"/>
    </xf>
    <xf numFmtId="165" fontId="27" fillId="7" borderId="18" xfId="0" applyFont="1" applyFill="1" applyBorder="1" applyAlignment="1">
      <alignment horizontal="center" vertical="center" wrapText="1"/>
    </xf>
    <xf numFmtId="165" fontId="27" fillId="7" borderId="27" xfId="0" applyFont="1" applyFill="1" applyBorder="1" applyAlignment="1">
      <alignment horizontal="center" vertical="center" wrapText="1"/>
    </xf>
    <xf numFmtId="0" fontId="27" fillId="4" borderId="67" xfId="2" applyNumberFormat="1" applyFont="1" applyFill="1" applyBorder="1" applyAlignment="1">
      <alignment horizontal="center" vertical="center"/>
    </xf>
    <xf numFmtId="0" fontId="27" fillId="4" borderId="68" xfId="2" applyNumberFormat="1" applyFont="1" applyFill="1" applyBorder="1" applyAlignment="1">
      <alignment horizontal="center" vertical="center"/>
    </xf>
    <xf numFmtId="165" fontId="27" fillId="4" borderId="64" xfId="0" applyNumberFormat="1" applyFont="1" applyFill="1" applyBorder="1" applyAlignment="1">
      <alignment horizontal="center" vertical="center" wrapText="1"/>
    </xf>
    <xf numFmtId="165" fontId="27" fillId="4" borderId="50" xfId="0" applyNumberFormat="1" applyFont="1" applyFill="1" applyBorder="1" applyAlignment="1">
      <alignment horizontal="center" vertical="center" wrapText="1"/>
    </xf>
    <xf numFmtId="0" fontId="27" fillId="4" borderId="37" xfId="2" applyNumberFormat="1" applyFont="1" applyFill="1" applyBorder="1" applyAlignment="1">
      <alignment horizontal="center" vertical="center"/>
    </xf>
    <xf numFmtId="9" fontId="27" fillId="8" borderId="24" xfId="3" applyNumberFormat="1" applyFont="1" applyFill="1" applyBorder="1" applyAlignment="1">
      <alignment horizontal="center" vertical="center" wrapText="1"/>
    </xf>
    <xf numFmtId="9" fontId="27" fillId="8" borderId="23" xfId="3" applyNumberFormat="1" applyFont="1" applyFill="1" applyBorder="1" applyAlignment="1">
      <alignment horizontal="center" vertical="center" wrapText="1"/>
    </xf>
    <xf numFmtId="44" fontId="33" fillId="8" borderId="19" xfId="2" applyFont="1" applyFill="1" applyBorder="1" applyAlignment="1">
      <alignment horizontal="center" vertical="center" wrapText="1"/>
    </xf>
    <xf numFmtId="44" fontId="33" fillId="8" borderId="5" xfId="2" applyFont="1" applyFill="1" applyBorder="1" applyAlignment="1">
      <alignment horizontal="center" vertical="center" wrapText="1"/>
    </xf>
    <xf numFmtId="44" fontId="33" fillId="8" borderId="14" xfId="2" applyFont="1" applyFill="1" applyBorder="1" applyAlignment="1">
      <alignment horizontal="center" vertical="center" wrapText="1"/>
    </xf>
    <xf numFmtId="165" fontId="27" fillId="4" borderId="2" xfId="0" applyNumberFormat="1" applyFont="1" applyFill="1" applyBorder="1" applyAlignment="1">
      <alignment horizontal="center" vertical="center" wrapText="1"/>
    </xf>
    <xf numFmtId="165" fontId="27" fillId="8" borderId="24" xfId="0" applyNumberFormat="1" applyFont="1" applyFill="1" applyBorder="1" applyAlignment="1">
      <alignment horizontal="center" vertical="center" textRotation="255" wrapText="1"/>
    </xf>
    <xf numFmtId="165" fontId="27" fillId="8" borderId="63" xfId="0" applyNumberFormat="1" applyFont="1" applyFill="1" applyBorder="1" applyAlignment="1">
      <alignment horizontal="center" vertical="center" textRotation="255" wrapText="1"/>
    </xf>
    <xf numFmtId="165" fontId="27" fillId="8" borderId="25" xfId="0" applyNumberFormat="1" applyFont="1" applyFill="1" applyBorder="1" applyAlignment="1">
      <alignment horizontal="center" vertical="center" textRotation="255" wrapText="1"/>
    </xf>
    <xf numFmtId="165" fontId="27" fillId="8" borderId="65" xfId="0" applyNumberFormat="1" applyFont="1" applyFill="1" applyBorder="1" applyAlignment="1">
      <alignment horizontal="center" vertical="center" textRotation="255" wrapText="1"/>
    </xf>
    <xf numFmtId="165" fontId="27" fillId="8" borderId="26" xfId="0" applyNumberFormat="1" applyFont="1" applyFill="1" applyBorder="1" applyAlignment="1">
      <alignment horizontal="center" vertical="center" textRotation="255" wrapText="1"/>
    </xf>
    <xf numFmtId="165" fontId="27" fillId="8" borderId="52" xfId="0" applyNumberFormat="1" applyFont="1" applyFill="1" applyBorder="1" applyAlignment="1">
      <alignment horizontal="center" vertical="center" textRotation="255" wrapText="1"/>
    </xf>
    <xf numFmtId="165" fontId="31" fillId="8" borderId="64" xfId="0" applyNumberFormat="1" applyFont="1" applyFill="1" applyBorder="1" applyAlignment="1">
      <alignment horizontal="center" vertical="center" wrapText="1"/>
    </xf>
    <xf numFmtId="165" fontId="31" fillId="8" borderId="23" xfId="0" applyNumberFormat="1" applyFont="1" applyFill="1" applyBorder="1" applyAlignment="1">
      <alignment horizontal="center" vertical="center" wrapText="1"/>
    </xf>
    <xf numFmtId="165" fontId="31" fillId="8" borderId="50" xfId="0" applyNumberFormat="1" applyFont="1" applyFill="1" applyBorder="1" applyAlignment="1">
      <alignment horizontal="center" vertical="center" wrapText="1"/>
    </xf>
    <xf numFmtId="165" fontId="31" fillId="8" borderId="70" xfId="0" applyNumberFormat="1" applyFont="1" applyFill="1" applyBorder="1" applyAlignment="1">
      <alignment horizontal="center" vertical="center" wrapText="1"/>
    </xf>
    <xf numFmtId="165" fontId="27" fillId="8" borderId="36" xfId="0" applyNumberFormat="1" applyFont="1" applyFill="1" applyBorder="1" applyAlignment="1">
      <alignment horizontal="center" vertical="center" textRotation="255" wrapText="1"/>
    </xf>
    <xf numFmtId="165" fontId="27" fillId="8" borderId="61" xfId="0" applyNumberFormat="1" applyFont="1" applyFill="1" applyBorder="1" applyAlignment="1">
      <alignment horizontal="center" vertical="center" textRotation="255" wrapText="1"/>
    </xf>
    <xf numFmtId="165" fontId="27" fillId="8" borderId="69" xfId="0" applyNumberFormat="1" applyFont="1" applyFill="1" applyBorder="1" applyAlignment="1">
      <alignment horizontal="center" vertical="center" textRotation="255" wrapText="1"/>
    </xf>
    <xf numFmtId="165" fontId="27" fillId="4" borderId="24" xfId="0" applyNumberFormat="1" applyFont="1" applyFill="1" applyBorder="1" applyAlignment="1">
      <alignment horizontal="center" vertical="center" wrapText="1"/>
    </xf>
    <xf numFmtId="165" fontId="27" fillId="4" borderId="17" xfId="0" applyNumberFormat="1" applyFont="1" applyFill="1" applyBorder="1" applyAlignment="1">
      <alignment horizontal="center" vertical="center" wrapText="1"/>
    </xf>
    <xf numFmtId="165" fontId="27" fillId="4" borderId="25" xfId="0" applyNumberFormat="1" applyFont="1" applyFill="1" applyBorder="1" applyAlignment="1">
      <alignment horizontal="center" vertical="center" wrapText="1"/>
    </xf>
    <xf numFmtId="165" fontId="27" fillId="4" borderId="0" xfId="0" applyNumberFormat="1" applyFont="1" applyFill="1" applyBorder="1" applyAlignment="1">
      <alignment horizontal="center" vertical="center" wrapText="1"/>
    </xf>
    <xf numFmtId="165" fontId="27" fillId="4" borderId="26" xfId="0" applyNumberFormat="1" applyFont="1" applyFill="1" applyBorder="1" applyAlignment="1">
      <alignment horizontal="center" vertical="center" wrapText="1"/>
    </xf>
    <xf numFmtId="165" fontId="27" fillId="4" borderId="18" xfId="0" applyNumberFormat="1" applyFont="1" applyFill="1" applyBorder="1" applyAlignment="1">
      <alignment horizontal="center" vertical="center" wrapText="1"/>
    </xf>
    <xf numFmtId="165" fontId="27" fillId="8" borderId="24" xfId="0" applyNumberFormat="1" applyFont="1" applyFill="1" applyBorder="1" applyAlignment="1">
      <alignment horizontal="center" vertical="center" wrapText="1"/>
    </xf>
    <xf numFmtId="165" fontId="27" fillId="8" borderId="63" xfId="0" applyNumberFormat="1" applyFont="1" applyFill="1" applyBorder="1" applyAlignment="1">
      <alignment horizontal="center" vertical="center" wrapText="1"/>
    </xf>
    <xf numFmtId="165" fontId="27" fillId="8" borderId="25" xfId="0" applyNumberFormat="1" applyFont="1" applyFill="1" applyBorder="1" applyAlignment="1">
      <alignment horizontal="center" vertical="center" wrapText="1"/>
    </xf>
    <xf numFmtId="165" fontId="27" fillId="8" borderId="65" xfId="0" applyNumberFormat="1" applyFont="1" applyFill="1" applyBorder="1" applyAlignment="1">
      <alignment horizontal="center" vertical="center" wrapText="1"/>
    </xf>
    <xf numFmtId="165" fontId="27" fillId="8" borderId="26" xfId="0" applyNumberFormat="1" applyFont="1" applyFill="1" applyBorder="1" applyAlignment="1">
      <alignment horizontal="center" vertical="center" wrapText="1"/>
    </xf>
    <xf numFmtId="165" fontId="27" fillId="8" borderId="52" xfId="0" applyNumberFormat="1" applyFont="1" applyFill="1" applyBorder="1" applyAlignment="1">
      <alignment horizontal="center" vertical="center" wrapText="1"/>
    </xf>
    <xf numFmtId="44" fontId="33" fillId="8" borderId="55" xfId="2" applyFont="1" applyFill="1" applyBorder="1" applyAlignment="1">
      <alignment horizontal="center" vertical="center" wrapText="1"/>
    </xf>
    <xf numFmtId="44" fontId="33" fillId="8" borderId="52" xfId="2" applyFont="1" applyFill="1" applyBorder="1" applyAlignment="1">
      <alignment horizontal="center" vertical="center" wrapText="1"/>
    </xf>
    <xf numFmtId="3" fontId="37" fillId="8" borderId="67" xfId="2" applyNumberFormat="1" applyFont="1" applyFill="1" applyBorder="1" applyAlignment="1">
      <alignment horizontal="center" vertical="center" wrapText="1"/>
    </xf>
    <xf numFmtId="3" fontId="37" fillId="8" borderId="68" xfId="2" applyNumberFormat="1" applyFont="1" applyFill="1" applyBorder="1" applyAlignment="1">
      <alignment horizontal="center" vertical="center" wrapText="1"/>
    </xf>
    <xf numFmtId="9" fontId="38" fillId="8" borderId="20" xfId="3" applyFont="1" applyFill="1" applyBorder="1" applyAlignment="1">
      <alignment horizontal="center" vertical="center" wrapText="1"/>
    </xf>
    <xf numFmtId="9" fontId="38" fillId="8" borderId="21" xfId="3" applyFont="1" applyFill="1" applyBorder="1" applyAlignment="1">
      <alignment horizontal="center" vertical="center" wrapText="1"/>
    </xf>
    <xf numFmtId="3" fontId="37" fillId="8" borderId="40" xfId="2" applyNumberFormat="1" applyFont="1" applyFill="1" applyBorder="1" applyAlignment="1">
      <alignment horizontal="center" vertical="center" wrapText="1"/>
    </xf>
    <xf numFmtId="3" fontId="37" fillId="8" borderId="37" xfId="2" applyNumberFormat="1" applyFont="1" applyFill="1" applyBorder="1" applyAlignment="1">
      <alignment horizontal="center" vertical="center" wrapText="1"/>
    </xf>
    <xf numFmtId="44" fontId="37" fillId="8" borderId="67" xfId="2" applyFont="1" applyFill="1" applyBorder="1" applyAlignment="1">
      <alignment horizontal="center" vertical="center" wrapText="1"/>
    </xf>
    <xf numFmtId="44" fontId="37" fillId="8" borderId="68" xfId="2" applyFont="1" applyFill="1" applyBorder="1" applyAlignment="1">
      <alignment horizontal="center" vertical="center" wrapText="1"/>
    </xf>
    <xf numFmtId="9" fontId="38" fillId="8" borderId="8" xfId="3" applyNumberFormat="1" applyFont="1" applyFill="1" applyBorder="1" applyAlignment="1">
      <alignment horizontal="center" vertical="center"/>
    </xf>
    <xf numFmtId="9" fontId="38" fillId="8" borderId="10" xfId="3" applyNumberFormat="1" applyFont="1" applyFill="1" applyBorder="1" applyAlignment="1">
      <alignment horizontal="center" vertical="center"/>
    </xf>
    <xf numFmtId="9" fontId="38" fillId="8" borderId="15" xfId="3" applyNumberFormat="1" applyFont="1" applyFill="1" applyBorder="1" applyAlignment="1">
      <alignment horizontal="center" vertical="center"/>
    </xf>
    <xf numFmtId="44" fontId="37" fillId="8" borderId="9" xfId="2" applyFont="1" applyFill="1" applyBorder="1" applyAlignment="1">
      <alignment horizontal="center" vertical="center" wrapText="1"/>
    </xf>
    <xf numFmtId="44" fontId="37" fillId="8" borderId="11" xfId="2" applyFont="1" applyFill="1" applyBorder="1" applyAlignment="1">
      <alignment horizontal="center" vertical="center" wrapText="1"/>
    </xf>
    <xf numFmtId="0" fontId="30" fillId="2" borderId="44" xfId="0" applyNumberFormat="1" applyFont="1" applyFill="1" applyBorder="1" applyAlignment="1">
      <alignment horizontal="justify" vertical="center" wrapText="1"/>
    </xf>
    <xf numFmtId="0" fontId="30" fillId="2" borderId="33" xfId="0" applyNumberFormat="1" applyFont="1" applyFill="1" applyBorder="1" applyAlignment="1">
      <alignment horizontal="justify" vertical="center" wrapText="1"/>
    </xf>
    <xf numFmtId="0" fontId="30" fillId="2" borderId="42" xfId="0" applyNumberFormat="1" applyFont="1" applyFill="1" applyBorder="1" applyAlignment="1">
      <alignment horizontal="justify" vertical="center" wrapText="1"/>
    </xf>
    <xf numFmtId="165" fontId="31" fillId="8" borderId="34" xfId="0" applyNumberFormat="1" applyFont="1" applyFill="1" applyBorder="1" applyAlignment="1">
      <alignment horizontal="center" vertical="center" wrapText="1"/>
    </xf>
    <xf numFmtId="165" fontId="31" fillId="8" borderId="51" xfId="0" applyNumberFormat="1" applyFont="1" applyFill="1" applyBorder="1" applyAlignment="1">
      <alignment horizontal="center" vertical="center" wrapText="1"/>
    </xf>
    <xf numFmtId="165" fontId="31" fillId="8" borderId="66" xfId="0" applyNumberFormat="1" applyFont="1" applyFill="1" applyBorder="1" applyAlignment="1">
      <alignment horizontal="center" vertical="center" wrapText="1"/>
    </xf>
    <xf numFmtId="165" fontId="31" fillId="8" borderId="27" xfId="0" applyNumberFormat="1" applyFont="1" applyFill="1" applyBorder="1" applyAlignment="1">
      <alignment horizontal="center" vertical="center" wrapText="1"/>
    </xf>
    <xf numFmtId="165" fontId="27" fillId="8" borderId="34" xfId="0" applyNumberFormat="1" applyFont="1" applyFill="1" applyBorder="1" applyAlignment="1">
      <alignment horizontal="center" vertical="center" wrapText="1"/>
    </xf>
    <xf numFmtId="165" fontId="27" fillId="8" borderId="51" xfId="0" applyNumberFormat="1" applyFont="1" applyFill="1" applyBorder="1" applyAlignment="1">
      <alignment horizontal="center" vertical="center" wrapText="1"/>
    </xf>
    <xf numFmtId="165" fontId="27" fillId="8" borderId="66" xfId="0" applyNumberFormat="1" applyFont="1" applyFill="1" applyBorder="1" applyAlignment="1">
      <alignment horizontal="center" vertical="center" wrapText="1"/>
    </xf>
    <xf numFmtId="165" fontId="27" fillId="8" borderId="27" xfId="0" applyNumberFormat="1" applyFont="1" applyFill="1" applyBorder="1" applyAlignment="1">
      <alignment horizontal="center" vertical="center" wrapText="1"/>
    </xf>
    <xf numFmtId="166" fontId="34" fillId="8" borderId="20" xfId="3" applyNumberFormat="1" applyFont="1" applyFill="1" applyBorder="1" applyAlignment="1">
      <alignment horizontal="center" vertical="center" wrapText="1"/>
    </xf>
    <xf numFmtId="166" fontId="34" fillId="8" borderId="21" xfId="3" applyNumberFormat="1" applyFont="1" applyFill="1" applyBorder="1" applyAlignment="1">
      <alignment horizontal="center" vertical="center" wrapText="1"/>
    </xf>
    <xf numFmtId="166" fontId="34" fillId="8" borderId="22" xfId="3" applyNumberFormat="1" applyFont="1" applyFill="1" applyBorder="1" applyAlignment="1">
      <alignment horizontal="center" vertical="center" wrapText="1"/>
    </xf>
    <xf numFmtId="9" fontId="34" fillId="8" borderId="8" xfId="3" applyFont="1" applyFill="1" applyBorder="1" applyAlignment="1">
      <alignment horizontal="center" vertical="center"/>
    </xf>
    <xf numFmtId="9" fontId="34" fillId="8" borderId="10" xfId="3" applyFont="1" applyFill="1" applyBorder="1" applyAlignment="1">
      <alignment horizontal="center" vertical="center"/>
    </xf>
    <xf numFmtId="9" fontId="34" fillId="8" borderId="15" xfId="3" applyFont="1" applyFill="1" applyBorder="1" applyAlignment="1">
      <alignment horizontal="center" vertical="center"/>
    </xf>
    <xf numFmtId="166" fontId="34" fillId="8" borderId="20" xfId="3" applyNumberFormat="1" applyFont="1" applyFill="1" applyBorder="1" applyAlignment="1">
      <alignment horizontal="center" vertical="center"/>
    </xf>
    <xf numFmtId="166" fontId="34" fillId="8" borderId="21" xfId="3" applyNumberFormat="1" applyFont="1" applyFill="1" applyBorder="1" applyAlignment="1">
      <alignment horizontal="center" vertical="center"/>
    </xf>
    <xf numFmtId="166" fontId="34" fillId="8" borderId="22" xfId="3" applyNumberFormat="1" applyFont="1" applyFill="1" applyBorder="1" applyAlignment="1">
      <alignment horizontal="center" vertical="center"/>
    </xf>
    <xf numFmtId="165" fontId="27" fillId="3" borderId="19" xfId="0" applyNumberFormat="1" applyFont="1" applyFill="1" applyBorder="1" applyAlignment="1">
      <alignment horizontal="center" vertical="center" wrapText="1"/>
    </xf>
    <xf numFmtId="165" fontId="27" fillId="3" borderId="53" xfId="0" applyNumberFormat="1" applyFont="1" applyFill="1" applyBorder="1" applyAlignment="1">
      <alignment horizontal="center" vertical="center" wrapText="1"/>
    </xf>
    <xf numFmtId="165" fontId="27" fillId="3" borderId="8" xfId="0" applyNumberFormat="1" applyFont="1" applyFill="1" applyBorder="1" applyAlignment="1">
      <alignment horizontal="center" vertical="center" wrapText="1"/>
    </xf>
    <xf numFmtId="3" fontId="35" fillId="5" borderId="14" xfId="0" applyNumberFormat="1" applyFont="1" applyFill="1" applyBorder="1" applyAlignment="1">
      <alignment horizontal="center" vertical="center"/>
    </xf>
    <xf numFmtId="3" fontId="35" fillId="5" borderId="15" xfId="0" applyNumberFormat="1" applyFont="1" applyFill="1" applyBorder="1" applyAlignment="1">
      <alignment horizontal="center" vertical="center"/>
    </xf>
    <xf numFmtId="3" fontId="35" fillId="5" borderId="47" xfId="0" applyNumberFormat="1" applyFont="1" applyFill="1" applyBorder="1" applyAlignment="1">
      <alignment horizontal="center" vertical="center"/>
    </xf>
    <xf numFmtId="3" fontId="35" fillId="5" borderId="49" xfId="0" applyNumberFormat="1" applyFont="1" applyFill="1" applyBorder="1" applyAlignment="1">
      <alignment horizontal="center" vertical="center"/>
    </xf>
    <xf numFmtId="3" fontId="35" fillId="5" borderId="5" xfId="0" applyNumberFormat="1" applyFont="1" applyFill="1" applyBorder="1" applyAlignment="1">
      <alignment horizontal="center" vertical="center"/>
    </xf>
    <xf numFmtId="3" fontId="35" fillId="5" borderId="10" xfId="0" applyNumberFormat="1" applyFont="1" applyFill="1" applyBorder="1" applyAlignment="1">
      <alignment horizontal="center" vertical="center"/>
    </xf>
    <xf numFmtId="3" fontId="35" fillId="5" borderId="55" xfId="0" applyNumberFormat="1" applyFont="1" applyFill="1" applyBorder="1" applyAlignment="1">
      <alignment horizontal="center" vertical="center"/>
    </xf>
    <xf numFmtId="3" fontId="35" fillId="5" borderId="76" xfId="0" applyNumberFormat="1" applyFont="1" applyFill="1" applyBorder="1" applyAlignment="1">
      <alignment horizontal="center" vertical="center"/>
    </xf>
    <xf numFmtId="3" fontId="35" fillId="5" borderId="19" xfId="0" applyNumberFormat="1" applyFont="1" applyFill="1" applyBorder="1" applyAlignment="1">
      <alignment horizontal="center" vertical="center"/>
    </xf>
    <xf numFmtId="9" fontId="35" fillId="5" borderId="5" xfId="3" applyFont="1" applyFill="1" applyBorder="1" applyAlignment="1">
      <alignment horizontal="center" vertical="center"/>
    </xf>
    <xf numFmtId="9" fontId="35" fillId="5" borderId="10" xfId="3" applyFont="1" applyFill="1" applyBorder="1" applyAlignment="1">
      <alignment horizontal="center" vertical="center"/>
    </xf>
    <xf numFmtId="167" fontId="35" fillId="5" borderId="36" xfId="2" applyNumberFormat="1" applyFont="1" applyFill="1" applyBorder="1" applyAlignment="1">
      <alignment horizontal="center" vertical="center" wrapText="1"/>
    </xf>
    <xf numFmtId="167" fontId="35" fillId="5" borderId="48" xfId="2" applyNumberFormat="1" applyFont="1" applyFill="1" applyBorder="1" applyAlignment="1">
      <alignment horizontal="center" vertical="center" wrapText="1"/>
    </xf>
    <xf numFmtId="167" fontId="35" fillId="5" borderId="71" xfId="2" applyNumberFormat="1" applyFont="1" applyFill="1" applyBorder="1" applyAlignment="1">
      <alignment horizontal="center" vertical="center" wrapText="1"/>
    </xf>
    <xf numFmtId="167" fontId="35" fillId="5" borderId="62" xfId="2" applyNumberFormat="1" applyFont="1" applyFill="1" applyBorder="1" applyAlignment="1">
      <alignment horizontal="center" vertical="center" wrapText="1"/>
    </xf>
    <xf numFmtId="167" fontId="35" fillId="5" borderId="7" xfId="2" applyNumberFormat="1" applyFont="1" applyFill="1" applyBorder="1" applyAlignment="1">
      <alignment horizontal="center" vertical="center"/>
    </xf>
    <xf numFmtId="167" fontId="35" fillId="5" borderId="57" xfId="2" applyNumberFormat="1" applyFont="1" applyFill="1" applyBorder="1" applyAlignment="1">
      <alignment horizontal="right" vertical="center"/>
    </xf>
    <xf numFmtId="167" fontId="35" fillId="5" borderId="42" xfId="2" applyNumberFormat="1" applyFont="1" applyFill="1" applyBorder="1" applyAlignment="1">
      <alignment horizontal="right" vertical="center"/>
    </xf>
    <xf numFmtId="0" fontId="27" fillId="4" borderId="6" xfId="2" applyNumberFormat="1" applyFont="1" applyFill="1" applyBorder="1" applyAlignment="1">
      <alignment horizontal="center" vertical="center"/>
    </xf>
    <xf numFmtId="0" fontId="27" fillId="4" borderId="9" xfId="2" applyNumberFormat="1" applyFont="1" applyFill="1" applyBorder="1" applyAlignment="1">
      <alignment horizontal="center" vertical="center"/>
    </xf>
    <xf numFmtId="0" fontId="27" fillId="4" borderId="11" xfId="2" applyNumberFormat="1" applyFont="1" applyFill="1" applyBorder="1" applyAlignment="1">
      <alignment horizontal="center" vertical="center"/>
    </xf>
    <xf numFmtId="0" fontId="27" fillId="4" borderId="35" xfId="2" applyNumberFormat="1" applyFont="1" applyFill="1" applyBorder="1" applyAlignment="1">
      <alignment horizontal="center" vertical="center"/>
    </xf>
    <xf numFmtId="165" fontId="27" fillId="4" borderId="66" xfId="0" applyNumberFormat="1" applyFont="1" applyFill="1" applyBorder="1" applyAlignment="1">
      <alignment horizontal="center" vertical="center" wrapText="1"/>
    </xf>
    <xf numFmtId="165" fontId="27" fillId="4" borderId="64" xfId="0" applyNumberFormat="1" applyFont="1" applyFill="1" applyBorder="1" applyAlignment="1">
      <alignment horizontal="center" vertical="center"/>
    </xf>
    <xf numFmtId="165" fontId="27" fillId="4" borderId="50" xfId="0" applyNumberFormat="1" applyFont="1" applyFill="1" applyBorder="1" applyAlignment="1">
      <alignment horizontal="center" vertical="center"/>
    </xf>
    <xf numFmtId="0" fontId="27" fillId="8" borderId="24" xfId="0" applyNumberFormat="1" applyFont="1" applyFill="1" applyBorder="1" applyAlignment="1">
      <alignment horizontal="center" vertical="center" wrapText="1"/>
    </xf>
    <xf numFmtId="0" fontId="27" fillId="8" borderId="23" xfId="0" applyNumberFormat="1" applyFont="1" applyFill="1" applyBorder="1" applyAlignment="1">
      <alignment horizontal="center" vertical="center" wrapText="1"/>
    </xf>
    <xf numFmtId="0" fontId="27" fillId="8" borderId="25" xfId="0" applyNumberFormat="1" applyFont="1" applyFill="1" applyBorder="1" applyAlignment="1">
      <alignment horizontal="center" vertical="center" wrapText="1"/>
    </xf>
    <xf numFmtId="0" fontId="27" fillId="8" borderId="41" xfId="0" applyNumberFormat="1" applyFont="1" applyFill="1" applyBorder="1" applyAlignment="1">
      <alignment horizontal="center" vertical="center" wrapText="1"/>
    </xf>
    <xf numFmtId="0" fontId="27" fillId="8" borderId="26" xfId="0" applyNumberFormat="1" applyFont="1" applyFill="1" applyBorder="1" applyAlignment="1">
      <alignment horizontal="center" vertical="center" wrapText="1"/>
    </xf>
    <xf numFmtId="0" fontId="27" fillId="8" borderId="27" xfId="0" applyNumberFormat="1" applyFont="1" applyFill="1" applyBorder="1" applyAlignment="1">
      <alignment horizontal="center" vertical="center" wrapText="1"/>
    </xf>
    <xf numFmtId="165" fontId="27" fillId="8" borderId="20" xfId="0" applyNumberFormat="1" applyFont="1" applyFill="1" applyBorder="1" applyAlignment="1">
      <alignment horizontal="center" vertical="center" textRotation="255" wrapText="1"/>
    </xf>
    <xf numFmtId="165" fontId="27" fillId="8" borderId="21" xfId="0" applyNumberFormat="1" applyFont="1" applyFill="1" applyBorder="1" applyAlignment="1">
      <alignment horizontal="center" vertical="center" textRotation="255" wrapText="1"/>
    </xf>
    <xf numFmtId="165" fontId="27" fillId="8" borderId="22" xfId="0" applyNumberFormat="1" applyFont="1" applyFill="1" applyBorder="1" applyAlignment="1">
      <alignment horizontal="center" vertical="center" textRotation="255" wrapText="1"/>
    </xf>
    <xf numFmtId="167" fontId="35" fillId="5" borderId="1" xfId="2" applyNumberFormat="1" applyFont="1" applyFill="1" applyBorder="1" applyAlignment="1">
      <alignment horizontal="right" vertical="center" wrapText="1"/>
    </xf>
    <xf numFmtId="167" fontId="35" fillId="5" borderId="12" xfId="2" applyNumberFormat="1" applyFont="1" applyFill="1" applyBorder="1" applyAlignment="1">
      <alignment horizontal="right" vertical="center" wrapText="1"/>
    </xf>
    <xf numFmtId="44" fontId="35" fillId="5" borderId="9" xfId="2" applyFont="1" applyFill="1" applyBorder="1" applyAlignment="1">
      <alignment horizontal="center" vertical="center" wrapText="1"/>
    </xf>
    <xf numFmtId="44" fontId="35" fillId="5" borderId="11" xfId="2" applyFont="1" applyFill="1" applyBorder="1" applyAlignment="1">
      <alignment horizontal="center" vertical="center" wrapText="1"/>
    </xf>
    <xf numFmtId="44" fontId="35" fillId="5" borderId="15" xfId="2" applyFont="1" applyFill="1" applyBorder="1" applyAlignment="1">
      <alignment horizontal="center" vertical="center" wrapText="1"/>
    </xf>
    <xf numFmtId="165" fontId="29" fillId="3" borderId="29" xfId="0" applyNumberFormat="1" applyFont="1" applyFill="1" applyBorder="1" applyAlignment="1">
      <alignment horizontal="center" vertical="center" wrapText="1"/>
    </xf>
    <xf numFmtId="165" fontId="29" fillId="3" borderId="54" xfId="0" applyNumberFormat="1" applyFont="1" applyFill="1" applyBorder="1" applyAlignment="1">
      <alignment horizontal="center" vertical="center" wrapText="1"/>
    </xf>
    <xf numFmtId="165" fontId="29" fillId="3" borderId="57" xfId="0" applyNumberFormat="1" applyFont="1" applyFill="1" applyBorder="1" applyAlignment="1">
      <alignment horizontal="center" vertical="center" wrapText="1"/>
    </xf>
    <xf numFmtId="165" fontId="29" fillId="3" borderId="44" xfId="0" applyNumberFormat="1" applyFont="1" applyFill="1" applyBorder="1" applyAlignment="1">
      <alignment horizontal="center" vertical="center" wrapText="1"/>
    </xf>
    <xf numFmtId="165" fontId="29" fillId="3" borderId="42" xfId="0" applyNumberFormat="1" applyFont="1" applyFill="1" applyBorder="1" applyAlignment="1">
      <alignment horizontal="center" vertical="center" wrapText="1"/>
    </xf>
    <xf numFmtId="1" fontId="35" fillId="5" borderId="23" xfId="0" applyNumberFormat="1" applyFont="1" applyFill="1" applyBorder="1" applyAlignment="1">
      <alignment horizontal="center" vertical="center" wrapText="1"/>
    </xf>
    <xf numFmtId="1" fontId="35" fillId="5" borderId="27" xfId="0" applyNumberFormat="1" applyFont="1" applyFill="1" applyBorder="1" applyAlignment="1">
      <alignment horizontal="center" vertical="center" wrapText="1"/>
    </xf>
    <xf numFmtId="167" fontId="35" fillId="5" borderId="23" xfId="2" applyNumberFormat="1" applyFont="1" applyFill="1" applyBorder="1" applyAlignment="1">
      <alignment horizontal="right" vertical="center"/>
    </xf>
    <xf numFmtId="167" fontId="35" fillId="5" borderId="70" xfId="2" applyNumberFormat="1" applyFont="1" applyFill="1" applyBorder="1" applyAlignment="1">
      <alignment horizontal="right" vertical="center"/>
    </xf>
    <xf numFmtId="167" fontId="35" fillId="5" borderId="79" xfId="2" applyNumberFormat="1" applyFont="1" applyFill="1" applyBorder="1" applyAlignment="1">
      <alignment horizontal="right" vertical="center"/>
    </xf>
    <xf numFmtId="44" fontId="35" fillId="5" borderId="6" xfId="2" applyFont="1" applyFill="1" applyBorder="1" applyAlignment="1">
      <alignment horizontal="center" vertical="center" wrapText="1"/>
    </xf>
    <xf numFmtId="167" fontId="35" fillId="5" borderId="7" xfId="2" applyNumberFormat="1" applyFont="1" applyFill="1" applyBorder="1" applyAlignment="1">
      <alignment horizontal="right" vertical="center" wrapText="1"/>
    </xf>
    <xf numFmtId="44" fontId="35" fillId="5" borderId="17" xfId="2" applyFont="1" applyFill="1" applyBorder="1" applyAlignment="1">
      <alignment horizontal="center" vertical="center"/>
    </xf>
    <xf numFmtId="44" fontId="35" fillId="5" borderId="23" xfId="2" applyFont="1" applyFill="1" applyBorder="1" applyAlignment="1">
      <alignment horizontal="center" vertical="center"/>
    </xf>
    <xf numFmtId="44" fontId="35" fillId="5" borderId="3" xfId="2" applyFont="1" applyFill="1" applyBorder="1" applyAlignment="1">
      <alignment horizontal="center" vertical="center"/>
    </xf>
    <xf numFmtId="44" fontId="35" fillId="5" borderId="70" xfId="2" applyFont="1" applyFill="1" applyBorder="1" applyAlignment="1">
      <alignment horizontal="center" vertical="center"/>
    </xf>
    <xf numFmtId="1" fontId="35" fillId="5" borderId="47" xfId="0" applyNumberFormat="1" applyFont="1" applyFill="1" applyBorder="1" applyAlignment="1">
      <alignment horizontal="center" vertical="center"/>
    </xf>
    <xf numFmtId="1" fontId="35" fillId="5" borderId="49" xfId="0" applyNumberFormat="1" applyFont="1" applyFill="1" applyBorder="1" applyAlignment="1">
      <alignment horizontal="center" vertical="center"/>
    </xf>
    <xf numFmtId="1" fontId="35" fillId="5" borderId="55" xfId="0" applyNumberFormat="1" applyFont="1" applyFill="1" applyBorder="1" applyAlignment="1">
      <alignment horizontal="center" vertical="center"/>
    </xf>
    <xf numFmtId="1" fontId="35" fillId="5" borderId="76" xfId="0" applyNumberFormat="1" applyFont="1" applyFill="1" applyBorder="1" applyAlignment="1">
      <alignment horizontal="center" vertical="center"/>
    </xf>
    <xf numFmtId="3" fontId="35" fillId="5" borderId="11" xfId="0" applyNumberFormat="1" applyFont="1" applyFill="1" applyBorder="1" applyAlignment="1">
      <alignment horizontal="center" vertical="center"/>
    </xf>
    <xf numFmtId="2" fontId="35" fillId="5" borderId="11" xfId="0" applyNumberFormat="1" applyFont="1" applyFill="1" applyBorder="1" applyAlignment="1">
      <alignment horizontal="center" vertical="center"/>
    </xf>
    <xf numFmtId="44" fontId="35" fillId="5" borderId="14" xfId="2" applyFont="1" applyFill="1" applyBorder="1" applyAlignment="1">
      <alignment horizontal="center" vertical="center" wrapText="1"/>
    </xf>
    <xf numFmtId="44" fontId="35" fillId="5" borderId="11" xfId="2" applyFont="1" applyFill="1" applyBorder="1" applyAlignment="1">
      <alignment horizontal="center" vertical="center"/>
    </xf>
    <xf numFmtId="1" fontId="35" fillId="5" borderId="71" xfId="0" applyNumberFormat="1" applyFont="1" applyFill="1" applyBorder="1" applyAlignment="1">
      <alignment horizontal="center" vertical="center"/>
    </xf>
    <xf numFmtId="1" fontId="35" fillId="5" borderId="73" xfId="0" applyNumberFormat="1" applyFont="1" applyFill="1" applyBorder="1" applyAlignment="1">
      <alignment horizontal="center" vertical="center"/>
    </xf>
    <xf numFmtId="167" fontId="35" fillId="5" borderId="63" xfId="2" applyNumberFormat="1" applyFont="1" applyFill="1" applyBorder="1" applyAlignment="1">
      <alignment horizontal="right" vertical="center" wrapText="1"/>
    </xf>
    <xf numFmtId="167" fontId="35" fillId="5" borderId="47" xfId="2" applyNumberFormat="1" applyFont="1" applyFill="1" applyBorder="1" applyAlignment="1">
      <alignment horizontal="right" vertical="center" wrapText="1"/>
    </xf>
    <xf numFmtId="167" fontId="35" fillId="5" borderId="7" xfId="2" applyNumberFormat="1" applyFont="1" applyFill="1" applyBorder="1" applyAlignment="1">
      <alignment horizontal="right" vertical="center"/>
    </xf>
    <xf numFmtId="167" fontId="35" fillId="5" borderId="1" xfId="2" applyNumberFormat="1" applyFont="1" applyFill="1" applyBorder="1" applyAlignment="1">
      <alignment horizontal="right" vertical="center"/>
    </xf>
    <xf numFmtId="167" fontId="35" fillId="5" borderId="78" xfId="2" applyNumberFormat="1" applyFont="1" applyFill="1" applyBorder="1" applyAlignment="1">
      <alignment horizontal="right" vertical="center"/>
    </xf>
    <xf numFmtId="167" fontId="35" fillId="5" borderId="46" xfId="2" applyNumberFormat="1" applyFont="1" applyFill="1" applyBorder="1" applyAlignment="1">
      <alignment horizontal="right" vertical="center"/>
    </xf>
    <xf numFmtId="167" fontId="35" fillId="5" borderId="34" xfId="2" applyNumberFormat="1" applyFont="1" applyFill="1" applyBorder="1" applyAlignment="1">
      <alignment horizontal="center" vertical="center"/>
    </xf>
    <xf numFmtId="167" fontId="35" fillId="5" borderId="50" xfId="2" applyNumberFormat="1" applyFont="1" applyFill="1" applyBorder="1" applyAlignment="1">
      <alignment horizontal="center" vertical="center"/>
    </xf>
    <xf numFmtId="167" fontId="35" fillId="5" borderId="36" xfId="2" applyNumberFormat="1" applyFont="1" applyFill="1" applyBorder="1" applyAlignment="1">
      <alignment horizontal="center" vertical="center"/>
    </xf>
    <xf numFmtId="167" fontId="35" fillId="5" borderId="48" xfId="2" applyNumberFormat="1" applyFont="1" applyFill="1" applyBorder="1" applyAlignment="1">
      <alignment horizontal="center" vertical="center"/>
    </xf>
    <xf numFmtId="167" fontId="35" fillId="5" borderId="39" xfId="2" applyNumberFormat="1" applyFont="1" applyFill="1" applyBorder="1" applyAlignment="1">
      <alignment horizontal="center" vertical="center"/>
    </xf>
    <xf numFmtId="165" fontId="29" fillId="3" borderId="58" xfId="0" applyNumberFormat="1" applyFont="1" applyFill="1" applyBorder="1" applyAlignment="1">
      <alignment horizontal="center" vertical="center" wrapText="1"/>
    </xf>
    <xf numFmtId="165" fontId="29" fillId="3" borderId="60" xfId="0" applyNumberFormat="1" applyFont="1" applyFill="1" applyBorder="1" applyAlignment="1">
      <alignment horizontal="center" vertical="center" wrapText="1"/>
    </xf>
    <xf numFmtId="165" fontId="29" fillId="3" borderId="51" xfId="0" applyNumberFormat="1" applyFont="1" applyFill="1" applyBorder="1" applyAlignment="1">
      <alignment horizontal="center" vertical="center" wrapText="1"/>
    </xf>
    <xf numFmtId="165" fontId="29" fillId="3" borderId="26" xfId="0" applyNumberFormat="1" applyFont="1" applyFill="1" applyBorder="1" applyAlignment="1">
      <alignment horizontal="center" vertical="center" wrapText="1"/>
    </xf>
    <xf numFmtId="165" fontId="29" fillId="3" borderId="18" xfId="0" applyNumberFormat="1" applyFont="1" applyFill="1" applyBorder="1" applyAlignment="1">
      <alignment horizontal="center" vertical="center" wrapText="1"/>
    </xf>
    <xf numFmtId="165" fontId="29" fillId="3" borderId="27" xfId="0" applyNumberFormat="1" applyFont="1" applyFill="1" applyBorder="1" applyAlignment="1">
      <alignment horizontal="center" vertical="center" wrapText="1"/>
    </xf>
    <xf numFmtId="165" fontId="29" fillId="3" borderId="3" xfId="0" applyNumberFormat="1" applyFont="1" applyFill="1" applyBorder="1" applyAlignment="1">
      <alignment horizontal="center" vertical="center" wrapText="1"/>
    </xf>
    <xf numFmtId="165" fontId="29" fillId="3" borderId="70" xfId="0" applyNumberFormat="1" applyFont="1" applyFill="1" applyBorder="1" applyAlignment="1">
      <alignment horizontal="center" vertical="center" wrapText="1"/>
    </xf>
    <xf numFmtId="167" fontId="35" fillId="5" borderId="56" xfId="2" applyNumberFormat="1" applyFont="1" applyFill="1" applyBorder="1" applyAlignment="1">
      <alignment horizontal="right" vertical="center"/>
    </xf>
    <xf numFmtId="167" fontId="35" fillId="5" borderId="12" xfId="2" applyNumberFormat="1" applyFont="1" applyFill="1" applyBorder="1" applyAlignment="1">
      <alignment horizontal="right" vertical="center"/>
    </xf>
    <xf numFmtId="167" fontId="35" fillId="5" borderId="66" xfId="2" applyNumberFormat="1" applyFont="1" applyFill="1" applyBorder="1" applyAlignment="1">
      <alignment horizontal="center" vertical="center"/>
    </xf>
    <xf numFmtId="167" fontId="35" fillId="5" borderId="64" xfId="2" applyNumberFormat="1" applyFont="1" applyFill="1" applyBorder="1" applyAlignment="1">
      <alignment horizontal="center" vertical="center"/>
    </xf>
    <xf numFmtId="165" fontId="29" fillId="3" borderId="17" xfId="0" applyNumberFormat="1" applyFont="1" applyFill="1" applyBorder="1" applyAlignment="1">
      <alignment horizontal="center" vertical="center" wrapText="1"/>
    </xf>
    <xf numFmtId="165" fontId="29" fillId="3" borderId="23" xfId="0" applyNumberFormat="1" applyFont="1" applyFill="1" applyBorder="1" applyAlignment="1">
      <alignment horizontal="center" vertical="center" wrapText="1"/>
    </xf>
    <xf numFmtId="167" fontId="35" fillId="5" borderId="69" xfId="2" applyNumberFormat="1" applyFont="1" applyFill="1" applyBorder="1" applyAlignment="1">
      <alignment horizontal="center" vertical="center"/>
    </xf>
    <xf numFmtId="0" fontId="29" fillId="2" borderId="74" xfId="0" applyNumberFormat="1" applyFont="1" applyFill="1" applyBorder="1" applyAlignment="1">
      <alignment horizontal="center" vertical="center" wrapText="1"/>
    </xf>
    <xf numFmtId="0" fontId="29" fillId="2" borderId="75" xfId="0" applyNumberFormat="1" applyFont="1" applyFill="1" applyBorder="1" applyAlignment="1">
      <alignment horizontal="center" vertical="center" wrapText="1"/>
    </xf>
    <xf numFmtId="165" fontId="29" fillId="3" borderId="43" xfId="0" applyNumberFormat="1" applyFont="1" applyFill="1" applyBorder="1" applyAlignment="1">
      <alignment horizontal="center" vertical="center" wrapText="1"/>
    </xf>
    <xf numFmtId="165" fontId="29" fillId="3" borderId="31" xfId="0" applyNumberFormat="1" applyFont="1" applyFill="1" applyBorder="1" applyAlignment="1">
      <alignment horizontal="center" vertical="center" wrapText="1"/>
    </xf>
    <xf numFmtId="165" fontId="29" fillId="3" borderId="28" xfId="0" applyNumberFormat="1" applyFont="1" applyFill="1" applyBorder="1" applyAlignment="1">
      <alignment horizontal="center" vertical="center" wrapText="1"/>
    </xf>
    <xf numFmtId="9" fontId="34" fillId="8" borderId="24" xfId="3" applyFont="1" applyFill="1" applyBorder="1" applyAlignment="1">
      <alignment horizontal="center" vertical="center" wrapText="1"/>
    </xf>
    <xf numFmtId="9" fontId="34" fillId="8" borderId="17" xfId="3" applyFont="1" applyFill="1" applyBorder="1" applyAlignment="1">
      <alignment horizontal="center" vertical="center" wrapText="1"/>
    </xf>
    <xf numFmtId="9" fontId="34" fillId="8" borderId="23" xfId="3" applyFont="1" applyFill="1" applyBorder="1" applyAlignment="1">
      <alignment horizontal="center" vertical="center" wrapText="1"/>
    </xf>
    <xf numFmtId="9" fontId="34" fillId="8" borderId="25" xfId="3" applyFont="1" applyFill="1" applyBorder="1" applyAlignment="1">
      <alignment horizontal="center" vertical="center" wrapText="1"/>
    </xf>
    <xf numFmtId="9" fontId="34" fillId="8" borderId="0" xfId="3" applyFont="1" applyFill="1" applyBorder="1" applyAlignment="1">
      <alignment horizontal="center" vertical="center" wrapText="1"/>
    </xf>
    <xf numFmtId="9" fontId="34" fillId="8" borderId="41" xfId="3" applyFont="1" applyFill="1" applyBorder="1" applyAlignment="1">
      <alignment horizontal="center" vertical="center" wrapText="1"/>
    </xf>
    <xf numFmtId="9" fontId="34" fillId="8" borderId="26" xfId="3" applyFont="1" applyFill="1" applyBorder="1" applyAlignment="1">
      <alignment horizontal="center" vertical="center" wrapText="1"/>
    </xf>
    <xf numFmtId="9" fontId="34" fillId="8" borderId="18" xfId="3" applyFont="1" applyFill="1" applyBorder="1" applyAlignment="1">
      <alignment horizontal="center" vertical="center" wrapText="1"/>
    </xf>
    <xf numFmtId="9" fontId="34" fillId="8" borderId="27" xfId="3" applyFont="1" applyFill="1" applyBorder="1" applyAlignment="1">
      <alignment horizontal="center" vertical="center" wrapText="1"/>
    </xf>
    <xf numFmtId="3" fontId="35" fillId="5" borderId="9" xfId="0" applyNumberFormat="1" applyFont="1" applyFill="1" applyBorder="1" applyAlignment="1">
      <alignment horizontal="center" vertical="center"/>
    </xf>
    <xf numFmtId="165" fontId="27" fillId="2" borderId="17" xfId="0" applyNumberFormat="1" applyFont="1" applyFill="1" applyBorder="1" applyAlignment="1">
      <alignment horizontal="center" vertical="center" wrapText="1"/>
    </xf>
    <xf numFmtId="165" fontId="27" fillId="2" borderId="31" xfId="0" applyNumberFormat="1" applyFont="1" applyFill="1" applyBorder="1" applyAlignment="1">
      <alignment horizontal="center" vertical="center" wrapText="1"/>
    </xf>
    <xf numFmtId="165" fontId="27" fillId="2" borderId="28" xfId="0" applyNumberFormat="1" applyFont="1" applyFill="1" applyBorder="1" applyAlignment="1">
      <alignment horizontal="center" vertical="center" wrapText="1"/>
    </xf>
    <xf numFmtId="1" fontId="35" fillId="5" borderId="64" xfId="0" applyNumberFormat="1" applyFont="1" applyFill="1" applyBorder="1" applyAlignment="1">
      <alignment horizontal="center" vertical="center" wrapText="1"/>
    </xf>
    <xf numFmtId="1" fontId="35" fillId="5" borderId="66" xfId="0" applyNumberFormat="1" applyFont="1" applyFill="1" applyBorder="1" applyAlignment="1">
      <alignment horizontal="center" vertical="center" wrapText="1"/>
    </xf>
    <xf numFmtId="165" fontId="29" fillId="3" borderId="29" xfId="0" applyNumberFormat="1" applyFont="1" applyFill="1" applyBorder="1" applyAlignment="1">
      <alignment horizontal="center" vertical="center"/>
    </xf>
    <xf numFmtId="165" fontId="29" fillId="3" borderId="54" xfId="0" applyNumberFormat="1" applyFont="1" applyFill="1" applyBorder="1" applyAlignment="1">
      <alignment horizontal="center" vertical="center"/>
    </xf>
    <xf numFmtId="165" fontId="29" fillId="3" borderId="57" xfId="0" applyNumberFormat="1" applyFont="1" applyFill="1" applyBorder="1" applyAlignment="1">
      <alignment horizontal="center" vertical="center"/>
    </xf>
    <xf numFmtId="1" fontId="35" fillId="5" borderId="69" xfId="0" applyNumberFormat="1" applyFont="1" applyFill="1" applyBorder="1" applyAlignment="1">
      <alignment horizontal="center" vertical="center"/>
    </xf>
    <xf numFmtId="9" fontId="35" fillId="5" borderId="9" xfId="3" applyFont="1" applyFill="1" applyBorder="1" applyAlignment="1">
      <alignment horizontal="center" vertical="center"/>
    </xf>
    <xf numFmtId="1" fontId="35" fillId="5" borderId="63" xfId="0" applyNumberFormat="1" applyFont="1" applyFill="1" applyBorder="1" applyAlignment="1">
      <alignment horizontal="center" vertical="center" wrapText="1"/>
    </xf>
    <xf numFmtId="1" fontId="35" fillId="5" borderId="52" xfId="0" applyNumberFormat="1" applyFont="1" applyFill="1" applyBorder="1" applyAlignment="1">
      <alignment horizontal="center" vertical="center" wrapText="1"/>
    </xf>
    <xf numFmtId="1" fontId="35" fillId="5" borderId="9" xfId="0" applyNumberFormat="1" applyFont="1" applyFill="1" applyBorder="1" applyAlignment="1">
      <alignment horizontal="center" vertical="center"/>
    </xf>
    <xf numFmtId="165" fontId="32" fillId="8" borderId="43" xfId="0" applyFont="1" applyFill="1" applyBorder="1" applyAlignment="1">
      <alignment horizontal="center" vertical="center" wrapText="1"/>
    </xf>
    <xf numFmtId="165" fontId="32" fillId="8" borderId="31" xfId="0" applyFont="1" applyFill="1" applyBorder="1" applyAlignment="1">
      <alignment horizontal="center" vertical="center" wrapText="1"/>
    </xf>
    <xf numFmtId="165" fontId="32" fillId="8" borderId="28" xfId="0" applyFont="1" applyFill="1" applyBorder="1" applyAlignment="1">
      <alignment horizontal="center" vertical="center" wrapText="1"/>
    </xf>
    <xf numFmtId="165" fontId="0" fillId="0" borderId="0" xfId="0" applyAlignment="1">
      <alignment horizontal="center" vertical="center" wrapText="1"/>
    </xf>
    <xf numFmtId="165" fontId="0" fillId="0" borderId="3" xfId="0" applyBorder="1" applyAlignment="1">
      <alignment horizontal="center" vertical="center" wrapText="1"/>
    </xf>
  </cellXfs>
  <cellStyles count="30">
    <cellStyle name="Millares" xfId="1" builtinId="3"/>
    <cellStyle name="Millares 2" xfId="6"/>
    <cellStyle name="Millares 2 2" xfId="20"/>
    <cellStyle name="Millares 3" xfId="18"/>
    <cellStyle name="Moneda" xfId="2" builtinId="4"/>
    <cellStyle name="Moneda 2" xfId="7"/>
    <cellStyle name="Moneda 2 2" xfId="21"/>
    <cellStyle name="Moneda 3" xfId="16"/>
    <cellStyle name="Moneda 4" xfId="25"/>
    <cellStyle name="Normal" xfId="0" builtinId="0"/>
    <cellStyle name="Normal 10" xfId="22"/>
    <cellStyle name="Normal 11" xfId="23"/>
    <cellStyle name="Normal 12" xfId="24"/>
    <cellStyle name="Normal 13" xfId="26"/>
    <cellStyle name="Normal 14" xfId="27"/>
    <cellStyle name="Normal 15" xfId="28"/>
    <cellStyle name="Normal 16" xfId="29"/>
    <cellStyle name="Normal 2" xfId="5"/>
    <cellStyle name="Normal 2 2" xfId="4"/>
    <cellStyle name="Normal 2 2 2" xfId="8"/>
    <cellStyle name="Normal 2 2 3" xfId="17"/>
    <cellStyle name="Normal 2 3" xfId="19"/>
    <cellStyle name="Normal 3" xfId="9"/>
    <cellStyle name="Normal 4" xfId="11"/>
    <cellStyle name="Normal 5" xfId="10"/>
    <cellStyle name="Normal 6" xfId="12"/>
    <cellStyle name="Normal 7" xfId="13"/>
    <cellStyle name="Normal 8" xfId="14"/>
    <cellStyle name="Normal 9" xfId="15"/>
    <cellStyle name="Porcentaje" xfId="3" builtinId="5"/>
  </cellStyles>
  <dxfs count="0"/>
  <tableStyles count="0" defaultTableStyle="TableStyleMedium2" defaultPivotStyle="PivotStyleLight16"/>
  <colors>
    <mruColors>
      <color rgb="FFFFFFFF"/>
      <color rgb="FF5C49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MX"/>
              <a:t>EFICIENCIA COMERCIAL</a:t>
            </a:r>
          </a:p>
        </c:rich>
      </c:tx>
      <c:layout/>
      <c:overlay val="0"/>
      <c:spPr>
        <a:noFill/>
        <a:ln>
          <a:noFill/>
        </a:ln>
        <a:effectLst/>
      </c:spPr>
    </c:title>
    <c:autoTitleDeleted val="0"/>
    <c:plotArea>
      <c:layout>
        <c:manualLayout>
          <c:layoutTarget val="inner"/>
          <c:xMode val="edge"/>
          <c:yMode val="edge"/>
          <c:x val="6.1520379013396811E-2"/>
          <c:y val="9.9223818851337325E-2"/>
          <c:w val="0.89325550880725546"/>
          <c:h val="0.74725559217702175"/>
        </c:manualLayout>
      </c:layout>
      <c:lineChart>
        <c:grouping val="standard"/>
        <c:varyColors val="0"/>
        <c:ser>
          <c:idx val="0"/>
          <c:order val="0"/>
          <c:tx>
            <c:strRef>
              <c:f>EFICIENCIAS!$B$2</c:f>
              <c:strCache>
                <c:ptCount val="1"/>
                <c:pt idx="0">
                  <c:v>INGRESOS AGUA POTABLE ($/ANUALES)</c:v>
                </c:pt>
              </c:strCache>
            </c:strRef>
          </c:tx>
          <c:spPr>
            <a:ln w="114300" cap="rnd">
              <a:solidFill>
                <a:schemeClr val="accent1"/>
              </a:solidFill>
              <a:round/>
            </a:ln>
            <a:effectLst/>
          </c:spPr>
          <c:marker>
            <c:symbol val="diamond"/>
            <c:size val="7"/>
            <c:spPr>
              <a:solidFill>
                <a:schemeClr val="accent1"/>
              </a:solidFill>
              <a:ln w="9525">
                <a:solidFill>
                  <a:schemeClr val="accent1"/>
                </a:solidFill>
              </a:ln>
              <a:effectLst/>
            </c:spPr>
          </c:marker>
          <c:dLbls>
            <c:dLbl>
              <c:idx val="6"/>
              <c:layout>
                <c:manualLayout>
                  <c:x val="-4.3053805386357447E-2"/>
                  <c:y val="-3.8230192324225369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3483528667827413E-2"/>
                  <c:y val="1.46477933032936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3854343770709343E-2"/>
                  <c:y val="1.30748557002105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EFICIENCIAS!$C$1:$AN$1</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EFICIENCIAS!$C$2:$AN$2</c:f>
              <c:numCache>
                <c:formatCode>_-"$"* #,##0_-;\-"$"* #,##0_-;_-"$"* "-"??_-;_-@_-</c:formatCode>
                <c:ptCount val="25"/>
                <c:pt idx="0">
                  <c:v>105695856.59</c:v>
                </c:pt>
                <c:pt idx="1">
                  <c:v>113556459.16</c:v>
                </c:pt>
                <c:pt idx="2">
                  <c:v>126958729.99000001</c:v>
                </c:pt>
                <c:pt idx="3">
                  <c:v>127272039.29000001</c:v>
                </c:pt>
                <c:pt idx="4">
                  <c:v>123279993.80779999</c:v>
                </c:pt>
                <c:pt idx="5">
                  <c:v>144650303.35316005</c:v>
                </c:pt>
                <c:pt idx="6">
                  <c:v>127835367.55919999</c:v>
                </c:pt>
                <c:pt idx="7">
                  <c:v>164231499.83605206</c:v>
                </c:pt>
                <c:pt idx="8">
                  <c:v>33665312.04581818</c:v>
                </c:pt>
                <c:pt idx="9">
                  <c:v>44439432.721838377</c:v>
                </c:pt>
                <c:pt idx="10">
                  <c:v>57892698.699108578</c:v>
                </c:pt>
                <c:pt idx="11">
                  <c:v>74073038.632628784</c:v>
                </c:pt>
                <c:pt idx="12">
                  <c:v>186282432.5819909</c:v>
                </c:pt>
                <c:pt idx="13">
                  <c:v>211101236.87875697</c:v>
                </c:pt>
                <c:pt idx="14">
                  <c:v>239020977.70905635</c:v>
                </c:pt>
                <c:pt idx="15">
                  <c:v>266668364.90829504</c:v>
                </c:pt>
                <c:pt idx="16">
                  <c:v>297455019.77029085</c:v>
                </c:pt>
                <c:pt idx="17">
                  <c:v>331732321.95560294</c:v>
                </c:pt>
                <c:pt idx="18">
                  <c:v>369890534.38027447</c:v>
                </c:pt>
                <c:pt idx="19">
                  <c:v>412363066.0703243</c:v>
                </c:pt>
                <c:pt idx="20">
                  <c:v>459631198.75458139</c:v>
                </c:pt>
                <c:pt idx="21">
                  <c:v>512229327.31498671</c:v>
                </c:pt>
                <c:pt idx="22">
                  <c:v>570750769.59992719</c:v>
                </c:pt>
                <c:pt idx="23">
                  <c:v>635854207.06870592</c:v>
                </c:pt>
                <c:pt idx="24">
                  <c:v>708270824.33524108</c:v>
                </c:pt>
              </c:numCache>
            </c:numRef>
          </c:val>
          <c:smooth val="0"/>
        </c:ser>
        <c:ser>
          <c:idx val="1"/>
          <c:order val="1"/>
          <c:tx>
            <c:strRef>
              <c:f>EFICIENCIAS!$B$3</c:f>
              <c:strCache>
                <c:ptCount val="1"/>
                <c:pt idx="0">
                  <c:v>FACTURACIÓN AGUA POTABLE ($/ANUALES)</c:v>
                </c:pt>
              </c:strCache>
            </c:strRef>
          </c:tx>
          <c:spPr>
            <a:ln w="114300" cap="rnd">
              <a:solidFill>
                <a:schemeClr val="accent2"/>
              </a:solidFill>
              <a:round/>
            </a:ln>
            <a:effectLst/>
          </c:spPr>
          <c:marker>
            <c:symbol val="diamond"/>
            <c:size val="7"/>
            <c:spPr>
              <a:solidFill>
                <a:schemeClr val="accent2"/>
              </a:solidFill>
              <a:ln w="9525">
                <a:solidFill>
                  <a:schemeClr val="accent2"/>
                </a:solidFill>
              </a:ln>
              <a:effectLst/>
            </c:spPr>
          </c:marker>
          <c:dLbls>
            <c:dLbl>
              <c:idx val="6"/>
              <c:layout>
                <c:manualLayout>
                  <c:x val="-1.7989065289392842E-2"/>
                  <c:y val="-8.737795781307683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0945021541240245E-2"/>
                  <c:y val="-0.1278403855587416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8"/>
              <c:layout/>
              <c:dLblPos val="b"/>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3.2783184774403042E-2"/>
                  <c:y val="3.89204694638449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1.7744761323782811E-2"/>
                  <c:y val="1.993056122996663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EFICIENCIAS!$C$1:$AN$1</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EFICIENCIAS!$C$3:$AN$3</c:f>
              <c:numCache>
                <c:formatCode>_-"$"* #,##0_-;\-"$"* #,##0_-;_-"$"* "-"??_-;_-@_-</c:formatCode>
                <c:ptCount val="25"/>
                <c:pt idx="0">
                  <c:v>170968891.79000002</c:v>
                </c:pt>
                <c:pt idx="1">
                  <c:v>182370645.03</c:v>
                </c:pt>
                <c:pt idx="2">
                  <c:v>191926255.41999999</c:v>
                </c:pt>
                <c:pt idx="3">
                  <c:v>211411824.28</c:v>
                </c:pt>
                <c:pt idx="4">
                  <c:v>239856963.75</c:v>
                </c:pt>
                <c:pt idx="5">
                  <c:v>232553006.70800003</c:v>
                </c:pt>
                <c:pt idx="6">
                  <c:v>254934315.75</c:v>
                </c:pt>
                <c:pt idx="7">
                  <c:v>255808307.37880006</c:v>
                </c:pt>
                <c:pt idx="8">
                  <c:v>67920958.409999996</c:v>
                </c:pt>
                <c:pt idx="9">
                  <c:v>89784821.219999999</c:v>
                </c:pt>
                <c:pt idx="10">
                  <c:v>115680812.65000001</c:v>
                </c:pt>
                <c:pt idx="11">
                  <c:v>140771773.65000001</c:v>
                </c:pt>
                <c:pt idx="12">
                  <c:v>281389138.11668009</c:v>
                </c:pt>
                <c:pt idx="13">
                  <c:v>309528051.92834812</c:v>
                </c:pt>
                <c:pt idx="14">
                  <c:v>340480857.12118298</c:v>
                </c:pt>
                <c:pt idx="15">
                  <c:v>374528942.83330131</c:v>
                </c:pt>
                <c:pt idx="16">
                  <c:v>411981837.11663145</c:v>
                </c:pt>
                <c:pt idx="17">
                  <c:v>453180020.82829463</c:v>
                </c:pt>
                <c:pt idx="18">
                  <c:v>498498022.91112411</c:v>
                </c:pt>
                <c:pt idx="19">
                  <c:v>548347825.20223653</c:v>
                </c:pt>
                <c:pt idx="20">
                  <c:v>603182607.72246027</c:v>
                </c:pt>
                <c:pt idx="21">
                  <c:v>663500868.49470639</c:v>
                </c:pt>
                <c:pt idx="22">
                  <c:v>729850955.34417713</c:v>
                </c:pt>
                <c:pt idx="23">
                  <c:v>802836050.87859488</c:v>
                </c:pt>
                <c:pt idx="24">
                  <c:v>883119655.96645439</c:v>
                </c:pt>
              </c:numCache>
            </c:numRef>
          </c:val>
          <c:smooth val="0"/>
        </c:ser>
        <c:dLbls>
          <c:dLblPos val="t"/>
          <c:showLegendKey val="0"/>
          <c:showVal val="1"/>
          <c:showCatName val="0"/>
          <c:showSerName val="0"/>
          <c:showPercent val="0"/>
          <c:showBubbleSize val="0"/>
        </c:dLbls>
        <c:marker val="1"/>
        <c:smooth val="0"/>
        <c:axId val="260331552"/>
        <c:axId val="260333120"/>
      </c:lineChart>
      <c:lineChart>
        <c:grouping val="standard"/>
        <c:varyColors val="0"/>
        <c:ser>
          <c:idx val="2"/>
          <c:order val="2"/>
          <c:tx>
            <c:strRef>
              <c:f>EFICIENCIAS!$B$4</c:f>
              <c:strCache>
                <c:ptCount val="1"/>
                <c:pt idx="0">
                  <c:v>PORCENTAJE</c:v>
                </c:pt>
              </c:strCache>
            </c:strRef>
          </c:tx>
          <c:spPr>
            <a:ln w="114300" cap="rnd">
              <a:solidFill>
                <a:schemeClr val="accent3"/>
              </a:solidFill>
              <a:round/>
            </a:ln>
            <a:effectLst/>
          </c:spPr>
          <c:marker>
            <c:symbol val="diamond"/>
            <c:size val="7"/>
            <c:spPr>
              <a:solidFill>
                <a:schemeClr val="accent3"/>
              </a:solidFill>
              <a:ln w="9525">
                <a:solidFill>
                  <a:schemeClr val="accent3"/>
                </a:solidFill>
              </a:ln>
              <a:effectLst/>
            </c:spPr>
          </c:marker>
          <c:dLbls>
            <c:spPr>
              <a:noFill/>
              <a:ln>
                <a:noFill/>
              </a:ln>
              <a:effectLst/>
            </c:spPr>
            <c:txPr>
              <a:bodyPr rot="0" vert="horz"/>
              <a:lstStyle/>
              <a:p>
                <a:pPr>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EFICIENCIAS!$C$1:$AN$1</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EFICIENCIAS!$C$4:$AN$4</c:f>
              <c:numCache>
                <c:formatCode>0%</c:formatCode>
                <c:ptCount val="25"/>
                <c:pt idx="0">
                  <c:v>0.61821689012189152</c:v>
                </c:pt>
                <c:pt idx="1">
                  <c:v>0.62266851741035378</c:v>
                </c:pt>
                <c:pt idx="2">
                  <c:v>0.66149745751132949</c:v>
                </c:pt>
                <c:pt idx="3">
                  <c:v>0.60201003289880894</c:v>
                </c:pt>
                <c:pt idx="4">
                  <c:v>0.51397296071959464</c:v>
                </c:pt>
                <c:pt idx="5">
                  <c:v>0.62201003289880896</c:v>
                </c:pt>
                <c:pt idx="6">
                  <c:v>0.50144433158445834</c:v>
                </c:pt>
                <c:pt idx="7">
                  <c:v>0.64201003289880898</c:v>
                </c:pt>
                <c:pt idx="8">
                  <c:v>0.49565425509163075</c:v>
                </c:pt>
                <c:pt idx="9">
                  <c:v>0.49495485002914147</c:v>
                </c:pt>
                <c:pt idx="10">
                  <c:v>0.50045204016907097</c:v>
                </c:pt>
                <c:pt idx="11">
                  <c:v>0.52619240854914651</c:v>
                </c:pt>
                <c:pt idx="12">
                  <c:v>0.662010032898809</c:v>
                </c:pt>
                <c:pt idx="13">
                  <c:v>0.68201003289880902</c:v>
                </c:pt>
                <c:pt idx="14">
                  <c:v>0.70201003289880903</c:v>
                </c:pt>
                <c:pt idx="15">
                  <c:v>0.71201003289880904</c:v>
                </c:pt>
                <c:pt idx="16">
                  <c:v>0.72201003289880905</c:v>
                </c:pt>
                <c:pt idx="17">
                  <c:v>0.73201003289880906</c:v>
                </c:pt>
                <c:pt idx="18">
                  <c:v>0.74201003289880907</c:v>
                </c:pt>
                <c:pt idx="19">
                  <c:v>0.75201003289880908</c:v>
                </c:pt>
                <c:pt idx="20">
                  <c:v>0.76201003289880909</c:v>
                </c:pt>
                <c:pt idx="21">
                  <c:v>0.7720100328988091</c:v>
                </c:pt>
                <c:pt idx="22">
                  <c:v>0.7820100328988091</c:v>
                </c:pt>
                <c:pt idx="23">
                  <c:v>0.79201003289880911</c:v>
                </c:pt>
                <c:pt idx="24">
                  <c:v>0.80201003289880912</c:v>
                </c:pt>
              </c:numCache>
            </c:numRef>
          </c:val>
          <c:smooth val="0"/>
        </c:ser>
        <c:dLbls>
          <c:dLblPos val="t"/>
          <c:showLegendKey val="0"/>
          <c:showVal val="1"/>
          <c:showCatName val="0"/>
          <c:showSerName val="0"/>
          <c:showPercent val="0"/>
          <c:showBubbleSize val="0"/>
        </c:dLbls>
        <c:marker val="1"/>
        <c:smooth val="0"/>
        <c:axId val="260332728"/>
        <c:axId val="260335080"/>
      </c:lineChart>
      <c:catAx>
        <c:axId val="26033155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vert="horz"/>
              <a:lstStyle/>
              <a:p>
                <a:pPr>
                  <a:defRPr/>
                </a:pPr>
                <a:r>
                  <a:rPr lang="en-US"/>
                  <a:t>AÑO</a:t>
                </a:r>
              </a:p>
            </c:rich>
          </c:tx>
          <c:layout>
            <c:manualLayout>
              <c:xMode val="edge"/>
              <c:yMode val="edge"/>
              <c:x val="0.4792993493209442"/>
              <c:y val="0.91873484932235505"/>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4800"/>
            </a:pPr>
            <a:endParaRPr lang="es-MX"/>
          </a:p>
        </c:txPr>
        <c:crossAx val="260333120"/>
        <c:crosses val="autoZero"/>
        <c:auto val="1"/>
        <c:lblAlgn val="ctr"/>
        <c:lblOffset val="100"/>
        <c:noMultiLvlLbl val="0"/>
      </c:catAx>
      <c:valAx>
        <c:axId val="260333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$/ANUALES</a:t>
                </a:r>
              </a:p>
            </c:rich>
          </c:tx>
          <c:layout>
            <c:manualLayout>
              <c:xMode val="edge"/>
              <c:yMode val="edge"/>
              <c:x val="1.1608411753408876E-3"/>
              <c:y val="0.3126502407699166"/>
            </c:manualLayout>
          </c:layout>
          <c:overlay val="0"/>
          <c:spPr>
            <a:noFill/>
            <a:ln>
              <a:noFill/>
            </a:ln>
            <a:effectLst/>
          </c:spPr>
        </c:title>
        <c:numFmt formatCode="_-&quot;$&quot;* #,##0_-;\-&quot;$&quot;* #,##0_-;_-&quot;$&quot;* &quot;-&quot;??_-;_-@_-" sourceLinked="1"/>
        <c:majorTickMark val="none"/>
        <c:minorTickMark val="none"/>
        <c:tickLblPos val="nextTo"/>
        <c:spPr>
          <a:noFill/>
          <a:ln>
            <a:noFill/>
          </a:ln>
          <a:effectLst/>
        </c:spPr>
        <c:txPr>
          <a:bodyPr rot="-60000000" vert="horz"/>
          <a:lstStyle/>
          <a:p>
            <a:pPr>
              <a:defRPr/>
            </a:pPr>
            <a:endParaRPr lang="es-MX"/>
          </a:p>
        </c:txPr>
        <c:crossAx val="260331552"/>
        <c:crosses val="autoZero"/>
        <c:crossBetween val="between"/>
      </c:valAx>
      <c:valAx>
        <c:axId val="260335080"/>
        <c:scaling>
          <c:orientation val="minMax"/>
        </c:scaling>
        <c:delete val="0"/>
        <c:axPos val="r"/>
        <c:title>
          <c:tx>
            <c:rich>
              <a:bodyPr rot="-5400000" vert="horz"/>
              <a:lstStyle/>
              <a:p>
                <a:pPr>
                  <a:defRPr/>
                </a:pPr>
                <a:r>
                  <a:rPr lang="en-US"/>
                  <a:t>PORCENTAJE</a:t>
                </a:r>
              </a:p>
            </c:rich>
          </c:tx>
          <c:layout>
            <c:manualLayout>
              <c:xMode val="edge"/>
              <c:yMode val="edge"/>
              <c:x val="0.98704880908593118"/>
              <c:y val="0.34825903070192027"/>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es-MX"/>
          </a:p>
        </c:txPr>
        <c:crossAx val="260332728"/>
        <c:crosses val="max"/>
        <c:crossBetween val="between"/>
      </c:valAx>
      <c:catAx>
        <c:axId val="260332728"/>
        <c:scaling>
          <c:orientation val="minMax"/>
        </c:scaling>
        <c:delete val="1"/>
        <c:axPos val="b"/>
        <c:numFmt formatCode="General" sourceLinked="1"/>
        <c:majorTickMark val="none"/>
        <c:minorTickMark val="none"/>
        <c:tickLblPos val="nextTo"/>
        <c:crossAx val="260335080"/>
        <c:crosses val="autoZero"/>
        <c:auto val="1"/>
        <c:lblAlgn val="ctr"/>
        <c:lblOffset val="100"/>
        <c:noMultiLvlLbl val="0"/>
      </c:catAx>
      <c:spPr>
        <a:solidFill>
          <a:sysClr val="window" lastClr="FFFFFF"/>
        </a:solidFill>
        <a:ln>
          <a:noFill/>
        </a:ln>
        <a:effectLst/>
      </c:spPr>
    </c:plotArea>
    <c:legend>
      <c:legendPos val="b"/>
      <c:layout>
        <c:manualLayout>
          <c:xMode val="edge"/>
          <c:yMode val="edge"/>
          <c:x val="9.0403180945665365E-2"/>
          <c:y val="0.91832336663823455"/>
          <c:w val="0.37178048482549392"/>
          <c:h val="7.0312992125984256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25400" cap="flat" cmpd="sng" algn="ctr">
      <a:solidFill>
        <a:schemeClr val="dk1"/>
      </a:solidFill>
      <a:prstDash val="solid"/>
      <a:round/>
    </a:ln>
    <a:effectLst/>
  </c:spPr>
  <c:txPr>
    <a:bodyPr/>
    <a:lstStyle/>
    <a:p>
      <a:pPr>
        <a:defRPr sz="5400">
          <a:solidFill>
            <a:schemeClr val="dk1"/>
          </a:solidFill>
          <a:latin typeface="Arial" panose="020B0604020202020204" pitchFamily="34" charset="0"/>
          <a:ea typeface="+mn-ea"/>
          <a:cs typeface="Arial" panose="020B0604020202020204" pitchFamily="34" charset="0"/>
        </a:defRPr>
      </a:pPr>
      <a:endParaRPr lang="es-MX"/>
    </a:p>
  </c:txPr>
  <c:printSettings>
    <c:headerFooter/>
    <c:pageMargins b="0.75" l="0.7" r="0.7" t="0.75" header="0.3" footer="0.3"/>
    <c:pageSetup paperSize="144"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b="1" i="0" baseline="0">
                <a:effectLst/>
              </a:rPr>
              <a:t>EFICIENCIA GLOBAL </a:t>
            </a:r>
            <a:endParaRPr lang="es-MX" sz="1050">
              <a:effectLst/>
            </a:endParaRPr>
          </a:p>
          <a:p>
            <a:pPr>
              <a:defRPr sz="1050"/>
            </a:pPr>
            <a:r>
              <a:rPr lang="es-MX" sz="1050" b="1" i="0" baseline="0">
                <a:effectLst/>
              </a:rPr>
              <a:t>(M3 RECAUDADO OPORTUNO / M3 EXTRAÍDO)</a:t>
            </a:r>
            <a:endParaRPr lang="es-MX" sz="1050"/>
          </a:p>
        </c:rich>
      </c:tx>
      <c:layout>
        <c:manualLayout>
          <c:xMode val="edge"/>
          <c:yMode val="edge"/>
          <c:x val="0.36357144239691908"/>
          <c:y val="3.8816102753253673E-2"/>
        </c:manualLayout>
      </c:layout>
      <c:overlay val="1"/>
    </c:title>
    <c:autoTitleDeleted val="0"/>
    <c:plotArea>
      <c:layout>
        <c:manualLayout>
          <c:layoutTarget val="inner"/>
          <c:xMode val="edge"/>
          <c:yMode val="edge"/>
          <c:x val="1.8018016192095969E-2"/>
          <c:y val="0"/>
          <c:w val="0.97168597455527772"/>
          <c:h val="0.80202442785981454"/>
        </c:manualLayout>
      </c:layout>
      <c:lineChart>
        <c:grouping val="standard"/>
        <c:varyColors val="0"/>
        <c:ser>
          <c:idx val="2"/>
          <c:order val="0"/>
          <c:tx>
            <c:strRef>
              <c:f>[5]Eficiencias!$A$22</c:f>
              <c:strCache>
                <c:ptCount val="1"/>
                <c:pt idx="0">
                  <c:v>% EFICIENCIA FÍSICA</c:v>
                </c:pt>
              </c:strCache>
            </c:strRef>
          </c:tx>
          <c:marker>
            <c:symbol val="triangle"/>
            <c:size val="3"/>
          </c:marker>
          <c:dLbls>
            <c:dLbl>
              <c:idx val="4"/>
              <c:layout>
                <c:manualLayout>
                  <c:x val="-2.1425509646966708E-2"/>
                  <c:y val="-4.88985090337602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[5]Eficiencias!$A$41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[5]Eficiencias!$A$72</c:f>
              <c:strCache>
                <c:ptCount val="1"/>
                <c:pt idx="0">
                  <c:v>% EFICIENCIA GLOBAL</c:v>
                </c:pt>
              </c:strCache>
            </c:strRef>
          </c:tx>
          <c:dLbls>
            <c:dLbl>
              <c:idx val="2"/>
              <c:layout>
                <c:manualLayout>
                  <c:x val="-2.0055755394134921E-2"/>
                  <c:y val="-3.3372067932458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2.0055755394134921E-2"/>
                  <c:y val="-2.949045765713339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[5]Eficiencias!$C$72:$J$72</c:f>
              <c:numCache>
                <c:formatCode>General</c:formatCode>
                <c:ptCount val="8"/>
                <c:pt idx="0">
                  <c:v>0.28714296244016163</c:v>
                </c:pt>
                <c:pt idx="1">
                  <c:v>0.32097297176920697</c:v>
                </c:pt>
                <c:pt idx="2">
                  <c:v>0.36705671919730692</c:v>
                </c:pt>
                <c:pt idx="3">
                  <c:v>0.38530765359923003</c:v>
                </c:pt>
                <c:pt idx="4">
                  <c:v>0.23201206413358444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58417016"/>
        <c:axId val="258417408"/>
      </c:lineChart>
      <c:catAx>
        <c:axId val="258417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58417408"/>
        <c:crosses val="autoZero"/>
        <c:auto val="1"/>
        <c:lblAlgn val="ctr"/>
        <c:lblOffset val="100"/>
        <c:noMultiLvlLbl val="0"/>
      </c:catAx>
      <c:valAx>
        <c:axId val="258417408"/>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58417016"/>
        <c:crosses val="autoZero"/>
        <c:crossBetween val="between"/>
      </c:valAx>
      <c:spPr>
        <a:noFill/>
        <a:ln>
          <a:noFill/>
        </a:ln>
        <a:effectLst/>
      </c:spPr>
    </c:plotArea>
    <c:legend>
      <c:legendPos val="b"/>
      <c:layout>
        <c:manualLayout>
          <c:xMode val="edge"/>
          <c:yMode val="edge"/>
          <c:x val="0.25582636294683953"/>
          <c:y val="0.87290904989794726"/>
          <c:w val="0.48575576157513356"/>
          <c:h val="5.3340354870870743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EFICIENCIA COMERCIAL</a:t>
            </a:r>
          </a:p>
        </c:rich>
      </c:tx>
      <c:layout/>
      <c:overlay val="0"/>
      <c:spPr>
        <a:noFill/>
        <a:ln>
          <a:noFill/>
        </a:ln>
        <a:effectLst/>
      </c:spPr>
    </c:title>
    <c:autoTitleDeleted val="0"/>
    <c:plotArea>
      <c:layout>
        <c:manualLayout>
          <c:layoutTarget val="inner"/>
          <c:xMode val="edge"/>
          <c:yMode val="edge"/>
          <c:x val="5.7502527391002194E-2"/>
          <c:y val="5.1956226227544249E-2"/>
          <c:w val="0.92052571137041539"/>
          <c:h val="0.83612603473738023"/>
        </c:manualLayout>
      </c:layout>
      <c:lineChart>
        <c:grouping val="standard"/>
        <c:varyColors val="0"/>
        <c:ser>
          <c:idx val="0"/>
          <c:order val="0"/>
          <c:tx>
            <c:strRef>
              <c:f>EFICIENCIAS!$B$2</c:f>
              <c:strCache>
                <c:ptCount val="1"/>
                <c:pt idx="0">
                  <c:v>INGRESOS AGUA POTABLE ($/ANUALES)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8"/>
              <c:layout>
                <c:manualLayout>
                  <c:x val="2.7173168515313554E-3"/>
                  <c:y val="-3.9371173921187181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EFICIENCIAS!$C$1:$AN$1</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EFICIENCIAS!$C$2:$AN$2</c:f>
              <c:numCache>
                <c:formatCode>_-"$"* #,##0_-;\-"$"* #,##0_-;_-"$"* "-"??_-;_-@_-</c:formatCode>
                <c:ptCount val="25"/>
                <c:pt idx="0">
                  <c:v>105695856.59</c:v>
                </c:pt>
                <c:pt idx="1">
                  <c:v>113556459.16</c:v>
                </c:pt>
                <c:pt idx="2">
                  <c:v>126958729.99000001</c:v>
                </c:pt>
                <c:pt idx="3">
                  <c:v>127272039.29000001</c:v>
                </c:pt>
                <c:pt idx="4">
                  <c:v>123279993.80779999</c:v>
                </c:pt>
                <c:pt idx="5">
                  <c:v>144650303.35316005</c:v>
                </c:pt>
                <c:pt idx="6">
                  <c:v>127835367.55919999</c:v>
                </c:pt>
                <c:pt idx="7">
                  <c:v>164231499.83605206</c:v>
                </c:pt>
                <c:pt idx="8">
                  <c:v>33665312.04581818</c:v>
                </c:pt>
                <c:pt idx="9">
                  <c:v>44439432.721838377</c:v>
                </c:pt>
                <c:pt idx="10">
                  <c:v>57892698.699108578</c:v>
                </c:pt>
                <c:pt idx="11">
                  <c:v>74073038.632628784</c:v>
                </c:pt>
                <c:pt idx="12">
                  <c:v>186282432.5819909</c:v>
                </c:pt>
                <c:pt idx="13">
                  <c:v>211101236.87875697</c:v>
                </c:pt>
                <c:pt idx="14">
                  <c:v>239020977.70905635</c:v>
                </c:pt>
                <c:pt idx="15">
                  <c:v>266668364.90829504</c:v>
                </c:pt>
                <c:pt idx="16">
                  <c:v>297455019.77029085</c:v>
                </c:pt>
                <c:pt idx="17">
                  <c:v>331732321.95560294</c:v>
                </c:pt>
                <c:pt idx="18">
                  <c:v>369890534.38027447</c:v>
                </c:pt>
                <c:pt idx="19">
                  <c:v>412363066.0703243</c:v>
                </c:pt>
                <c:pt idx="20">
                  <c:v>459631198.75458139</c:v>
                </c:pt>
                <c:pt idx="21">
                  <c:v>512229327.31498671</c:v>
                </c:pt>
                <c:pt idx="22">
                  <c:v>570750769.59992719</c:v>
                </c:pt>
                <c:pt idx="23">
                  <c:v>635854207.06870592</c:v>
                </c:pt>
                <c:pt idx="24">
                  <c:v>708270824.33524108</c:v>
                </c:pt>
              </c:numCache>
            </c:numRef>
          </c:val>
          <c:smooth val="0"/>
        </c:ser>
        <c:ser>
          <c:idx val="1"/>
          <c:order val="1"/>
          <c:tx>
            <c:strRef>
              <c:f>EFICIENCIAS!$B$3</c:f>
              <c:strCache>
                <c:ptCount val="1"/>
                <c:pt idx="0">
                  <c:v>FACTURACIÓN AGUA POTABLE ($/ANUALES)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8"/>
              <c:layout>
                <c:manualLayout>
                  <c:x val="-1.6438753773020561E-2"/>
                  <c:y val="-5.41818813474351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EFICIENCIAS!$C$1:$AN$1</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EFICIENCIAS!$C$3:$AN$3</c:f>
              <c:numCache>
                <c:formatCode>_-"$"* #,##0_-;\-"$"* #,##0_-;_-"$"* "-"??_-;_-@_-</c:formatCode>
                <c:ptCount val="25"/>
                <c:pt idx="0">
                  <c:v>170968891.79000002</c:v>
                </c:pt>
                <c:pt idx="1">
                  <c:v>182370645.03</c:v>
                </c:pt>
                <c:pt idx="2">
                  <c:v>191926255.41999999</c:v>
                </c:pt>
                <c:pt idx="3">
                  <c:v>211411824.28</c:v>
                </c:pt>
                <c:pt idx="4">
                  <c:v>239856963.75</c:v>
                </c:pt>
                <c:pt idx="5">
                  <c:v>232553006.70800003</c:v>
                </c:pt>
                <c:pt idx="6">
                  <c:v>254934315.75</c:v>
                </c:pt>
                <c:pt idx="7">
                  <c:v>255808307.37880006</c:v>
                </c:pt>
                <c:pt idx="8">
                  <c:v>67920958.409999996</c:v>
                </c:pt>
                <c:pt idx="9">
                  <c:v>89784821.219999999</c:v>
                </c:pt>
                <c:pt idx="10">
                  <c:v>115680812.65000001</c:v>
                </c:pt>
                <c:pt idx="11">
                  <c:v>140771773.65000001</c:v>
                </c:pt>
                <c:pt idx="12">
                  <c:v>281389138.11668009</c:v>
                </c:pt>
                <c:pt idx="13">
                  <c:v>309528051.92834812</c:v>
                </c:pt>
                <c:pt idx="14">
                  <c:v>340480857.12118298</c:v>
                </c:pt>
                <c:pt idx="15">
                  <c:v>374528942.83330131</c:v>
                </c:pt>
                <c:pt idx="16">
                  <c:v>411981837.11663145</c:v>
                </c:pt>
                <c:pt idx="17">
                  <c:v>453180020.82829463</c:v>
                </c:pt>
                <c:pt idx="18">
                  <c:v>498498022.91112411</c:v>
                </c:pt>
                <c:pt idx="19">
                  <c:v>548347825.20223653</c:v>
                </c:pt>
                <c:pt idx="20">
                  <c:v>603182607.72246027</c:v>
                </c:pt>
                <c:pt idx="21">
                  <c:v>663500868.49470639</c:v>
                </c:pt>
                <c:pt idx="22">
                  <c:v>729850955.34417713</c:v>
                </c:pt>
                <c:pt idx="23">
                  <c:v>802836050.87859488</c:v>
                </c:pt>
                <c:pt idx="24">
                  <c:v>883119655.96645439</c:v>
                </c:pt>
              </c:numCache>
            </c:numRef>
          </c:val>
          <c:smooth val="0"/>
        </c:ser>
        <c:dLbls>
          <c:dLblPos val="t"/>
          <c:showLegendKey val="0"/>
          <c:showVal val="1"/>
          <c:showCatName val="0"/>
          <c:showSerName val="0"/>
          <c:showPercent val="0"/>
          <c:showBubbleSize val="0"/>
        </c:dLbls>
        <c:marker val="1"/>
        <c:smooth val="0"/>
        <c:axId val="258418192"/>
        <c:axId val="258418584"/>
      </c:lineChart>
      <c:lineChart>
        <c:grouping val="standard"/>
        <c:varyColors val="0"/>
        <c:ser>
          <c:idx val="2"/>
          <c:order val="2"/>
          <c:tx>
            <c:strRef>
              <c:f>EFICIENCIAS!$B$4</c:f>
              <c:strCache>
                <c:ptCount val="1"/>
                <c:pt idx="0">
                  <c:v>PORCENTAJE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EFICIENCIAS!$C$1:$AN$1</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EFICIENCIAS!$C$4:$AN$4</c:f>
              <c:numCache>
                <c:formatCode>0%</c:formatCode>
                <c:ptCount val="25"/>
                <c:pt idx="0">
                  <c:v>0.61821689012189152</c:v>
                </c:pt>
                <c:pt idx="1">
                  <c:v>0.62266851741035378</c:v>
                </c:pt>
                <c:pt idx="2">
                  <c:v>0.66149745751132949</c:v>
                </c:pt>
                <c:pt idx="3">
                  <c:v>0.60201003289880894</c:v>
                </c:pt>
                <c:pt idx="4">
                  <c:v>0.51397296071959464</c:v>
                </c:pt>
                <c:pt idx="5">
                  <c:v>0.62201003289880896</c:v>
                </c:pt>
                <c:pt idx="6">
                  <c:v>0.50144433158445834</c:v>
                </c:pt>
                <c:pt idx="7">
                  <c:v>0.64201003289880898</c:v>
                </c:pt>
                <c:pt idx="8">
                  <c:v>0.49565425509163075</c:v>
                </c:pt>
                <c:pt idx="9">
                  <c:v>0.49495485002914147</c:v>
                </c:pt>
                <c:pt idx="10">
                  <c:v>0.50045204016907097</c:v>
                </c:pt>
                <c:pt idx="11">
                  <c:v>0.52619240854914651</c:v>
                </c:pt>
                <c:pt idx="12">
                  <c:v>0.662010032898809</c:v>
                </c:pt>
                <c:pt idx="13">
                  <c:v>0.68201003289880902</c:v>
                </c:pt>
                <c:pt idx="14">
                  <c:v>0.70201003289880903</c:v>
                </c:pt>
                <c:pt idx="15">
                  <c:v>0.71201003289880904</c:v>
                </c:pt>
                <c:pt idx="16">
                  <c:v>0.72201003289880905</c:v>
                </c:pt>
                <c:pt idx="17">
                  <c:v>0.73201003289880906</c:v>
                </c:pt>
                <c:pt idx="18">
                  <c:v>0.74201003289880907</c:v>
                </c:pt>
                <c:pt idx="19">
                  <c:v>0.75201003289880908</c:v>
                </c:pt>
                <c:pt idx="20">
                  <c:v>0.76201003289880909</c:v>
                </c:pt>
                <c:pt idx="21">
                  <c:v>0.7720100328988091</c:v>
                </c:pt>
                <c:pt idx="22">
                  <c:v>0.7820100328988091</c:v>
                </c:pt>
                <c:pt idx="23">
                  <c:v>0.79201003289880911</c:v>
                </c:pt>
                <c:pt idx="24">
                  <c:v>0.80201003289880912</c:v>
                </c:pt>
              </c:numCache>
            </c:numRef>
          </c:val>
          <c:smooth val="0"/>
        </c:ser>
        <c:dLbls>
          <c:dLblPos val="t"/>
          <c:showLegendKey val="0"/>
          <c:showVal val="1"/>
          <c:showCatName val="0"/>
          <c:showSerName val="0"/>
          <c:showPercent val="0"/>
          <c:showBubbleSize val="0"/>
        </c:dLbls>
        <c:marker val="1"/>
        <c:smooth val="0"/>
        <c:axId val="263693792"/>
        <c:axId val="182524416"/>
      </c:lineChart>
      <c:catAx>
        <c:axId val="25841819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58418584"/>
        <c:crosses val="autoZero"/>
        <c:auto val="1"/>
        <c:lblAlgn val="ctr"/>
        <c:lblOffset val="100"/>
        <c:noMultiLvlLbl val="0"/>
      </c:catAx>
      <c:valAx>
        <c:axId val="258418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$/ANUALES</a:t>
                </a:r>
              </a:p>
            </c:rich>
          </c:tx>
          <c:layout/>
          <c:overlay val="0"/>
          <c:spPr>
            <a:noFill/>
            <a:ln>
              <a:noFill/>
            </a:ln>
            <a:effectLst/>
          </c:spPr>
        </c:title>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58418192"/>
        <c:crosses val="autoZero"/>
        <c:crossBetween val="between"/>
      </c:valAx>
      <c:valAx>
        <c:axId val="1825244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PORCENTAJE</a:t>
                </a:r>
              </a:p>
            </c:rich>
          </c:tx>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3693792"/>
        <c:crosses val="max"/>
        <c:crossBetween val="between"/>
      </c:valAx>
      <c:catAx>
        <c:axId val="263693792"/>
        <c:scaling>
          <c:orientation val="minMax"/>
        </c:scaling>
        <c:delete val="1"/>
        <c:axPos val="b"/>
        <c:numFmt formatCode="General" sourceLinked="1"/>
        <c:majorTickMark val="none"/>
        <c:minorTickMark val="none"/>
        <c:tickLblPos val="nextTo"/>
        <c:crossAx val="182524416"/>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EFICIENCIA FISICA</a:t>
            </a:r>
          </a:p>
        </c:rich>
      </c:tx>
      <c:overlay val="0"/>
      <c:spPr>
        <a:noFill/>
        <a:ln>
          <a:noFill/>
        </a:ln>
        <a:effectLst/>
      </c:spPr>
    </c:title>
    <c:autoTitleDeleted val="0"/>
    <c:plotArea>
      <c:layout/>
      <c:lineChart>
        <c:grouping val="standard"/>
        <c:varyColors val="0"/>
        <c:ser>
          <c:idx val="0"/>
          <c:order val="0"/>
          <c:tx>
            <c:strRef>
              <c:f>EFICIENCIAS!$A$10:$B$10</c:f>
              <c:strCache>
                <c:ptCount val="2"/>
                <c:pt idx="0">
                  <c:v>EFICIENCIA FÍSICA</c:v>
                </c:pt>
                <c:pt idx="1">
                  <c:v>FACTURACIÓN (M3/ANUALES)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EFICIENCIAS!$C$7:$AN$7</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EFICIENCIAS!$C$10:$AN$10</c:f>
              <c:numCache>
                <c:formatCode>#,##0</c:formatCode>
                <c:ptCount val="25"/>
                <c:pt idx="0">
                  <c:v>18219692.649999999</c:v>
                </c:pt>
                <c:pt idx="1">
                  <c:v>18936511.98</c:v>
                </c:pt>
                <c:pt idx="2">
                  <c:v>17950780.979999997</c:v>
                </c:pt>
                <c:pt idx="3">
                  <c:v>18585233.027751699</c:v>
                </c:pt>
                <c:pt idx="4">
                  <c:v>19584264</c:v>
                </c:pt>
                <c:pt idx="5">
                  <c:v>19730677.017599996</c:v>
                </c:pt>
                <c:pt idx="6">
                  <c:v>19584264</c:v>
                </c:pt>
                <c:pt idx="7">
                  <c:v>20801296.162500001</c:v>
                </c:pt>
                <c:pt idx="8">
                  <c:v>4865202.9027623329</c:v>
                </c:pt>
                <c:pt idx="9">
                  <c:v>6454312.9079502448</c:v>
                </c:pt>
                <c:pt idx="10">
                  <c:v>8213452.312265032</c:v>
                </c:pt>
                <c:pt idx="11">
                  <c:v>9946379.491554074</c:v>
                </c:pt>
                <c:pt idx="12">
                  <c:v>21898412.25</c:v>
                </c:pt>
                <c:pt idx="13">
                  <c:v>22959671.467500001</c:v>
                </c:pt>
                <c:pt idx="14">
                  <c:v>25099464.112800002</c:v>
                </c:pt>
                <c:pt idx="15">
                  <c:v>27247257.0984</c:v>
                </c:pt>
                <c:pt idx="16">
                  <c:v>29485889.819999997</c:v>
                </c:pt>
                <c:pt idx="17">
                  <c:v>31805041.951200005</c:v>
                </c:pt>
                <c:pt idx="18">
                  <c:v>34221598.483199999</c:v>
                </c:pt>
                <c:pt idx="19">
                  <c:v>36680742.390599996</c:v>
                </c:pt>
                <c:pt idx="20">
                  <c:v>39234998.9142</c:v>
                </c:pt>
                <c:pt idx="21">
                  <c:v>41865235.103999995</c:v>
                </c:pt>
                <c:pt idx="22">
                  <c:v>44597440.965599999</c:v>
                </c:pt>
                <c:pt idx="23">
                  <c:v>47348641.362599999</c:v>
                </c:pt>
                <c:pt idx="24">
                  <c:v>49538020.488749996</c:v>
                </c:pt>
              </c:numCache>
            </c:numRef>
          </c:val>
          <c:smooth val="0"/>
        </c:ser>
        <c:ser>
          <c:idx val="1"/>
          <c:order val="1"/>
          <c:tx>
            <c:strRef>
              <c:f>EFICIENCIAS!$A$11:$B$11</c:f>
              <c:strCache>
                <c:ptCount val="2"/>
                <c:pt idx="0">
                  <c:v>EFICIENCIA FÍSICA</c:v>
                </c:pt>
                <c:pt idx="1">
                  <c:v>EXTRACCIÓN (M3/ANUALES)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EFICIENCIAS!$C$7:$AN$7</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EFICIENCIAS!$C$11:$AN$11</c:f>
              <c:numCache>
                <c:formatCode>#,##0</c:formatCode>
                <c:ptCount val="25"/>
                <c:pt idx="0">
                  <c:v>44201240.009999998</c:v>
                </c:pt>
                <c:pt idx="1">
                  <c:v>42365243.170000002</c:v>
                </c:pt>
                <c:pt idx="2">
                  <c:v>41450983.469999999</c:v>
                </c:pt>
                <c:pt idx="3">
                  <c:v>40391146.800804429</c:v>
                </c:pt>
                <c:pt idx="4">
                  <c:v>40910142.979999997</c:v>
                </c:pt>
                <c:pt idx="5">
                  <c:v>41105577.119999997</c:v>
                </c:pt>
                <c:pt idx="6">
                  <c:v>44104731.448998302</c:v>
                </c:pt>
                <c:pt idx="7">
                  <c:v>41602592.325000003</c:v>
                </c:pt>
                <c:pt idx="8">
                  <c:v>11589079.199999999</c:v>
                </c:pt>
                <c:pt idx="9">
                  <c:v>15549467.199999999</c:v>
                </c:pt>
                <c:pt idx="10">
                  <c:v>19608614.199999999</c:v>
                </c:pt>
                <c:pt idx="11">
                  <c:v>25427903.073976956</c:v>
                </c:pt>
                <c:pt idx="12">
                  <c:v>42112331.25</c:v>
                </c:pt>
                <c:pt idx="13">
                  <c:v>42517910.125</c:v>
                </c:pt>
                <c:pt idx="14">
                  <c:v>44820471.630000003</c:v>
                </c:pt>
                <c:pt idx="15">
                  <c:v>46978029.480000004</c:v>
                </c:pt>
                <c:pt idx="16">
                  <c:v>49143149.699999996</c:v>
                </c:pt>
                <c:pt idx="17">
                  <c:v>51298454.760000005</c:v>
                </c:pt>
                <c:pt idx="18">
                  <c:v>53471247.630000003</c:v>
                </c:pt>
                <c:pt idx="19">
                  <c:v>55576882.409999996</c:v>
                </c:pt>
                <c:pt idx="20">
                  <c:v>57698527.814999998</c:v>
                </c:pt>
                <c:pt idx="21">
                  <c:v>59807478.719999999</c:v>
                </c:pt>
                <c:pt idx="22">
                  <c:v>61940890.229999997</c:v>
                </c:pt>
                <c:pt idx="23">
                  <c:v>63984650.490000002</c:v>
                </c:pt>
                <c:pt idx="24">
                  <c:v>66050693.984999999</c:v>
                </c:pt>
              </c:numCache>
            </c:numRef>
          </c:val>
          <c:smooth val="0"/>
        </c:ser>
        <c:dLbls>
          <c:showLegendKey val="0"/>
          <c:showVal val="0"/>
          <c:showCatName val="0"/>
          <c:showSerName val="0"/>
          <c:showPercent val="0"/>
          <c:showBubbleSize val="0"/>
        </c:dLbls>
        <c:marker val="1"/>
        <c:smooth val="0"/>
        <c:axId val="263694576"/>
        <c:axId val="263694968"/>
      </c:lineChart>
      <c:lineChart>
        <c:grouping val="standard"/>
        <c:varyColors val="0"/>
        <c:ser>
          <c:idx val="2"/>
          <c:order val="2"/>
          <c:tx>
            <c:strRef>
              <c:f>EFICIENCIAS!$A$12:$B$12</c:f>
              <c:strCache>
                <c:ptCount val="2"/>
                <c:pt idx="0">
                  <c:v>EFICIENCIA FÍSICA</c:v>
                </c:pt>
                <c:pt idx="1">
                  <c:v>PORCENTAJE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EFICIENCIAS!$C$7:$AN$7</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EFICIENCIAS!$C$12:$AN$12</c:f>
              <c:numCache>
                <c:formatCode>0%</c:formatCode>
                <c:ptCount val="25"/>
                <c:pt idx="0">
                  <c:v>0.41219867691218648</c:v>
                </c:pt>
                <c:pt idx="1">
                  <c:v>0.44698225628053206</c:v>
                </c:pt>
                <c:pt idx="2">
                  <c:v>0.43306043614120304</c:v>
                </c:pt>
                <c:pt idx="3">
                  <c:v>0.46013135302663793</c:v>
                </c:pt>
                <c:pt idx="4">
                  <c:v>0.47871414210344571</c:v>
                </c:pt>
                <c:pt idx="5">
                  <c:v>0.47999999999999993</c:v>
                </c:pt>
                <c:pt idx="6">
                  <c:v>0.44403997840111081</c:v>
                </c:pt>
                <c:pt idx="7">
                  <c:v>0.5</c:v>
                </c:pt>
                <c:pt idx="8">
                  <c:v>0.4198092720569494</c:v>
                </c:pt>
                <c:pt idx="9">
                  <c:v>0.41508257645961305</c:v>
                </c:pt>
                <c:pt idx="10">
                  <c:v>0.4188695962137412</c:v>
                </c:pt>
                <c:pt idx="11">
                  <c:v>0.39116003638275815</c:v>
                </c:pt>
                <c:pt idx="12">
                  <c:v>0.52</c:v>
                </c:pt>
                <c:pt idx="13">
                  <c:v>0.54</c:v>
                </c:pt>
                <c:pt idx="14">
                  <c:v>0.56000000000000005</c:v>
                </c:pt>
                <c:pt idx="15">
                  <c:v>0.57999999999999996</c:v>
                </c:pt>
                <c:pt idx="16">
                  <c:v>0.6</c:v>
                </c:pt>
                <c:pt idx="17">
                  <c:v>0.62</c:v>
                </c:pt>
                <c:pt idx="18">
                  <c:v>0.6399999999999999</c:v>
                </c:pt>
                <c:pt idx="19">
                  <c:v>0.65999999999999992</c:v>
                </c:pt>
                <c:pt idx="20">
                  <c:v>0.68</c:v>
                </c:pt>
                <c:pt idx="21">
                  <c:v>0.7</c:v>
                </c:pt>
                <c:pt idx="22">
                  <c:v>0.72</c:v>
                </c:pt>
                <c:pt idx="23">
                  <c:v>0.74</c:v>
                </c:pt>
                <c:pt idx="24">
                  <c:v>0.74999999999999989</c:v>
                </c:pt>
              </c:numCache>
            </c:numRef>
          </c:val>
          <c:smooth val="0"/>
        </c:ser>
        <c:dLbls>
          <c:showLegendKey val="0"/>
          <c:showVal val="0"/>
          <c:showCatName val="0"/>
          <c:showSerName val="0"/>
          <c:showPercent val="0"/>
          <c:showBubbleSize val="0"/>
        </c:dLbls>
        <c:marker val="1"/>
        <c:smooth val="0"/>
        <c:axId val="263686624"/>
        <c:axId val="263695360"/>
      </c:lineChart>
      <c:catAx>
        <c:axId val="26369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3694968"/>
        <c:crosses val="autoZero"/>
        <c:auto val="1"/>
        <c:lblAlgn val="ctr"/>
        <c:lblOffset val="100"/>
        <c:noMultiLvlLbl val="0"/>
      </c:catAx>
      <c:valAx>
        <c:axId val="2636949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3694576"/>
        <c:crosses val="autoZero"/>
        <c:crossBetween val="between"/>
      </c:valAx>
      <c:valAx>
        <c:axId val="26369536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3686624"/>
        <c:crosses val="max"/>
        <c:crossBetween val="between"/>
      </c:valAx>
      <c:catAx>
        <c:axId val="263686624"/>
        <c:scaling>
          <c:orientation val="minMax"/>
        </c:scaling>
        <c:delete val="1"/>
        <c:axPos val="b"/>
        <c:numFmt formatCode="General" sourceLinked="1"/>
        <c:majorTickMark val="none"/>
        <c:minorTickMark val="none"/>
        <c:tickLblPos val="nextTo"/>
        <c:crossAx val="263695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EFICIENCIAS!$A$14</c:f>
              <c:strCache>
                <c:ptCount val="1"/>
                <c:pt idx="0">
                  <c:v>EFICIENCIA GLOBAL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EFICIENCIAS!$C$14:$AN$14</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EFICIENCIAS!$C$15:$AN$15</c:f>
              <c:numCache>
                <c:formatCode>0%</c:formatCode>
                <c:ptCount val="25"/>
                <c:pt idx="0">
                  <c:v>0.25482818415301023</c:v>
                </c:pt>
                <c:pt idx="1">
                  <c:v>0.27832177882693371</c:v>
                </c:pt>
                <c:pt idx="2">
                  <c:v>0.28646837745615328</c:v>
                </c:pt>
                <c:pt idx="3">
                  <c:v>0.27700369097333977</c:v>
                </c:pt>
                <c:pt idx="4">
                  <c:v>0.24604612495524875</c:v>
                </c:pt>
                <c:pt idx="5">
                  <c:v>0.29856481579142824</c:v>
                </c:pt>
                <c:pt idx="6">
                  <c:v>0.22266133016612233</c:v>
                </c:pt>
                <c:pt idx="7">
                  <c:v>0.32100501644940449</c:v>
                </c:pt>
                <c:pt idx="8">
                  <c:v>0.20808025202194702</c:v>
                </c:pt>
                <c:pt idx="9">
                  <c:v>0.20544713438127743</c:v>
                </c:pt>
                <c:pt idx="10">
                  <c:v>0.20962414398996174</c:v>
                </c:pt>
                <c:pt idx="11">
                  <c:v>0.20582544167241529</c:v>
                </c:pt>
                <c:pt idx="12">
                  <c:v>0.34424521710738071</c:v>
                </c:pt>
                <c:pt idx="13">
                  <c:v>0.36828541776535689</c:v>
                </c:pt>
                <c:pt idx="14">
                  <c:v>0.3931256184233331</c:v>
                </c:pt>
                <c:pt idx="15">
                  <c:v>0.41296581908130919</c:v>
                </c:pt>
                <c:pt idx="16">
                  <c:v>0.43320601973928541</c:v>
                </c:pt>
                <c:pt idx="17">
                  <c:v>0.45384622039726163</c:v>
                </c:pt>
                <c:pt idx="18">
                  <c:v>0.47488642105523771</c:v>
                </c:pt>
                <c:pt idx="19">
                  <c:v>0.49632662171321396</c:v>
                </c:pt>
                <c:pt idx="20">
                  <c:v>0.51816682237119016</c:v>
                </c:pt>
                <c:pt idx="21">
                  <c:v>0.54040702302916632</c:v>
                </c:pt>
                <c:pt idx="22">
                  <c:v>0.56304722368714255</c:v>
                </c:pt>
                <c:pt idx="23">
                  <c:v>0.58608742434511873</c:v>
                </c:pt>
                <c:pt idx="24">
                  <c:v>0.60150752467410673</c:v>
                </c:pt>
              </c:numCache>
            </c:numRef>
          </c:val>
          <c:smooth val="0"/>
        </c:ser>
        <c:ser>
          <c:idx val="1"/>
          <c:order val="1"/>
          <c:tx>
            <c:strRef>
              <c:f>EFICIENCIAS!$B$16</c:f>
              <c:strCache>
                <c:ptCount val="1"/>
                <c:pt idx="0">
                  <c:v>EFICIENCIA COMERCIAL</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EFICIENCIAS!$C$16:$AN$16</c:f>
              <c:numCache>
                <c:formatCode>0%</c:formatCode>
                <c:ptCount val="25"/>
                <c:pt idx="0">
                  <c:v>0.61821689012189152</c:v>
                </c:pt>
                <c:pt idx="1">
                  <c:v>0.62266851741035378</c:v>
                </c:pt>
                <c:pt idx="2">
                  <c:v>0.66149745751132949</c:v>
                </c:pt>
                <c:pt idx="3">
                  <c:v>0.60201003289880894</c:v>
                </c:pt>
                <c:pt idx="4">
                  <c:v>0.51397296071959464</c:v>
                </c:pt>
                <c:pt idx="5">
                  <c:v>0.62201003289880896</c:v>
                </c:pt>
                <c:pt idx="6">
                  <c:v>0.50144433158445834</c:v>
                </c:pt>
                <c:pt idx="7">
                  <c:v>0.64201003289880898</c:v>
                </c:pt>
                <c:pt idx="8">
                  <c:v>0.49565425509163075</c:v>
                </c:pt>
                <c:pt idx="9">
                  <c:v>0.49495485002914147</c:v>
                </c:pt>
                <c:pt idx="10">
                  <c:v>0.50045204016907097</c:v>
                </c:pt>
                <c:pt idx="11">
                  <c:v>0.52619240854914651</c:v>
                </c:pt>
                <c:pt idx="12">
                  <c:v>0.662010032898809</c:v>
                </c:pt>
                <c:pt idx="13">
                  <c:v>0.68201003289880902</c:v>
                </c:pt>
                <c:pt idx="14">
                  <c:v>0.70201003289880903</c:v>
                </c:pt>
                <c:pt idx="15">
                  <c:v>0.71201003289880904</c:v>
                </c:pt>
                <c:pt idx="16">
                  <c:v>0.72201003289880905</c:v>
                </c:pt>
                <c:pt idx="17">
                  <c:v>0.73201003289880906</c:v>
                </c:pt>
                <c:pt idx="18">
                  <c:v>0.74201003289880907</c:v>
                </c:pt>
                <c:pt idx="19">
                  <c:v>0.75201003289880908</c:v>
                </c:pt>
                <c:pt idx="20">
                  <c:v>0.76201003289880909</c:v>
                </c:pt>
                <c:pt idx="21">
                  <c:v>0.7720100328988091</c:v>
                </c:pt>
                <c:pt idx="22">
                  <c:v>0.7820100328988091</c:v>
                </c:pt>
                <c:pt idx="23">
                  <c:v>0.79201003289880911</c:v>
                </c:pt>
                <c:pt idx="24">
                  <c:v>0.80201003289880912</c:v>
                </c:pt>
              </c:numCache>
            </c:numRef>
          </c:val>
          <c:smooth val="0"/>
        </c:ser>
        <c:ser>
          <c:idx val="2"/>
          <c:order val="2"/>
          <c:tx>
            <c:strRef>
              <c:f>EFICIENCIAS!$B$17</c:f>
              <c:strCache>
                <c:ptCount val="1"/>
                <c:pt idx="0">
                  <c:v>EFICIENCIA FÍSICA</c:v>
                </c:pt>
              </c:strCache>
            </c:strRef>
          </c:tx>
          <c:dLbls>
            <c:dLbl>
              <c:idx val="16"/>
              <c:layout>
                <c:manualLayout>
                  <c:x val="-2.1425304121116387E-2"/>
                  <c:y val="-2.323523661421166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7"/>
              <c:layout>
                <c:manualLayout>
                  <c:x val="-2.0306199390801763E-2"/>
                  <c:y val="-2.650664417724228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8"/>
              <c:layout>
                <c:manualLayout>
                  <c:x val="-2.0306199390801683E-2"/>
                  <c:y val="1.602165414215576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9"/>
              <c:layout>
                <c:manualLayout>
                  <c:x val="-1.9187094660487139E-2"/>
                  <c:y val="1.6021654142155766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EFICIENCIAS!$C$17:$AN$17</c:f>
              <c:numCache>
                <c:formatCode>0%</c:formatCode>
                <c:ptCount val="25"/>
                <c:pt idx="0">
                  <c:v>0.41219867691218648</c:v>
                </c:pt>
                <c:pt idx="1">
                  <c:v>0.44698225628053206</c:v>
                </c:pt>
                <c:pt idx="2">
                  <c:v>0.43306043614120304</c:v>
                </c:pt>
                <c:pt idx="3">
                  <c:v>0.46013135302663793</c:v>
                </c:pt>
                <c:pt idx="4">
                  <c:v>0.47871414210344571</c:v>
                </c:pt>
                <c:pt idx="5">
                  <c:v>0.47999999999999993</c:v>
                </c:pt>
                <c:pt idx="6">
                  <c:v>0.44403997840111081</c:v>
                </c:pt>
                <c:pt idx="7">
                  <c:v>0.5</c:v>
                </c:pt>
                <c:pt idx="8">
                  <c:v>0.4198092720569494</c:v>
                </c:pt>
                <c:pt idx="9">
                  <c:v>0.41508257645961305</c:v>
                </c:pt>
                <c:pt idx="10">
                  <c:v>0.4188695962137412</c:v>
                </c:pt>
                <c:pt idx="11">
                  <c:v>0.39116003638275815</c:v>
                </c:pt>
                <c:pt idx="12">
                  <c:v>0.52</c:v>
                </c:pt>
                <c:pt idx="13">
                  <c:v>0.54</c:v>
                </c:pt>
                <c:pt idx="14">
                  <c:v>0.56000000000000005</c:v>
                </c:pt>
                <c:pt idx="15">
                  <c:v>0.57999999999999996</c:v>
                </c:pt>
                <c:pt idx="16">
                  <c:v>0.6</c:v>
                </c:pt>
                <c:pt idx="17">
                  <c:v>0.62</c:v>
                </c:pt>
                <c:pt idx="18">
                  <c:v>0.6399999999999999</c:v>
                </c:pt>
                <c:pt idx="19">
                  <c:v>0.65999999999999992</c:v>
                </c:pt>
                <c:pt idx="20">
                  <c:v>0.68</c:v>
                </c:pt>
                <c:pt idx="21">
                  <c:v>0.7</c:v>
                </c:pt>
                <c:pt idx="22">
                  <c:v>0.72</c:v>
                </c:pt>
                <c:pt idx="23">
                  <c:v>0.74</c:v>
                </c:pt>
                <c:pt idx="24">
                  <c:v>0.74999999999999989</c:v>
                </c:pt>
              </c:numCache>
            </c:numRef>
          </c:val>
          <c:smooth val="0"/>
        </c:ser>
        <c:dLbls>
          <c:dLblPos val="t"/>
          <c:showLegendKey val="0"/>
          <c:showVal val="1"/>
          <c:showCatName val="0"/>
          <c:showSerName val="0"/>
          <c:showPercent val="0"/>
          <c:showBubbleSize val="0"/>
        </c:dLbls>
        <c:marker val="1"/>
        <c:smooth val="0"/>
        <c:axId val="263687408"/>
        <c:axId val="263687800"/>
      </c:lineChart>
      <c:catAx>
        <c:axId val="2636874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MX" sz="900" b="0" i="0" u="none" strike="noStrike" kern="1200" baseline="0">
                <a:solidFill>
                  <a:schemeClr val="tx1">
                    <a:lumMod val="65000"/>
                    <a:lumOff val="35000"/>
                  </a:schemeClr>
                </a:solidFill>
                <a:latin typeface="+mn-lt"/>
                <a:ea typeface="+mn-ea"/>
                <a:cs typeface="+mn-cs"/>
              </a:defRPr>
            </a:pPr>
            <a:endParaRPr lang="es-MX"/>
          </a:p>
        </c:txPr>
        <c:crossAx val="263687800"/>
        <c:crosses val="autoZero"/>
        <c:auto val="1"/>
        <c:lblAlgn val="ctr"/>
        <c:lblOffset val="100"/>
        <c:noMultiLvlLbl val="0"/>
      </c:catAx>
      <c:valAx>
        <c:axId val="263687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63687408"/>
        <c:crosses val="autoZero"/>
        <c:crossBetween val="between"/>
      </c:valAx>
      <c:spPr>
        <a:noFill/>
        <a:ln>
          <a:noFill/>
        </a:ln>
        <a:effectLst/>
      </c:spPr>
    </c:plotArea>
    <c:legend>
      <c:legendPos val="r"/>
      <c:layout>
        <c:manualLayout>
          <c:xMode val="edge"/>
          <c:yMode val="edge"/>
          <c:x val="0.84585416197252161"/>
          <c:y val="0.22899105269971443"/>
          <c:w val="0.14295479072433129"/>
          <c:h val="0.19886798390517399"/>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EFICIENCIA FÍSICA</a:t>
            </a:r>
          </a:p>
        </c:rich>
      </c:tx>
      <c:layout/>
      <c:overlay val="0"/>
      <c:spPr>
        <a:noFill/>
        <a:ln>
          <a:noFill/>
        </a:ln>
        <a:effectLst/>
      </c:spPr>
    </c:title>
    <c:autoTitleDeleted val="0"/>
    <c:plotArea>
      <c:layout>
        <c:manualLayout>
          <c:layoutTarget val="inner"/>
          <c:xMode val="edge"/>
          <c:yMode val="edge"/>
          <c:x val="5.2713323826647653E-2"/>
          <c:y val="8.6938801695981019E-2"/>
          <c:w val="0.90993929774526217"/>
          <c:h val="0.72436177706259919"/>
        </c:manualLayout>
      </c:layout>
      <c:lineChart>
        <c:grouping val="standard"/>
        <c:varyColors val="0"/>
        <c:ser>
          <c:idx val="0"/>
          <c:order val="0"/>
          <c:tx>
            <c:strRef>
              <c:f>EFICIENCIAS!$A$10:$B$10</c:f>
              <c:strCache>
                <c:ptCount val="2"/>
                <c:pt idx="0">
                  <c:v>EFICIENCIA FÍSICA</c:v>
                </c:pt>
                <c:pt idx="1">
                  <c:v>FACTURACIÓN (M3/ANUALES)</c:v>
                </c:pt>
              </c:strCache>
            </c:strRef>
          </c:tx>
          <c:spPr>
            <a:ln w="114300" cap="rnd">
              <a:solidFill>
                <a:schemeClr val="accent1"/>
              </a:solidFill>
              <a:round/>
            </a:ln>
            <a:effectLst/>
          </c:spPr>
          <c:marker>
            <c:symbol val="diamond"/>
            <c:size val="7"/>
            <c:spPr>
              <a:solidFill>
                <a:schemeClr val="accent1"/>
              </a:solidFill>
              <a:ln w="9525" cap="rnd">
                <a:solidFill>
                  <a:schemeClr val="accent1"/>
                </a:solidFill>
                <a:prstDash val="dashDot"/>
                <a:bevel/>
              </a:ln>
              <a:effectLst/>
            </c:spPr>
          </c:marker>
          <c:dLbls>
            <c:dLbl>
              <c:idx val="6"/>
              <c:layout>
                <c:manualLayout>
                  <c:x val="-3.8066513390291164E-2"/>
                  <c:y val="-4.5917130194804354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2125707058894866E-2"/>
                  <c:y val="1.333281297909843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EFICIENCIAS!$C$7:$AN$7</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EFICIENCIAS!$C$10:$AN$10</c:f>
              <c:numCache>
                <c:formatCode>#,##0</c:formatCode>
                <c:ptCount val="25"/>
                <c:pt idx="0">
                  <c:v>18219692.649999999</c:v>
                </c:pt>
                <c:pt idx="1">
                  <c:v>18936511.98</c:v>
                </c:pt>
                <c:pt idx="2">
                  <c:v>17950780.979999997</c:v>
                </c:pt>
                <c:pt idx="3">
                  <c:v>18585233.027751699</c:v>
                </c:pt>
                <c:pt idx="4">
                  <c:v>19584264</c:v>
                </c:pt>
                <c:pt idx="5">
                  <c:v>19730677.017599996</c:v>
                </c:pt>
                <c:pt idx="6">
                  <c:v>19584264</c:v>
                </c:pt>
                <c:pt idx="7">
                  <c:v>20801296.162500001</c:v>
                </c:pt>
                <c:pt idx="8">
                  <c:v>4865202.9027623329</c:v>
                </c:pt>
                <c:pt idx="9">
                  <c:v>6454312.9079502448</c:v>
                </c:pt>
                <c:pt idx="10">
                  <c:v>8213452.312265032</c:v>
                </c:pt>
                <c:pt idx="11">
                  <c:v>9946379.491554074</c:v>
                </c:pt>
                <c:pt idx="12">
                  <c:v>21898412.25</c:v>
                </c:pt>
                <c:pt idx="13">
                  <c:v>22959671.467500001</c:v>
                </c:pt>
                <c:pt idx="14">
                  <c:v>25099464.112800002</c:v>
                </c:pt>
                <c:pt idx="15">
                  <c:v>27247257.0984</c:v>
                </c:pt>
                <c:pt idx="16">
                  <c:v>29485889.819999997</c:v>
                </c:pt>
                <c:pt idx="17">
                  <c:v>31805041.951200005</c:v>
                </c:pt>
                <c:pt idx="18">
                  <c:v>34221598.483199999</c:v>
                </c:pt>
                <c:pt idx="19">
                  <c:v>36680742.390599996</c:v>
                </c:pt>
                <c:pt idx="20">
                  <c:v>39234998.9142</c:v>
                </c:pt>
                <c:pt idx="21">
                  <c:v>41865235.103999995</c:v>
                </c:pt>
                <c:pt idx="22">
                  <c:v>44597440.965599999</c:v>
                </c:pt>
                <c:pt idx="23">
                  <c:v>47348641.362599999</c:v>
                </c:pt>
                <c:pt idx="24">
                  <c:v>49538020.488749996</c:v>
                </c:pt>
              </c:numCache>
            </c:numRef>
          </c:val>
          <c:smooth val="0"/>
        </c:ser>
        <c:ser>
          <c:idx val="1"/>
          <c:order val="1"/>
          <c:tx>
            <c:strRef>
              <c:f>EFICIENCIAS!$A$11:$B$11</c:f>
              <c:strCache>
                <c:ptCount val="2"/>
                <c:pt idx="0">
                  <c:v>EFICIENCIA FÍSICA</c:v>
                </c:pt>
                <c:pt idx="1">
                  <c:v>EXTRACCIÓN (M3/ANUALES)</c:v>
                </c:pt>
              </c:strCache>
            </c:strRef>
          </c:tx>
          <c:spPr>
            <a:ln w="114300" cap="rnd">
              <a:solidFill>
                <a:schemeClr val="accent2"/>
              </a:solidFill>
              <a:round/>
            </a:ln>
            <a:effectLst/>
          </c:spPr>
          <c:marker>
            <c:symbol val="diamond"/>
            <c:size val="8"/>
            <c:spPr>
              <a:solidFill>
                <a:schemeClr val="accent2"/>
              </a:solidFill>
              <a:ln w="9525">
                <a:solidFill>
                  <a:schemeClr val="accent2"/>
                </a:solidFill>
              </a:ln>
              <a:effectLst/>
            </c:spPr>
          </c:marker>
          <c:dLbls>
            <c:dLbl>
              <c:idx val="0"/>
              <c:layout/>
              <c:dLblPos val="t"/>
              <c:showLegendKey val="0"/>
              <c:showVal val="1"/>
              <c:showCatName val="0"/>
              <c:showSerName val="0"/>
              <c:showPercent val="0"/>
              <c:showBubbleSize val="0"/>
              <c:extLst>
                <c:ext xmlns:c15="http://schemas.microsoft.com/office/drawing/2012/chart" uri="{CE6537A1-D6FC-4f65-9D91-7224C49458BB}">
                  <c15:layout/>
                </c:ext>
              </c:extLst>
            </c:dLbl>
            <c:dLbl>
              <c:idx val="1"/>
              <c:layout/>
              <c:dLblPos val="t"/>
              <c:showLegendKey val="0"/>
              <c:showVal val="1"/>
              <c:showCatName val="0"/>
              <c:showSerName val="0"/>
              <c:showPercent val="0"/>
              <c:showBubbleSize val="0"/>
              <c:extLst>
                <c:ext xmlns:c15="http://schemas.microsoft.com/office/drawing/2012/chart" uri="{CE6537A1-D6FC-4f65-9D91-7224C49458BB}">
                  <c15:layout/>
                </c:ext>
              </c:extLst>
            </c:dLbl>
            <c:dLbl>
              <c:idx val="2"/>
              <c:layout/>
              <c:dLblPos val="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536566133206069E-2"/>
                  <c:y val="4.329297417579303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806433006378101E-2"/>
                  <c:y val="-0.10744591354224999"/>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186452154146926E-2"/>
                  <c:y val="-4.709895509663109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0574392830756804E-2"/>
                  <c:y val="-3.565527355184257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EFICIENCIAS!$C$7:$AN$7</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EFICIENCIAS!$C$11:$AN$11</c:f>
              <c:numCache>
                <c:formatCode>#,##0</c:formatCode>
                <c:ptCount val="25"/>
                <c:pt idx="0">
                  <c:v>44201240.009999998</c:v>
                </c:pt>
                <c:pt idx="1">
                  <c:v>42365243.170000002</c:v>
                </c:pt>
                <c:pt idx="2">
                  <c:v>41450983.469999999</c:v>
                </c:pt>
                <c:pt idx="3">
                  <c:v>40391146.800804429</c:v>
                </c:pt>
                <c:pt idx="4">
                  <c:v>40910142.979999997</c:v>
                </c:pt>
                <c:pt idx="5">
                  <c:v>41105577.119999997</c:v>
                </c:pt>
                <c:pt idx="6">
                  <c:v>44104731.448998302</c:v>
                </c:pt>
                <c:pt idx="7">
                  <c:v>41602592.325000003</c:v>
                </c:pt>
                <c:pt idx="8">
                  <c:v>11589079.199999999</c:v>
                </c:pt>
                <c:pt idx="9">
                  <c:v>15549467.199999999</c:v>
                </c:pt>
                <c:pt idx="10">
                  <c:v>19608614.199999999</c:v>
                </c:pt>
                <c:pt idx="11">
                  <c:v>25427903.073976956</c:v>
                </c:pt>
                <c:pt idx="12">
                  <c:v>42112331.25</c:v>
                </c:pt>
                <c:pt idx="13">
                  <c:v>42517910.125</c:v>
                </c:pt>
                <c:pt idx="14">
                  <c:v>44820471.630000003</c:v>
                </c:pt>
                <c:pt idx="15">
                  <c:v>46978029.480000004</c:v>
                </c:pt>
                <c:pt idx="16">
                  <c:v>49143149.699999996</c:v>
                </c:pt>
                <c:pt idx="17">
                  <c:v>51298454.760000005</c:v>
                </c:pt>
                <c:pt idx="18">
                  <c:v>53471247.630000003</c:v>
                </c:pt>
                <c:pt idx="19">
                  <c:v>55576882.409999996</c:v>
                </c:pt>
                <c:pt idx="20">
                  <c:v>57698527.814999998</c:v>
                </c:pt>
                <c:pt idx="21">
                  <c:v>59807478.719999999</c:v>
                </c:pt>
                <c:pt idx="22">
                  <c:v>61940890.229999997</c:v>
                </c:pt>
                <c:pt idx="23">
                  <c:v>63984650.490000002</c:v>
                </c:pt>
                <c:pt idx="24">
                  <c:v>66050693.984999999</c:v>
                </c:pt>
              </c:numCache>
            </c:numRef>
          </c:val>
          <c:smooth val="0"/>
        </c:ser>
        <c:dLbls>
          <c:showLegendKey val="0"/>
          <c:showVal val="0"/>
          <c:showCatName val="0"/>
          <c:showSerName val="0"/>
          <c:showPercent val="0"/>
          <c:showBubbleSize val="0"/>
        </c:dLbls>
        <c:marker val="1"/>
        <c:smooth val="0"/>
        <c:axId val="238681608"/>
        <c:axId val="238682000"/>
      </c:lineChart>
      <c:lineChart>
        <c:grouping val="standard"/>
        <c:varyColors val="0"/>
        <c:ser>
          <c:idx val="2"/>
          <c:order val="2"/>
          <c:tx>
            <c:strRef>
              <c:f>EFICIENCIAS!$A$12:$B$12</c:f>
              <c:strCache>
                <c:ptCount val="2"/>
                <c:pt idx="0">
                  <c:v>EFICIENCIA FÍSICA</c:v>
                </c:pt>
                <c:pt idx="1">
                  <c:v>PORCENTAJE</c:v>
                </c:pt>
              </c:strCache>
            </c:strRef>
          </c:tx>
          <c:spPr>
            <a:ln w="114300" cap="rnd">
              <a:solidFill>
                <a:schemeClr val="accent3"/>
              </a:solidFill>
              <a:round/>
            </a:ln>
            <a:effectLst/>
          </c:spPr>
          <c:marker>
            <c:symbol val="diamond"/>
            <c:size val="8"/>
            <c:spPr>
              <a:solidFill>
                <a:schemeClr val="accent3"/>
              </a:solidFill>
              <a:ln w="9525">
                <a:solidFill>
                  <a:schemeClr val="accent3"/>
                </a:solidFill>
              </a:ln>
              <a:effectLst/>
            </c:spPr>
          </c:marker>
          <c:dLbls>
            <c:dLbl>
              <c:idx val="1"/>
              <c:layout/>
              <c:dLblPos val="b"/>
              <c:showLegendKey val="0"/>
              <c:showVal val="1"/>
              <c:showCatName val="0"/>
              <c:showSerName val="0"/>
              <c:showPercent val="0"/>
              <c:showBubbleSize val="0"/>
              <c:extLst>
                <c:ext xmlns:c15="http://schemas.microsoft.com/office/drawing/2012/chart" uri="{CE6537A1-D6FC-4f65-9D91-7224C49458BB}">
                  <c15:layout/>
                </c:ext>
              </c:extLst>
            </c:dLbl>
            <c:dLbl>
              <c:idx val="2"/>
              <c:layout/>
              <c:dLblPos val="b"/>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EFICIENCIAS!$C$7:$AN$7</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EFICIENCIAS!$C$12:$AN$12</c:f>
              <c:numCache>
                <c:formatCode>0%</c:formatCode>
                <c:ptCount val="25"/>
                <c:pt idx="0">
                  <c:v>0.41219867691218648</c:v>
                </c:pt>
                <c:pt idx="1">
                  <c:v>0.44698225628053206</c:v>
                </c:pt>
                <c:pt idx="2">
                  <c:v>0.43306043614120304</c:v>
                </c:pt>
                <c:pt idx="3">
                  <c:v>0.46013135302663793</c:v>
                </c:pt>
                <c:pt idx="4">
                  <c:v>0.47871414210344571</c:v>
                </c:pt>
                <c:pt idx="5">
                  <c:v>0.47999999999999993</c:v>
                </c:pt>
                <c:pt idx="6">
                  <c:v>0.44403997840111081</c:v>
                </c:pt>
                <c:pt idx="7">
                  <c:v>0.5</c:v>
                </c:pt>
                <c:pt idx="8">
                  <c:v>0.4198092720569494</c:v>
                </c:pt>
                <c:pt idx="9">
                  <c:v>0.41508257645961305</c:v>
                </c:pt>
                <c:pt idx="10">
                  <c:v>0.4188695962137412</c:v>
                </c:pt>
                <c:pt idx="11">
                  <c:v>0.39116003638275815</c:v>
                </c:pt>
                <c:pt idx="12">
                  <c:v>0.52</c:v>
                </c:pt>
                <c:pt idx="13">
                  <c:v>0.54</c:v>
                </c:pt>
                <c:pt idx="14">
                  <c:v>0.56000000000000005</c:v>
                </c:pt>
                <c:pt idx="15">
                  <c:v>0.57999999999999996</c:v>
                </c:pt>
                <c:pt idx="16">
                  <c:v>0.6</c:v>
                </c:pt>
                <c:pt idx="17">
                  <c:v>0.62</c:v>
                </c:pt>
                <c:pt idx="18">
                  <c:v>0.6399999999999999</c:v>
                </c:pt>
                <c:pt idx="19">
                  <c:v>0.65999999999999992</c:v>
                </c:pt>
                <c:pt idx="20">
                  <c:v>0.68</c:v>
                </c:pt>
                <c:pt idx="21">
                  <c:v>0.7</c:v>
                </c:pt>
                <c:pt idx="22">
                  <c:v>0.72</c:v>
                </c:pt>
                <c:pt idx="23">
                  <c:v>0.74</c:v>
                </c:pt>
                <c:pt idx="24">
                  <c:v>0.74999999999999989</c:v>
                </c:pt>
              </c:numCache>
            </c:numRef>
          </c:val>
          <c:smooth val="0"/>
        </c:ser>
        <c:dLbls>
          <c:showLegendKey val="0"/>
          <c:showVal val="0"/>
          <c:showCatName val="0"/>
          <c:showSerName val="0"/>
          <c:showPercent val="0"/>
          <c:showBubbleSize val="0"/>
        </c:dLbls>
        <c:marker val="1"/>
        <c:smooth val="0"/>
        <c:axId val="182521280"/>
        <c:axId val="182520888"/>
      </c:lineChart>
      <c:catAx>
        <c:axId val="23868160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vert="horz"/>
              <a:lstStyle/>
              <a:p>
                <a:pPr>
                  <a:defRPr/>
                </a:pPr>
                <a:r>
                  <a:rPr lang="en-US"/>
                  <a:t>AÑO</a:t>
                </a:r>
              </a:p>
            </c:rich>
          </c:tx>
          <c:layout>
            <c:manualLayout>
              <c:xMode val="edge"/>
              <c:yMode val="edge"/>
              <c:x val="0.51656956157255651"/>
              <c:y val="0.87037649460223443"/>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4800"/>
            </a:pPr>
            <a:endParaRPr lang="es-MX"/>
          </a:p>
        </c:txPr>
        <c:crossAx val="238682000"/>
        <c:crosses val="autoZero"/>
        <c:auto val="1"/>
        <c:lblAlgn val="ctr"/>
        <c:lblOffset val="100"/>
        <c:noMultiLvlLbl val="0"/>
      </c:catAx>
      <c:valAx>
        <c:axId val="238682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M3/ANUALES</a:t>
                </a:r>
              </a:p>
            </c:rich>
          </c:tx>
          <c:layout>
            <c:manualLayout>
              <c:xMode val="edge"/>
              <c:yMode val="edge"/>
              <c:x val="6.2038468180089824E-3"/>
              <c:y val="0.39640682121969412"/>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es-MX"/>
          </a:p>
        </c:txPr>
        <c:crossAx val="238681608"/>
        <c:crosses val="autoZero"/>
        <c:crossBetween val="between"/>
      </c:valAx>
      <c:valAx>
        <c:axId val="182520888"/>
        <c:scaling>
          <c:orientation val="minMax"/>
        </c:scaling>
        <c:delete val="0"/>
        <c:axPos val="r"/>
        <c:title>
          <c:tx>
            <c:rich>
              <a:bodyPr rot="-5400000" vert="horz"/>
              <a:lstStyle/>
              <a:p>
                <a:pPr>
                  <a:defRPr/>
                </a:pPr>
                <a:r>
                  <a:rPr lang="en-US"/>
                  <a:t>PORCENTAJE</a:t>
                </a:r>
              </a:p>
            </c:rich>
          </c:tx>
          <c:layout>
            <c:manualLayout>
              <c:xMode val="edge"/>
              <c:yMode val="edge"/>
              <c:x val="0.99267373602760145"/>
              <c:y val="0.39525147703338365"/>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es-MX"/>
          </a:p>
        </c:txPr>
        <c:crossAx val="182521280"/>
        <c:crosses val="max"/>
        <c:crossBetween val="between"/>
      </c:valAx>
      <c:catAx>
        <c:axId val="182521280"/>
        <c:scaling>
          <c:orientation val="minMax"/>
        </c:scaling>
        <c:delete val="1"/>
        <c:axPos val="b"/>
        <c:numFmt formatCode="General" sourceLinked="1"/>
        <c:majorTickMark val="none"/>
        <c:minorTickMark val="none"/>
        <c:tickLblPos val="nextTo"/>
        <c:crossAx val="182520888"/>
        <c:crosses val="autoZero"/>
        <c:auto val="1"/>
        <c:lblAlgn val="ctr"/>
        <c:lblOffset val="100"/>
        <c:noMultiLvlLbl val="0"/>
      </c:catAx>
      <c:spPr>
        <a:solidFill>
          <a:sysClr val="window" lastClr="FFFFFF"/>
        </a:solidFill>
        <a:ln>
          <a:noFill/>
        </a:ln>
        <a:effectLst/>
      </c:spPr>
    </c:plotArea>
    <c:legend>
      <c:legendPos val="b"/>
      <c:layout>
        <c:manualLayout>
          <c:xMode val="edge"/>
          <c:yMode val="edge"/>
          <c:x val="4.8404786689799376E-2"/>
          <c:y val="0.92126749181137135"/>
          <c:w val="0.95031411243086139"/>
          <c:h val="7.873249369102639E-2"/>
        </c:manualLayout>
      </c:layout>
      <c:overlay val="0"/>
      <c:spPr>
        <a:noFill/>
        <a:ln>
          <a:noFill/>
        </a:ln>
        <a:effectLst/>
      </c:spPr>
      <c:txPr>
        <a:bodyPr rot="0" vert="horz"/>
        <a:lstStyle/>
        <a:p>
          <a:pPr>
            <a:defRPr sz="7200"/>
          </a:pPr>
          <a:endParaRPr lang="es-MX"/>
        </a:p>
      </c:txPr>
    </c:legend>
    <c:plotVisOnly val="1"/>
    <c:dispBlanksAs val="gap"/>
    <c:showDLblsOverMax val="0"/>
  </c:chart>
  <c:spPr>
    <a:solidFill>
      <a:schemeClr val="bg1"/>
    </a:solidFill>
    <a:ln w="25400" cap="flat" cmpd="sng" algn="ctr">
      <a:solidFill>
        <a:schemeClr val="dk1"/>
      </a:solidFill>
      <a:prstDash val="solid"/>
    </a:ln>
    <a:effectLst/>
  </c:spPr>
  <c:txPr>
    <a:bodyPr/>
    <a:lstStyle/>
    <a:p>
      <a:pPr>
        <a:defRPr sz="5400">
          <a:solidFill>
            <a:schemeClr val="dk1"/>
          </a:solidFill>
          <a:latin typeface="Arial" panose="020B0604020202020204" pitchFamily="34" charset="0"/>
          <a:ea typeface="+mn-ea"/>
          <a:cs typeface="Arial" panose="020B0604020202020204" pitchFamily="34" charset="0"/>
        </a:defRPr>
      </a:pPr>
      <a:endParaRPr lang="es-MX"/>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746666357125875E-2"/>
          <c:y val="4.6823603386315173E-2"/>
          <c:w val="0.97125333364287414"/>
          <c:h val="0.72236342014134036"/>
        </c:manualLayout>
      </c:layout>
      <c:lineChart>
        <c:grouping val="standard"/>
        <c:varyColors val="0"/>
        <c:ser>
          <c:idx val="0"/>
          <c:order val="0"/>
          <c:tx>
            <c:strRef>
              <c:f>EFICIENCIAS!$A$14</c:f>
              <c:strCache>
                <c:ptCount val="1"/>
                <c:pt idx="0">
                  <c:v>EFICIENCIA GLOBAL</c:v>
                </c:pt>
              </c:strCache>
            </c:strRef>
          </c:tx>
          <c:spPr>
            <a:ln w="11430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EFICIENCIAS!$C$14:$AN$14</c:f>
              <c:strCache>
                <c:ptCount val="25"/>
                <c:pt idx="0">
                  <c:v>2012</c:v>
                </c:pt>
                <c:pt idx="1">
                  <c:v>2013</c:v>
                </c:pt>
                <c:pt idx="2">
                  <c:v>2014</c:v>
                </c:pt>
                <c:pt idx="3">
                  <c:v>2015</c:v>
                </c:pt>
                <c:pt idx="4">
                  <c:v>´CIERRE 2016</c:v>
                </c:pt>
                <c:pt idx="5">
                  <c:v>META 2016</c:v>
                </c:pt>
                <c:pt idx="6">
                  <c:v>CIERRE 2017</c:v>
                </c:pt>
                <c:pt idx="7">
                  <c:v>2017</c:v>
                </c:pt>
                <c:pt idx="8">
                  <c:v>  MARZO 2018</c:v>
                </c:pt>
                <c:pt idx="9">
                  <c:v> ABRIL  2018</c:v>
                </c:pt>
                <c:pt idx="10">
                  <c:v>   MAYO 2018</c:v>
                </c:pt>
                <c:pt idx="11">
                  <c:v>   JUNIO 2018</c:v>
                </c:pt>
                <c:pt idx="12">
                  <c:v>2018</c:v>
                </c:pt>
                <c:pt idx="13">
                  <c:v>2019</c:v>
                </c:pt>
                <c:pt idx="14">
                  <c:v>2020</c:v>
                </c:pt>
                <c:pt idx="15">
                  <c:v>2021</c:v>
                </c:pt>
                <c:pt idx="16">
                  <c:v>2022</c:v>
                </c:pt>
                <c:pt idx="17">
                  <c:v>2023</c:v>
                </c:pt>
                <c:pt idx="18">
                  <c:v>2024</c:v>
                </c:pt>
                <c:pt idx="19">
                  <c:v>2025</c:v>
                </c:pt>
                <c:pt idx="20">
                  <c:v>2026</c:v>
                </c:pt>
                <c:pt idx="21">
                  <c:v>2027</c:v>
                </c:pt>
                <c:pt idx="22">
                  <c:v>2028</c:v>
                </c:pt>
                <c:pt idx="23">
                  <c:v>2029</c:v>
                </c:pt>
                <c:pt idx="24">
                  <c:v>2030</c:v>
                </c:pt>
              </c:strCache>
            </c:strRef>
          </c:cat>
          <c:val>
            <c:numRef>
              <c:f>EFICIENCIAS!$C$15:$AN$15</c:f>
              <c:numCache>
                <c:formatCode>0%</c:formatCode>
                <c:ptCount val="25"/>
                <c:pt idx="0">
                  <c:v>0.25482818415301023</c:v>
                </c:pt>
                <c:pt idx="1">
                  <c:v>0.27832177882693371</c:v>
                </c:pt>
                <c:pt idx="2">
                  <c:v>0.28646837745615328</c:v>
                </c:pt>
                <c:pt idx="3">
                  <c:v>0.27700369097333977</c:v>
                </c:pt>
                <c:pt idx="4">
                  <c:v>0.24604612495524875</c:v>
                </c:pt>
                <c:pt idx="5">
                  <c:v>0.29856481579142824</c:v>
                </c:pt>
                <c:pt idx="6">
                  <c:v>0.22266133016612233</c:v>
                </c:pt>
                <c:pt idx="7">
                  <c:v>0.32100501644940449</c:v>
                </c:pt>
                <c:pt idx="8">
                  <c:v>0.20808025202194702</c:v>
                </c:pt>
                <c:pt idx="9">
                  <c:v>0.20544713438127743</c:v>
                </c:pt>
                <c:pt idx="10">
                  <c:v>0.20962414398996174</c:v>
                </c:pt>
                <c:pt idx="11">
                  <c:v>0.20582544167241529</c:v>
                </c:pt>
                <c:pt idx="12">
                  <c:v>0.34424521710738071</c:v>
                </c:pt>
                <c:pt idx="13">
                  <c:v>0.36828541776535689</c:v>
                </c:pt>
                <c:pt idx="14">
                  <c:v>0.3931256184233331</c:v>
                </c:pt>
                <c:pt idx="15">
                  <c:v>0.41296581908130919</c:v>
                </c:pt>
                <c:pt idx="16">
                  <c:v>0.43320601973928541</c:v>
                </c:pt>
                <c:pt idx="17">
                  <c:v>0.45384622039726163</c:v>
                </c:pt>
                <c:pt idx="18">
                  <c:v>0.47488642105523771</c:v>
                </c:pt>
                <c:pt idx="19">
                  <c:v>0.49632662171321396</c:v>
                </c:pt>
                <c:pt idx="20">
                  <c:v>0.51816682237119016</c:v>
                </c:pt>
                <c:pt idx="21">
                  <c:v>0.54040702302916632</c:v>
                </c:pt>
                <c:pt idx="22">
                  <c:v>0.56304722368714255</c:v>
                </c:pt>
                <c:pt idx="23">
                  <c:v>0.58608742434511873</c:v>
                </c:pt>
                <c:pt idx="24">
                  <c:v>0.60150752467410673</c:v>
                </c:pt>
              </c:numCache>
            </c:numRef>
          </c:val>
          <c:smooth val="0"/>
        </c:ser>
        <c:ser>
          <c:idx val="1"/>
          <c:order val="1"/>
          <c:tx>
            <c:strRef>
              <c:f>EFICIENCIAS!$B$16</c:f>
              <c:strCache>
                <c:ptCount val="1"/>
                <c:pt idx="0">
                  <c:v>EFICIENCIA COMERCIAL</c:v>
                </c:pt>
              </c:strCache>
            </c:strRef>
          </c:tx>
          <c:spPr>
            <a:ln w="114300"/>
          </c:spP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EFICIENCIAS!$C$16:$AN$16</c:f>
              <c:numCache>
                <c:formatCode>0%</c:formatCode>
                <c:ptCount val="25"/>
                <c:pt idx="0">
                  <c:v>0.61821689012189152</c:v>
                </c:pt>
                <c:pt idx="1">
                  <c:v>0.62266851741035378</c:v>
                </c:pt>
                <c:pt idx="2">
                  <c:v>0.66149745751132949</c:v>
                </c:pt>
                <c:pt idx="3">
                  <c:v>0.60201003289880894</c:v>
                </c:pt>
                <c:pt idx="4">
                  <c:v>0.51397296071959464</c:v>
                </c:pt>
                <c:pt idx="5">
                  <c:v>0.62201003289880896</c:v>
                </c:pt>
                <c:pt idx="6">
                  <c:v>0.50144433158445834</c:v>
                </c:pt>
                <c:pt idx="7">
                  <c:v>0.64201003289880898</c:v>
                </c:pt>
                <c:pt idx="8">
                  <c:v>0.49565425509163075</c:v>
                </c:pt>
                <c:pt idx="9">
                  <c:v>0.49495485002914147</c:v>
                </c:pt>
                <c:pt idx="10">
                  <c:v>0.50045204016907097</c:v>
                </c:pt>
                <c:pt idx="11">
                  <c:v>0.52619240854914651</c:v>
                </c:pt>
                <c:pt idx="12">
                  <c:v>0.662010032898809</c:v>
                </c:pt>
                <c:pt idx="13">
                  <c:v>0.68201003289880902</c:v>
                </c:pt>
                <c:pt idx="14">
                  <c:v>0.70201003289880903</c:v>
                </c:pt>
                <c:pt idx="15">
                  <c:v>0.71201003289880904</c:v>
                </c:pt>
                <c:pt idx="16">
                  <c:v>0.72201003289880905</c:v>
                </c:pt>
                <c:pt idx="17">
                  <c:v>0.73201003289880906</c:v>
                </c:pt>
                <c:pt idx="18">
                  <c:v>0.74201003289880907</c:v>
                </c:pt>
                <c:pt idx="19">
                  <c:v>0.75201003289880908</c:v>
                </c:pt>
                <c:pt idx="20">
                  <c:v>0.76201003289880909</c:v>
                </c:pt>
                <c:pt idx="21">
                  <c:v>0.7720100328988091</c:v>
                </c:pt>
                <c:pt idx="22">
                  <c:v>0.7820100328988091</c:v>
                </c:pt>
                <c:pt idx="23">
                  <c:v>0.79201003289880911</c:v>
                </c:pt>
                <c:pt idx="24">
                  <c:v>0.80201003289880912</c:v>
                </c:pt>
              </c:numCache>
            </c:numRef>
          </c:val>
          <c:smooth val="0"/>
        </c:ser>
        <c:ser>
          <c:idx val="2"/>
          <c:order val="2"/>
          <c:tx>
            <c:strRef>
              <c:f>EFICIENCIAS!$B$17</c:f>
              <c:strCache>
                <c:ptCount val="1"/>
                <c:pt idx="0">
                  <c:v>EFICIENCIA FÍSICA</c:v>
                </c:pt>
              </c:strCache>
            </c:strRef>
          </c:tx>
          <c:spPr>
            <a:ln w="114300"/>
          </c:spPr>
          <c:dLbls>
            <c:dLbl>
              <c:idx val="7"/>
              <c:layout>
                <c:manualLayout>
                  <c:x val="-6.5952184666117708E-3"/>
                  <c:y val="2.807862053053701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EFICIENCIAS!$C$17:$AN$17</c:f>
              <c:numCache>
                <c:formatCode>0%</c:formatCode>
                <c:ptCount val="25"/>
                <c:pt idx="0">
                  <c:v>0.41219867691218648</c:v>
                </c:pt>
                <c:pt idx="1">
                  <c:v>0.44698225628053206</c:v>
                </c:pt>
                <c:pt idx="2">
                  <c:v>0.43306043614120304</c:v>
                </c:pt>
                <c:pt idx="3">
                  <c:v>0.46013135302663793</c:v>
                </c:pt>
                <c:pt idx="4">
                  <c:v>0.47871414210344571</c:v>
                </c:pt>
                <c:pt idx="5">
                  <c:v>0.47999999999999993</c:v>
                </c:pt>
                <c:pt idx="6">
                  <c:v>0.44403997840111081</c:v>
                </c:pt>
                <c:pt idx="7">
                  <c:v>0.5</c:v>
                </c:pt>
                <c:pt idx="8">
                  <c:v>0.4198092720569494</c:v>
                </c:pt>
                <c:pt idx="9">
                  <c:v>0.41508257645961305</c:v>
                </c:pt>
                <c:pt idx="10">
                  <c:v>0.4188695962137412</c:v>
                </c:pt>
                <c:pt idx="11">
                  <c:v>0.39116003638275815</c:v>
                </c:pt>
                <c:pt idx="12">
                  <c:v>0.52</c:v>
                </c:pt>
                <c:pt idx="13">
                  <c:v>0.54</c:v>
                </c:pt>
                <c:pt idx="14">
                  <c:v>0.56000000000000005</c:v>
                </c:pt>
                <c:pt idx="15">
                  <c:v>0.57999999999999996</c:v>
                </c:pt>
                <c:pt idx="16">
                  <c:v>0.6</c:v>
                </c:pt>
                <c:pt idx="17">
                  <c:v>0.62</c:v>
                </c:pt>
                <c:pt idx="18">
                  <c:v>0.6399999999999999</c:v>
                </c:pt>
                <c:pt idx="19">
                  <c:v>0.65999999999999992</c:v>
                </c:pt>
                <c:pt idx="20">
                  <c:v>0.68</c:v>
                </c:pt>
                <c:pt idx="21">
                  <c:v>0.7</c:v>
                </c:pt>
                <c:pt idx="22">
                  <c:v>0.72</c:v>
                </c:pt>
                <c:pt idx="23">
                  <c:v>0.74</c:v>
                </c:pt>
                <c:pt idx="24">
                  <c:v>0.74999999999999989</c:v>
                </c:pt>
              </c:numCache>
            </c:numRef>
          </c:val>
          <c:smooth val="0"/>
        </c:ser>
        <c:dLbls>
          <c:dLblPos val="t"/>
          <c:showLegendKey val="0"/>
          <c:showVal val="1"/>
          <c:showCatName val="0"/>
          <c:showSerName val="0"/>
          <c:showPercent val="0"/>
          <c:showBubbleSize val="0"/>
        </c:dLbls>
        <c:marker val="1"/>
        <c:smooth val="0"/>
        <c:axId val="182522064"/>
        <c:axId val="182522456"/>
      </c:lineChart>
      <c:catAx>
        <c:axId val="182522064"/>
        <c:scaling>
          <c:orientation val="minMax"/>
        </c:scaling>
        <c:delete val="0"/>
        <c:axPos val="b"/>
        <c:majorGridlines>
          <c:spPr>
            <a:ln>
              <a:solidFill>
                <a:schemeClr val="accent1">
                  <a:alpha val="28000"/>
                </a:schemeClr>
              </a:solidFill>
            </a:ln>
          </c:spPr>
        </c:majorGridlines>
        <c:min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lgn="ctr">
              <a:defRPr sz="5000"/>
            </a:pPr>
            <a:endParaRPr lang="es-MX"/>
          </a:p>
        </c:txPr>
        <c:crossAx val="182522456"/>
        <c:crosses val="autoZero"/>
        <c:auto val="1"/>
        <c:lblAlgn val="ctr"/>
        <c:lblOffset val="100"/>
        <c:noMultiLvlLbl val="0"/>
      </c:catAx>
      <c:valAx>
        <c:axId val="182522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es-MX"/>
          </a:p>
        </c:txPr>
        <c:crossAx val="182522064"/>
        <c:crosses val="autoZero"/>
        <c:crossBetween val="between"/>
      </c:valAx>
      <c:spPr>
        <a:solidFill>
          <a:schemeClr val="bg1"/>
        </a:solidFill>
        <a:ln>
          <a:noFill/>
        </a:ln>
        <a:effectLst/>
      </c:spPr>
    </c:plotArea>
    <c:legend>
      <c:legendPos val="r"/>
      <c:layout>
        <c:manualLayout>
          <c:xMode val="edge"/>
          <c:yMode val="edge"/>
          <c:x val="0.12652883747031518"/>
          <c:y val="0.91191706232733516"/>
          <c:w val="0.60789779031834823"/>
          <c:h val="8.7296823161971307E-2"/>
        </c:manualLayout>
      </c:layout>
      <c:overlay val="0"/>
    </c:legend>
    <c:plotVisOnly val="1"/>
    <c:dispBlanksAs val="gap"/>
    <c:showDLblsOverMax val="0"/>
  </c:chart>
  <c:spPr>
    <a:solidFill>
      <a:schemeClr val="bg1"/>
    </a:solidFill>
    <a:ln w="25400" cap="flat" cmpd="sng" algn="ctr">
      <a:solidFill>
        <a:schemeClr val="dk1"/>
      </a:solidFill>
      <a:prstDash val="solid"/>
    </a:ln>
    <a:effectLst/>
  </c:spPr>
  <c:txPr>
    <a:bodyPr/>
    <a:lstStyle/>
    <a:p>
      <a:pPr>
        <a:defRPr sz="6300">
          <a:solidFill>
            <a:schemeClr val="dk1"/>
          </a:solidFill>
          <a:latin typeface="Arial" panose="020B0604020202020204" pitchFamily="34" charset="0"/>
          <a:ea typeface="+mn-ea"/>
          <a:cs typeface="Arial" panose="020B0604020202020204" pitchFamily="34" charset="0"/>
        </a:defRPr>
      </a:pPr>
      <a:endParaRPr lang="es-MX"/>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DOTACIÓN</a:t>
            </a:r>
          </a:p>
        </c:rich>
      </c:tx>
      <c:layout>
        <c:manualLayout>
          <c:xMode val="edge"/>
          <c:yMode val="edge"/>
          <c:x val="0.37025748761826049"/>
          <c:y val="4.057169791539305E-2"/>
        </c:manualLayout>
      </c:layout>
      <c:overlay val="0"/>
      <c:spPr>
        <a:noFill/>
        <a:ln>
          <a:noFill/>
        </a:ln>
        <a:effectLst/>
      </c:spPr>
    </c:title>
    <c:autoTitleDeleted val="0"/>
    <c:plotArea>
      <c:layout>
        <c:manualLayout>
          <c:layoutTarget val="inner"/>
          <c:xMode val="edge"/>
          <c:yMode val="edge"/>
          <c:x val="1.9529513470471431E-2"/>
          <c:y val="0.1476809804120307"/>
          <c:w val="0.96094097305905712"/>
          <c:h val="0.65593254352599706"/>
        </c:manualLayout>
      </c:layout>
      <c:lineChart>
        <c:grouping val="standard"/>
        <c:varyColors val="0"/>
        <c:ser>
          <c:idx val="0"/>
          <c:order val="0"/>
          <c:tx>
            <c:strRef>
              <c:f>dotación!$A$13:$B$13</c:f>
              <c:strCache>
                <c:ptCount val="2"/>
                <c:pt idx="0">
                  <c:v>DOTACIÓN MENSUAL 2016</c:v>
                </c:pt>
                <c:pt idx="1">
                  <c:v>(LTS/HAB/DÍA)</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delete val="1"/>
              <c:extLst>
                <c:ext xmlns:c15="http://schemas.microsoft.com/office/drawing/2012/chart" uri="{CE6537A1-D6FC-4f65-9D91-7224C49458BB}"/>
              </c:extLst>
            </c:dLbl>
            <c:dLbl>
              <c:idx val="17"/>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dotación!$C$11:$O$11</c:f>
              <c:numCache>
                <c:formatCode>mmm\-yy</c:formatCode>
                <c:ptCount val="13"/>
                <c:pt idx="0" formatCode="_-[$$-80A]* #,##0.00_-;\-[$$-80A]* #,##0.00_-;_-[$$-80A]* &quot;-&quot;??_-;_-@_-">
                  <c:v>2015</c:v>
                </c:pt>
                <c:pt idx="1">
                  <c:v>42370</c:v>
                </c:pt>
                <c:pt idx="2">
                  <c:v>42401</c:v>
                </c:pt>
                <c:pt idx="3">
                  <c:v>42430</c:v>
                </c:pt>
                <c:pt idx="4">
                  <c:v>42461</c:v>
                </c:pt>
                <c:pt idx="5">
                  <c:v>42491</c:v>
                </c:pt>
                <c:pt idx="6">
                  <c:v>42522</c:v>
                </c:pt>
                <c:pt idx="7">
                  <c:v>42552</c:v>
                </c:pt>
                <c:pt idx="8">
                  <c:v>42583</c:v>
                </c:pt>
                <c:pt idx="9">
                  <c:v>42614</c:v>
                </c:pt>
                <c:pt idx="10">
                  <c:v>42644</c:v>
                </c:pt>
                <c:pt idx="11">
                  <c:v>42675</c:v>
                </c:pt>
                <c:pt idx="12">
                  <c:v>42705</c:v>
                </c:pt>
              </c:numCache>
            </c:numRef>
          </c:cat>
          <c:val>
            <c:numRef>
              <c:f>dotación!$C$13:$P$13</c:f>
              <c:numCache>
                <c:formatCode>_-* #,##0_-;\-* #,##0_-;_-* "-"??_-;_-@_-</c:formatCode>
                <c:ptCount val="14"/>
                <c:pt idx="0">
                  <c:v>245.53482291233601</c:v>
                </c:pt>
                <c:pt idx="1">
                  <c:v>260.44555549123339</c:v>
                </c:pt>
                <c:pt idx="2">
                  <c:v>254.642547526969</c:v>
                </c:pt>
                <c:pt idx="3">
                  <c:v>234.05833994039384</c:v>
                </c:pt>
                <c:pt idx="4">
                  <c:v>253.15345584845028</c:v>
                </c:pt>
                <c:pt idx="5">
                  <c:v>234.83417222505381</c:v>
                </c:pt>
                <c:pt idx="6">
                  <c:v>248.13314312476788</c:v>
                </c:pt>
                <c:pt idx="7">
                  <c:v>240.66520807936462</c:v>
                </c:pt>
                <c:pt idx="8">
                  <c:v>236.46563693081578</c:v>
                </c:pt>
                <c:pt idx="9">
                  <c:v>235.84990156495391</c:v>
                </c:pt>
                <c:pt idx="10" formatCode="_(* #,##0.00_);_(* \(#,##0.00\);_(* &quot;-&quot;??_);_(@_)">
                  <c:v>235.95361221859596</c:v>
                </c:pt>
                <c:pt idx="11" formatCode="_(* #,##0.00_);_(* \(#,##0.00\);_(* &quot;-&quot;??_);_(@_)">
                  <c:v>227.13337438975753</c:v>
                </c:pt>
                <c:pt idx="12" formatCode="_(* #,##0.00_);_(* \(#,##0.00\);_(* &quot;-&quot;??_);_(@_)">
                  <c:v>0</c:v>
                </c:pt>
                <c:pt idx="13" formatCode="_(* #,##0.00_);_(* \(#,##0.00\);_(* &quot;-&quot;??_);_(@_)">
                  <c:v>234.5737187752691</c:v>
                </c:pt>
              </c:numCache>
            </c:numRef>
          </c:val>
          <c:smooth val="0"/>
        </c:ser>
        <c:ser>
          <c:idx val="1"/>
          <c:order val="1"/>
          <c:tx>
            <c:strRef>
              <c:f>dotación!$A$12:$B$12</c:f>
              <c:strCache>
                <c:ptCount val="2"/>
                <c:pt idx="0">
                  <c:v>DOTACIÓN META</c:v>
                </c:pt>
                <c:pt idx="1">
                  <c:v>(LTS/HAB/DÍA)</c:v>
                </c:pt>
              </c:strCache>
            </c:strRef>
          </c:tx>
          <c:spPr>
            <a:ln w="28575" cap="rnd">
              <a:solidFill>
                <a:schemeClr val="accent2"/>
              </a:solidFill>
              <a:round/>
            </a:ln>
            <a:effectLst/>
          </c:spPr>
          <c:marker>
            <c:symbol val="none"/>
          </c:marker>
          <c:dLbls>
            <c:dLbl>
              <c:idx val="8"/>
              <c:layout>
                <c:manualLayout>
                  <c:x val="-1.7612523919055701E-2"/>
                  <c:y val="-3.319502556713976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8786692180326074E-2"/>
                  <c:y val="-2.950668939301312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1.6438355657785238E-2"/>
                  <c:y val="-4.426003408951976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8786692180326161E-2"/>
                  <c:y val="-3.319502556713980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1.8786692180325987E-2"/>
                  <c:y val="-2.950668939301312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delete val="1"/>
              <c:extLst>
                <c:ext xmlns:c15="http://schemas.microsoft.com/office/drawing/2012/chart" uri="{CE6537A1-D6FC-4f65-9D91-7224C49458BB}"/>
              </c:extLst>
            </c:dLbl>
            <c:dLbl>
              <c:idx val="17"/>
              <c:delete val="1"/>
              <c:extLst>
                <c:ext xmlns:c15="http://schemas.microsoft.com/office/drawing/2012/chart" uri="{CE6537A1-D6FC-4f65-9D91-7224C49458BB}"/>
              </c:extLst>
            </c:dLbl>
            <c:dLbl>
              <c:idx val="18"/>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dotación!$C$11:$O$11</c:f>
              <c:numCache>
                <c:formatCode>mmm\-yy</c:formatCode>
                <c:ptCount val="13"/>
                <c:pt idx="0" formatCode="_-[$$-80A]* #,##0.00_-;\-[$$-80A]* #,##0.00_-;_-[$$-80A]* &quot;-&quot;??_-;_-@_-">
                  <c:v>2015</c:v>
                </c:pt>
                <c:pt idx="1">
                  <c:v>42370</c:v>
                </c:pt>
                <c:pt idx="2">
                  <c:v>42401</c:v>
                </c:pt>
                <c:pt idx="3">
                  <c:v>42430</c:v>
                </c:pt>
                <c:pt idx="4">
                  <c:v>42461</c:v>
                </c:pt>
                <c:pt idx="5">
                  <c:v>42491</c:v>
                </c:pt>
                <c:pt idx="6">
                  <c:v>42522</c:v>
                </c:pt>
                <c:pt idx="7">
                  <c:v>42552</c:v>
                </c:pt>
                <c:pt idx="8">
                  <c:v>42583</c:v>
                </c:pt>
                <c:pt idx="9">
                  <c:v>42614</c:v>
                </c:pt>
                <c:pt idx="10">
                  <c:v>42644</c:v>
                </c:pt>
                <c:pt idx="11">
                  <c:v>42675</c:v>
                </c:pt>
                <c:pt idx="12">
                  <c:v>42705</c:v>
                </c:pt>
              </c:numCache>
            </c:numRef>
          </c:cat>
          <c:val>
            <c:numRef>
              <c:f>dotación!$C$12:$O$12</c:f>
              <c:numCache>
                <c:formatCode>_-* #,##0_-;\-* #,##0_-;_-* "-"??_-;_-@_-</c:formatCode>
                <c:ptCount val="13"/>
                <c:pt idx="0">
                  <c:v>246</c:v>
                </c:pt>
                <c:pt idx="1">
                  <c:v>244.98082191780821</c:v>
                </c:pt>
                <c:pt idx="2">
                  <c:v>244.02739726027397</c:v>
                </c:pt>
                <c:pt idx="3">
                  <c:v>243.00821917808219</c:v>
                </c:pt>
                <c:pt idx="4">
                  <c:v>242.02191780821917</c:v>
                </c:pt>
                <c:pt idx="5">
                  <c:v>241.00273972602739</c:v>
                </c:pt>
                <c:pt idx="6">
                  <c:v>240.01643835616437</c:v>
                </c:pt>
                <c:pt idx="7">
                  <c:v>238.99726027397259</c:v>
                </c:pt>
                <c:pt idx="8">
                  <c:v>237.9780821917808</c:v>
                </c:pt>
                <c:pt idx="9">
                  <c:v>236.99178082191779</c:v>
                </c:pt>
                <c:pt idx="10">
                  <c:v>235.972602739726</c:v>
                </c:pt>
                <c:pt idx="11">
                  <c:v>234.98630136986299</c:v>
                </c:pt>
                <c:pt idx="12">
                  <c:v>234</c:v>
                </c:pt>
              </c:numCache>
            </c:numRef>
          </c:val>
          <c:smooth val="0"/>
        </c:ser>
        <c:ser>
          <c:idx val="4"/>
          <c:order val="2"/>
          <c:tx>
            <c:strRef>
              <c:f>dotación!$A$14:$B$14</c:f>
              <c:strCache>
                <c:ptCount val="2"/>
                <c:pt idx="0">
                  <c:v>DOTACIÓN PROMEDIO 2016</c:v>
                </c:pt>
                <c:pt idx="1">
                  <c:v>(LTS/HAB/DÍA)</c:v>
                </c:pt>
              </c:strCache>
            </c:strRef>
          </c:tx>
          <c:spPr>
            <a:ln w="28575" cap="rnd">
              <a:solidFill>
                <a:schemeClr val="accent5"/>
              </a:solidFill>
              <a:round/>
            </a:ln>
            <a:effectLst/>
          </c:spPr>
          <c:marker>
            <c:symbol val="none"/>
          </c:marker>
          <c:dLbls>
            <c:dLbl>
              <c:idx val="18"/>
              <c:dLblPos val="b"/>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cat>
            <c:numRef>
              <c:f>dotación!$C$11:$O$11</c:f>
              <c:numCache>
                <c:formatCode>mmm\-yy</c:formatCode>
                <c:ptCount val="13"/>
                <c:pt idx="0" formatCode="_-[$$-80A]* #,##0.00_-;\-[$$-80A]* #,##0.00_-;_-[$$-80A]* &quot;-&quot;??_-;_-@_-">
                  <c:v>2015</c:v>
                </c:pt>
                <c:pt idx="1">
                  <c:v>42370</c:v>
                </c:pt>
                <c:pt idx="2">
                  <c:v>42401</c:v>
                </c:pt>
                <c:pt idx="3">
                  <c:v>42430</c:v>
                </c:pt>
                <c:pt idx="4">
                  <c:v>42461</c:v>
                </c:pt>
                <c:pt idx="5">
                  <c:v>42491</c:v>
                </c:pt>
                <c:pt idx="6">
                  <c:v>42522</c:v>
                </c:pt>
                <c:pt idx="7">
                  <c:v>42552</c:v>
                </c:pt>
                <c:pt idx="8">
                  <c:v>42583</c:v>
                </c:pt>
                <c:pt idx="9">
                  <c:v>42614</c:v>
                </c:pt>
                <c:pt idx="10">
                  <c:v>42644</c:v>
                </c:pt>
                <c:pt idx="11">
                  <c:v>42675</c:v>
                </c:pt>
                <c:pt idx="12">
                  <c:v>42705</c:v>
                </c:pt>
              </c:numCache>
            </c:numRef>
          </c:cat>
          <c:val>
            <c:numRef>
              <c:f>dotación!$C$14:$O$14</c:f>
              <c:numCache>
                <c:formatCode>_-* #,##0_-;\-* #,##0_-;_-* "-"??_-;_-@_-</c:formatCode>
                <c:ptCount val="13"/>
                <c:pt idx="0">
                  <c:v>245.53482291233601</c:v>
                </c:pt>
                <c:pt idx="1">
                  <c:v>260.44555549123339</c:v>
                </c:pt>
                <c:pt idx="2">
                  <c:v>257.54405150910122</c:v>
                </c:pt>
                <c:pt idx="3">
                  <c:v>249.71548098619874</c:v>
                </c:pt>
                <c:pt idx="4">
                  <c:v>250.57497470176162</c:v>
                </c:pt>
                <c:pt idx="5">
                  <c:v>247.42681420642006</c:v>
                </c:pt>
                <c:pt idx="6">
                  <c:v>247.54453569281137</c:v>
                </c:pt>
                <c:pt idx="7">
                  <c:v>246.56177460517614</c:v>
                </c:pt>
                <c:pt idx="8">
                  <c:v>245.2997573958811</c:v>
                </c:pt>
                <c:pt idx="9">
                  <c:v>244.24977341466698</c:v>
                </c:pt>
                <c:pt idx="10">
                  <c:v>243.42015729505988</c:v>
                </c:pt>
                <c:pt idx="11">
                  <c:v>240.08893918491231</c:v>
                </c:pt>
                <c:pt idx="12">
                  <c:v>0</c:v>
                </c:pt>
              </c:numCache>
            </c:numRef>
          </c:val>
          <c:smooth val="0"/>
        </c:ser>
        <c:ser>
          <c:idx val="2"/>
          <c:order val="3"/>
          <c:tx>
            <c:strRef>
              <c:f>dotación!$A$15:$B$15</c:f>
              <c:strCache>
                <c:ptCount val="2"/>
                <c:pt idx="0">
                  <c:v>DOTACIÓN TOTAL</c:v>
                </c:pt>
                <c:pt idx="1">
                  <c:v>(LTS/HAB/DÍA)</c:v>
                </c:pt>
              </c:strCache>
            </c:strRef>
          </c:tx>
          <c:spPr>
            <a:ln w="28575" cap="rnd">
              <a:solidFill>
                <a:schemeClr val="accent3"/>
              </a:solidFill>
              <a:round/>
            </a:ln>
            <a:effectLst/>
          </c:spPr>
          <c:marker>
            <c:symbol val="none"/>
          </c:marker>
          <c:val>
            <c:numRef>
              <c:f>dotación!$C$15:$L$15</c:f>
              <c:numCache>
                <c:formatCode>_-* #,##0_-;\-* #,##0_-;_-* "-"??_-;_-@_-</c:formatCode>
                <c:ptCount val="10"/>
                <c:pt idx="0">
                  <c:v>245.53482291233601</c:v>
                </c:pt>
                <c:pt idx="1">
                  <c:v>260.44555549123339</c:v>
                </c:pt>
                <c:pt idx="2">
                  <c:v>257.18235256198233</c:v>
                </c:pt>
                <c:pt idx="3">
                  <c:v>248.82997595787859</c:v>
                </c:pt>
                <c:pt idx="4">
                  <c:v>248.84541024538785</c:v>
                </c:pt>
                <c:pt idx="5">
                  <c:v>244.00053015080462</c:v>
                </c:pt>
                <c:pt idx="6">
                  <c:v>243.93280069604813</c:v>
                </c:pt>
                <c:pt idx="7">
                  <c:v>242.92470717392396</c:v>
                </c:pt>
                <c:pt idx="8">
                  <c:v>241.67113746852891</c:v>
                </c:pt>
                <c:pt idx="9">
                  <c:v>240.29079519040852</c:v>
                </c:pt>
              </c:numCache>
            </c:numRef>
          </c:val>
          <c:smooth val="0"/>
        </c:ser>
        <c:dLbls>
          <c:showLegendKey val="0"/>
          <c:showVal val="0"/>
          <c:showCatName val="0"/>
          <c:showSerName val="0"/>
          <c:showPercent val="0"/>
          <c:showBubbleSize val="0"/>
        </c:dLbls>
        <c:smooth val="0"/>
        <c:axId val="182523240"/>
        <c:axId val="182523632"/>
      </c:lineChart>
      <c:catAx>
        <c:axId val="182523240"/>
        <c:scaling>
          <c:orientation val="minMax"/>
        </c:scaling>
        <c:delete val="0"/>
        <c:axPos val="b"/>
        <c:numFmt formatCode="_-[$$-80A]* #,##0.00_-;\-[$$-80A]* #,##0.00_-;_-[$$-80A]*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2523632"/>
        <c:crosses val="autoZero"/>
        <c:auto val="1"/>
        <c:lblAlgn val="ctr"/>
        <c:lblOffset val="100"/>
        <c:noMultiLvlLbl val="0"/>
      </c:catAx>
      <c:valAx>
        <c:axId val="182523632"/>
        <c:scaling>
          <c:orientation val="minMax"/>
          <c:min val="230"/>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2523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a:t>EFICIENCIAS</a:t>
            </a:r>
          </a:p>
        </c:rich>
      </c:tx>
      <c:layout>
        <c:manualLayout>
          <c:xMode val="edge"/>
          <c:yMode val="edge"/>
          <c:x val="0.48765860515413695"/>
          <c:y val="6.5987374680531244E-2"/>
        </c:manualLayout>
      </c:layout>
      <c:overlay val="1"/>
    </c:title>
    <c:autoTitleDeleted val="0"/>
    <c:plotArea>
      <c:layout>
        <c:manualLayout>
          <c:layoutTarget val="inner"/>
          <c:xMode val="edge"/>
          <c:yMode val="edge"/>
          <c:x val="1.9305017348674253E-2"/>
          <c:y val="5.4342543854555149E-2"/>
          <c:w val="0.97168597455527772"/>
          <c:h val="0.80202442785981454"/>
        </c:manualLayout>
      </c:layout>
      <c:lineChart>
        <c:grouping val="standard"/>
        <c:varyColors val="0"/>
        <c:ser>
          <c:idx val="2"/>
          <c:order val="0"/>
          <c:tx>
            <c:strRef>
              <c:f>[5]Eficiencias!$A$22</c:f>
              <c:strCache>
                <c:ptCount val="1"/>
                <c:pt idx="0">
                  <c:v>% EFICIENCIA FÍSICA</c:v>
                </c:pt>
              </c:strCache>
            </c:strRef>
          </c:tx>
          <c:marker>
            <c:symbol val="triangle"/>
            <c:size val="3"/>
          </c:marker>
          <c:dLbls>
            <c:dLbl>
              <c:idx val="4"/>
              <c:layout>
                <c:manualLayout>
                  <c:x val="-2.0093914781681488E-2"/>
                  <c:y val="-3.337206793245876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[5]Eficiencias!$A$41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[5]Eficiencias!$A$43</c:f>
              <c:strCache>
                <c:ptCount val="1"/>
                <c:pt idx="0">
                  <c:v>% EFICIENCIA GLOBAL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[5]Eficiencias!$C$43:$J$43</c:f>
              <c:numCache>
                <c:formatCode>General</c:formatCode>
                <c:ptCount val="8"/>
                <c:pt idx="0">
                  <c:v>0.25482818415301023</c:v>
                </c:pt>
                <c:pt idx="1">
                  <c:v>0.27832177882693371</c:v>
                </c:pt>
                <c:pt idx="2">
                  <c:v>0.28646837745615328</c:v>
                </c:pt>
                <c:pt idx="3">
                  <c:v>0.27700369097333977</c:v>
                </c:pt>
                <c:pt idx="4">
                  <c:v>0.28056921532101764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57876120"/>
        <c:axId val="257876512"/>
      </c:lineChart>
      <c:catAx>
        <c:axId val="257876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57876512"/>
        <c:crosses val="autoZero"/>
        <c:auto val="1"/>
        <c:lblAlgn val="ctr"/>
        <c:lblOffset val="100"/>
        <c:noMultiLvlLbl val="0"/>
      </c:catAx>
      <c:valAx>
        <c:axId val="257876512"/>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57876120"/>
        <c:crosses val="autoZero"/>
        <c:crossBetween val="between"/>
      </c:valAx>
      <c:spPr>
        <a:noFill/>
        <a:ln>
          <a:noFill/>
        </a:ln>
        <a:effectLst/>
      </c:spPr>
    </c:plotArea>
    <c:legend>
      <c:legendPos val="b"/>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b="1" i="0" baseline="0">
                <a:effectLst/>
              </a:rPr>
              <a:t>EFICIENCIA GLOBAL </a:t>
            </a:r>
            <a:endParaRPr lang="es-MX" sz="1050">
              <a:effectLst/>
            </a:endParaRPr>
          </a:p>
          <a:p>
            <a:pPr>
              <a:defRPr sz="1050"/>
            </a:pPr>
            <a:r>
              <a:rPr lang="es-MX" sz="1050" b="1" i="0" baseline="0">
                <a:effectLst/>
              </a:rPr>
              <a:t>(M3 RECAUDADO OPORTUNO / M3 EXTRAÍDO)</a:t>
            </a:r>
            <a:endParaRPr lang="es-MX" sz="1050"/>
          </a:p>
        </c:rich>
      </c:tx>
      <c:layout>
        <c:manualLayout>
          <c:xMode val="edge"/>
          <c:yMode val="edge"/>
          <c:x val="0.36357144239691908"/>
          <c:y val="3.8816102753253673E-2"/>
        </c:manualLayout>
      </c:layout>
      <c:overlay val="1"/>
    </c:title>
    <c:autoTitleDeleted val="0"/>
    <c:plotArea>
      <c:layout>
        <c:manualLayout>
          <c:layoutTarget val="inner"/>
          <c:xMode val="edge"/>
          <c:yMode val="edge"/>
          <c:x val="1.8018016192095969E-2"/>
          <c:y val="0"/>
          <c:w val="0.97168597455527772"/>
          <c:h val="0.80202442785981454"/>
        </c:manualLayout>
      </c:layout>
      <c:lineChart>
        <c:grouping val="standard"/>
        <c:varyColors val="0"/>
        <c:ser>
          <c:idx val="2"/>
          <c:order val="0"/>
          <c:tx>
            <c:strRef>
              <c:f>[5]Eficiencias!$A$22</c:f>
              <c:strCache>
                <c:ptCount val="1"/>
                <c:pt idx="0">
                  <c:v>% EFICIENCIA FÍSICA</c:v>
                </c:pt>
              </c:strCache>
            </c:strRef>
          </c:tx>
          <c:marker>
            <c:symbol val="triangle"/>
            <c:size val="3"/>
          </c:marker>
          <c:dLbls>
            <c:dLbl>
              <c:idx val="4"/>
              <c:layout>
                <c:manualLayout>
                  <c:x val="-2.1425509646966708E-2"/>
                  <c:y val="-4.88985090337602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[5]Eficiencias!$A$41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[5]Eficiencias!$A$72</c:f>
              <c:strCache>
                <c:ptCount val="1"/>
                <c:pt idx="0">
                  <c:v>% EFICIENCIA GLOBAL</c:v>
                </c:pt>
              </c:strCache>
            </c:strRef>
          </c:tx>
          <c:dLbls>
            <c:dLbl>
              <c:idx val="2"/>
              <c:layout>
                <c:manualLayout>
                  <c:x val="-2.0055755394134921E-2"/>
                  <c:y val="-3.3372067932458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2.0055755394134921E-2"/>
                  <c:y val="-2.949045765713339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[5]Eficiencias!$C$72:$J$72</c:f>
              <c:numCache>
                <c:formatCode>General</c:formatCode>
                <c:ptCount val="8"/>
                <c:pt idx="0">
                  <c:v>0.28714296244016163</c:v>
                </c:pt>
                <c:pt idx="1">
                  <c:v>0.32097297176920697</c:v>
                </c:pt>
                <c:pt idx="2">
                  <c:v>0.36705671919730692</c:v>
                </c:pt>
                <c:pt idx="3">
                  <c:v>0.38530765359923003</c:v>
                </c:pt>
                <c:pt idx="4">
                  <c:v>0.23201206413358444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57877688"/>
        <c:axId val="257878080"/>
      </c:lineChart>
      <c:catAx>
        <c:axId val="257877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57878080"/>
        <c:crosses val="autoZero"/>
        <c:auto val="1"/>
        <c:lblAlgn val="ctr"/>
        <c:lblOffset val="100"/>
        <c:noMultiLvlLbl val="0"/>
      </c:catAx>
      <c:valAx>
        <c:axId val="257878080"/>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57877688"/>
        <c:crosses val="autoZero"/>
        <c:crossBetween val="between"/>
      </c:valAx>
      <c:spPr>
        <a:noFill/>
        <a:ln>
          <a:noFill/>
        </a:ln>
        <a:effectLst/>
      </c:spPr>
    </c:plotArea>
    <c:legend>
      <c:legendPos val="b"/>
      <c:layout>
        <c:manualLayout>
          <c:xMode val="edge"/>
          <c:yMode val="edge"/>
          <c:x val="0.25582636294683953"/>
          <c:y val="0.87290904989794726"/>
          <c:w val="0.48575576157513356"/>
          <c:h val="5.3340354870870743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a:t>EFICIENCIAS</a:t>
            </a:r>
          </a:p>
        </c:rich>
      </c:tx>
      <c:layout>
        <c:manualLayout>
          <c:xMode val="edge"/>
          <c:yMode val="edge"/>
          <c:x val="0.48765860515413695"/>
          <c:y val="6.5987374680531244E-2"/>
        </c:manualLayout>
      </c:layout>
      <c:overlay val="1"/>
    </c:title>
    <c:autoTitleDeleted val="0"/>
    <c:plotArea>
      <c:layout>
        <c:manualLayout>
          <c:layoutTarget val="inner"/>
          <c:xMode val="edge"/>
          <c:yMode val="edge"/>
          <c:x val="1.9305017348674253E-2"/>
          <c:y val="5.4342543854555149E-2"/>
          <c:w val="0.97168597455527772"/>
          <c:h val="0.80202442785981454"/>
        </c:manualLayout>
      </c:layout>
      <c:lineChart>
        <c:grouping val="standard"/>
        <c:varyColors val="0"/>
        <c:ser>
          <c:idx val="2"/>
          <c:order val="0"/>
          <c:tx>
            <c:strRef>
              <c:f>[5]Eficiencias!$A$22</c:f>
              <c:strCache>
                <c:ptCount val="1"/>
                <c:pt idx="0">
                  <c:v>% EFICIENCIA FÍSICA</c:v>
                </c:pt>
              </c:strCache>
            </c:strRef>
          </c:tx>
          <c:marker>
            <c:symbol val="triangle"/>
            <c:size val="3"/>
          </c:marker>
          <c:dLbls>
            <c:dLbl>
              <c:idx val="4"/>
              <c:layout>
                <c:manualLayout>
                  <c:x val="-2.0093914781681488E-2"/>
                  <c:y val="-3.337206793245876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[5]Eficiencias!$A$41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[5]Eficiencias!$A$43</c:f>
              <c:strCache>
                <c:ptCount val="1"/>
                <c:pt idx="0">
                  <c:v>% EFICIENCIA GLOBAL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[5]Eficiencias!$C$43:$J$43</c:f>
              <c:numCache>
                <c:formatCode>General</c:formatCode>
                <c:ptCount val="8"/>
                <c:pt idx="0">
                  <c:v>0.25482818415301023</c:v>
                </c:pt>
                <c:pt idx="1">
                  <c:v>0.27832177882693371</c:v>
                </c:pt>
                <c:pt idx="2">
                  <c:v>0.28646837745615328</c:v>
                </c:pt>
                <c:pt idx="3">
                  <c:v>0.27700369097333977</c:v>
                </c:pt>
                <c:pt idx="4">
                  <c:v>0.28056921532101764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58415056"/>
        <c:axId val="258415448"/>
      </c:lineChart>
      <c:catAx>
        <c:axId val="25841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58415448"/>
        <c:crosses val="autoZero"/>
        <c:auto val="1"/>
        <c:lblAlgn val="ctr"/>
        <c:lblOffset val="100"/>
        <c:noMultiLvlLbl val="0"/>
      </c:catAx>
      <c:valAx>
        <c:axId val="258415448"/>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58415056"/>
        <c:crosses val="autoZero"/>
        <c:crossBetween val="between"/>
      </c:valAx>
      <c:spPr>
        <a:noFill/>
        <a:ln>
          <a:noFill/>
        </a:ln>
        <a:effectLst/>
      </c:spPr>
    </c:plotArea>
    <c:legend>
      <c:legendPos val="b"/>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b="1" i="0" baseline="0">
                <a:effectLst/>
              </a:rPr>
              <a:t>EFICIENCIA GLOBAL </a:t>
            </a:r>
            <a:endParaRPr lang="es-MX" sz="1050">
              <a:effectLst/>
            </a:endParaRPr>
          </a:p>
          <a:p>
            <a:pPr>
              <a:defRPr sz="1050"/>
            </a:pPr>
            <a:r>
              <a:rPr lang="es-MX" sz="1050" b="1" i="0" baseline="0">
                <a:effectLst/>
              </a:rPr>
              <a:t>(M3 RECAUDADO OPORTUNO / M3 EXTRAÍDO)</a:t>
            </a:r>
            <a:endParaRPr lang="es-MX" sz="1050"/>
          </a:p>
        </c:rich>
      </c:tx>
      <c:layout>
        <c:manualLayout>
          <c:xMode val="edge"/>
          <c:yMode val="edge"/>
          <c:x val="0.36357144239691908"/>
          <c:y val="3.8816102753253673E-2"/>
        </c:manualLayout>
      </c:layout>
      <c:overlay val="1"/>
    </c:title>
    <c:autoTitleDeleted val="0"/>
    <c:plotArea>
      <c:layout>
        <c:manualLayout>
          <c:layoutTarget val="inner"/>
          <c:xMode val="edge"/>
          <c:yMode val="edge"/>
          <c:x val="1.8018016192095969E-2"/>
          <c:y val="0"/>
          <c:w val="0.97168597455527772"/>
          <c:h val="0.80202442785981454"/>
        </c:manualLayout>
      </c:layout>
      <c:lineChart>
        <c:grouping val="standard"/>
        <c:varyColors val="0"/>
        <c:ser>
          <c:idx val="2"/>
          <c:order val="0"/>
          <c:tx>
            <c:strRef>
              <c:f>[5]Eficiencias!$A$22</c:f>
              <c:strCache>
                <c:ptCount val="1"/>
                <c:pt idx="0">
                  <c:v>% EFICIENCIA FÍSICA</c:v>
                </c:pt>
              </c:strCache>
            </c:strRef>
          </c:tx>
          <c:marker>
            <c:symbol val="triangle"/>
            <c:size val="3"/>
          </c:marker>
          <c:dLbls>
            <c:dLbl>
              <c:idx val="4"/>
              <c:layout>
                <c:manualLayout>
                  <c:x val="-2.1425509646966708E-2"/>
                  <c:y val="-4.88985090337602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[5]Eficiencias!$A$41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[5]Eficiencias!$A$72</c:f>
              <c:strCache>
                <c:ptCount val="1"/>
                <c:pt idx="0">
                  <c:v>% EFICIENCIA GLOBAL</c:v>
                </c:pt>
              </c:strCache>
            </c:strRef>
          </c:tx>
          <c:dLbls>
            <c:dLbl>
              <c:idx val="2"/>
              <c:layout>
                <c:manualLayout>
                  <c:x val="-2.0055755394134921E-2"/>
                  <c:y val="-3.3372067932458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2.0055755394134921E-2"/>
                  <c:y val="-2.949045765713339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[5]Eficiencias!$C$72:$J$72</c:f>
              <c:numCache>
                <c:formatCode>General</c:formatCode>
                <c:ptCount val="8"/>
                <c:pt idx="0">
                  <c:v>0.28714296244016163</c:v>
                </c:pt>
                <c:pt idx="1">
                  <c:v>0.32097297176920697</c:v>
                </c:pt>
                <c:pt idx="2">
                  <c:v>0.36705671919730692</c:v>
                </c:pt>
                <c:pt idx="3">
                  <c:v>0.38530765359923003</c:v>
                </c:pt>
                <c:pt idx="4">
                  <c:v>0.23201206413358444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57877296"/>
        <c:axId val="257875728"/>
      </c:lineChart>
      <c:catAx>
        <c:axId val="25787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57875728"/>
        <c:crosses val="autoZero"/>
        <c:auto val="1"/>
        <c:lblAlgn val="ctr"/>
        <c:lblOffset val="100"/>
        <c:noMultiLvlLbl val="0"/>
      </c:catAx>
      <c:valAx>
        <c:axId val="257875728"/>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57877296"/>
        <c:crosses val="autoZero"/>
        <c:crossBetween val="between"/>
      </c:valAx>
      <c:spPr>
        <a:noFill/>
        <a:ln>
          <a:noFill/>
        </a:ln>
        <a:effectLst/>
      </c:spPr>
    </c:plotArea>
    <c:legend>
      <c:legendPos val="b"/>
      <c:layout>
        <c:manualLayout>
          <c:xMode val="edge"/>
          <c:yMode val="edge"/>
          <c:x val="0.25582636294683953"/>
          <c:y val="0.87290904989794726"/>
          <c:w val="0.48575576157513356"/>
          <c:h val="5.3340354870870743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a:t>EFICIENCIAS</a:t>
            </a:r>
          </a:p>
        </c:rich>
      </c:tx>
      <c:layout>
        <c:manualLayout>
          <c:xMode val="edge"/>
          <c:yMode val="edge"/>
          <c:x val="0.48765860515413695"/>
          <c:y val="6.5987374680531244E-2"/>
        </c:manualLayout>
      </c:layout>
      <c:overlay val="1"/>
    </c:title>
    <c:autoTitleDeleted val="0"/>
    <c:plotArea>
      <c:layout>
        <c:manualLayout>
          <c:layoutTarget val="inner"/>
          <c:xMode val="edge"/>
          <c:yMode val="edge"/>
          <c:x val="1.9305017348674253E-2"/>
          <c:y val="5.4342543854555149E-2"/>
          <c:w val="0.97168597455527772"/>
          <c:h val="0.80202442785981454"/>
        </c:manualLayout>
      </c:layout>
      <c:lineChart>
        <c:grouping val="standard"/>
        <c:varyColors val="0"/>
        <c:ser>
          <c:idx val="2"/>
          <c:order val="0"/>
          <c:tx>
            <c:strRef>
              <c:f>[5]Eficiencias!$A$22</c:f>
              <c:strCache>
                <c:ptCount val="1"/>
                <c:pt idx="0">
                  <c:v>% EFICIENCIA FÍSICA</c:v>
                </c:pt>
              </c:strCache>
            </c:strRef>
          </c:tx>
          <c:marker>
            <c:symbol val="triangle"/>
            <c:size val="3"/>
          </c:marker>
          <c:dLbls>
            <c:dLbl>
              <c:idx val="4"/>
              <c:layout>
                <c:manualLayout>
                  <c:x val="-2.0093914781681488E-2"/>
                  <c:y val="-3.337206793245876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[5]Eficiencias!$A$41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[5]Eficiencias!$A$43</c:f>
              <c:strCache>
                <c:ptCount val="1"/>
                <c:pt idx="0">
                  <c:v>% EFICIENCIA GLOBAL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[5]Eficiencias!$C$2:$J$2</c:f>
              <c:strCache>
                <c:ptCount val="8"/>
                <c:pt idx="0">
                  <c:v>2012</c:v>
                </c:pt>
                <c:pt idx="1">
                  <c:v>2013</c:v>
                </c:pt>
                <c:pt idx="2">
                  <c:v>2014</c:v>
                </c:pt>
                <c:pt idx="3">
                  <c:v>2015</c:v>
                </c:pt>
                <c:pt idx="4">
                  <c:v>JULIO 2016</c:v>
                </c:pt>
                <c:pt idx="5">
                  <c:v>CIERRE 2016</c:v>
                </c:pt>
                <c:pt idx="6">
                  <c:v>2017</c:v>
                </c:pt>
                <c:pt idx="7">
                  <c:v>2018</c:v>
                </c:pt>
              </c:strCache>
            </c:strRef>
          </c:cat>
          <c:val>
            <c:numRef>
              <c:f>[5]Eficiencias!$C$43:$J$43</c:f>
              <c:numCache>
                <c:formatCode>General</c:formatCode>
                <c:ptCount val="8"/>
                <c:pt idx="0">
                  <c:v>0.25482818415301023</c:v>
                </c:pt>
                <c:pt idx="1">
                  <c:v>0.27832177882693371</c:v>
                </c:pt>
                <c:pt idx="2">
                  <c:v>0.28646837745615328</c:v>
                </c:pt>
                <c:pt idx="3">
                  <c:v>0.27700369097333977</c:v>
                </c:pt>
                <c:pt idx="4">
                  <c:v>0.28056921532101764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57874944"/>
        <c:axId val="258416232"/>
      </c:lineChart>
      <c:catAx>
        <c:axId val="25787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58416232"/>
        <c:crosses val="autoZero"/>
        <c:auto val="1"/>
        <c:lblAlgn val="ctr"/>
        <c:lblOffset val="100"/>
        <c:noMultiLvlLbl val="0"/>
      </c:catAx>
      <c:valAx>
        <c:axId val="258416232"/>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57874944"/>
        <c:crosses val="autoZero"/>
        <c:crossBetween val="between"/>
      </c:valAx>
      <c:spPr>
        <a:noFill/>
        <a:ln>
          <a:noFill/>
        </a:ln>
        <a:effectLst/>
      </c:spPr>
    </c:plotArea>
    <c:legend>
      <c:legendPos val="b"/>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80</xdr:col>
      <xdr:colOff>476251</xdr:colOff>
      <xdr:row>20</xdr:row>
      <xdr:rowOff>285751</xdr:rowOff>
    </xdr:from>
    <xdr:to>
      <xdr:col>119</xdr:col>
      <xdr:colOff>8477251</xdr:colOff>
      <xdr:row>23</xdr:row>
      <xdr:rowOff>2952750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80</xdr:col>
      <xdr:colOff>381001</xdr:colOff>
      <xdr:row>16</xdr:row>
      <xdr:rowOff>555418</xdr:rowOff>
    </xdr:from>
    <xdr:to>
      <xdr:col>119</xdr:col>
      <xdr:colOff>8477251</xdr:colOff>
      <xdr:row>19</xdr:row>
      <xdr:rowOff>3429000</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80</xdr:col>
      <xdr:colOff>285751</xdr:colOff>
      <xdr:row>24</xdr:row>
      <xdr:rowOff>476250</xdr:rowOff>
    </xdr:from>
    <xdr:to>
      <xdr:col>119</xdr:col>
      <xdr:colOff>8191501</xdr:colOff>
      <xdr:row>27</xdr:row>
      <xdr:rowOff>4095750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115</xdr:col>
      <xdr:colOff>3810000</xdr:colOff>
      <xdr:row>1</xdr:row>
      <xdr:rowOff>184690</xdr:rowOff>
    </xdr:from>
    <xdr:to>
      <xdr:col>117</xdr:col>
      <xdr:colOff>6191250</xdr:colOff>
      <xdr:row>2</xdr:row>
      <xdr:rowOff>3619500</xdr:rowOff>
    </xdr:to>
    <xdr:pic>
      <xdr:nvPicPr>
        <xdr:cNvPr id="8" name="Imagen 7" descr="JAPAMI"/>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6794" t="1991" r="3789" b="90275"/>
        <a:stretch/>
      </xdr:blipFill>
      <xdr:spPr bwMode="auto">
        <a:xfrm>
          <a:off x="288893250" y="2184940"/>
          <a:ext cx="21621750" cy="867356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116</xdr:col>
      <xdr:colOff>5334000</xdr:colOff>
      <xdr:row>76</xdr:row>
      <xdr:rowOff>508000</xdr:rowOff>
    </xdr:from>
    <xdr:to>
      <xdr:col>117</xdr:col>
      <xdr:colOff>5715000</xdr:colOff>
      <xdr:row>76</xdr:row>
      <xdr:rowOff>4762500</xdr:rowOff>
    </xdr:to>
    <xdr:pic>
      <xdr:nvPicPr>
        <xdr:cNvPr id="9" name="Imagen 8" descr="JAPAMI"/>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7480" t="91324" r="3854" b="1170"/>
        <a:stretch/>
      </xdr:blipFill>
      <xdr:spPr bwMode="auto">
        <a:xfrm>
          <a:off x="287750250" y="206438500"/>
          <a:ext cx="9620250" cy="42545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559232</xdr:colOff>
      <xdr:row>76</xdr:row>
      <xdr:rowOff>384031</xdr:rowOff>
    </xdr:from>
    <xdr:to>
      <xdr:col>4</xdr:col>
      <xdr:colOff>2578099</xdr:colOff>
      <xdr:row>76</xdr:row>
      <xdr:rowOff>4730751</xdr:rowOff>
    </xdr:to>
    <xdr:pic>
      <xdr:nvPicPr>
        <xdr:cNvPr id="13" name="Imagen 12" descr="JAPAMI"/>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91444" r="48700" b="1876"/>
        <a:stretch/>
      </xdr:blipFill>
      <xdr:spPr bwMode="auto">
        <a:xfrm>
          <a:off x="4464482" y="215649031"/>
          <a:ext cx="22211867" cy="4346720"/>
        </a:xfrm>
        <a:prstGeom prst="rect">
          <a:avLst/>
        </a:prstGeom>
        <a:noFill/>
        <a:ln>
          <a:noFill/>
        </a:ln>
        <a:extLst>
          <a:ext uri="{53640926-AAD7-44D8-BBD7-CCE9431645EC}">
            <a14:shadowObscured xmlns:a14="http://schemas.microsoft.com/office/drawing/2010/main"/>
          </a:ext>
        </a:extLst>
      </xdr:spPr>
    </xdr:pic>
    <xdr:clientData/>
  </xdr:twoCellAnchor>
  <xdr:twoCellAnchor>
    <xdr:from>
      <xdr:col>5</xdr:col>
      <xdr:colOff>95249</xdr:colOff>
      <xdr:row>1</xdr:row>
      <xdr:rowOff>1238250</xdr:rowOff>
    </xdr:from>
    <xdr:to>
      <xdr:col>115</xdr:col>
      <xdr:colOff>8001000</xdr:colOff>
      <xdr:row>2</xdr:row>
      <xdr:rowOff>3524250</xdr:rowOff>
    </xdr:to>
    <xdr:sp macro="" textlink="">
      <xdr:nvSpPr>
        <xdr:cNvPr id="2" name="CuadroTexto 1"/>
        <xdr:cNvSpPr txBox="1"/>
      </xdr:nvSpPr>
      <xdr:spPr>
        <a:xfrm>
          <a:off x="23431499" y="2571750"/>
          <a:ext cx="231267001" cy="7524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extrusionH="57150">
            <a:bevelT w="50800" h="38100" prst="riblet"/>
          </a:sp3d>
        </a:bodyPr>
        <a:lstStyle/>
        <a:p>
          <a:pPr algn="ctr"/>
          <a:r>
            <a:rPr lang="es-MX" sz="37300" b="0" cap="none" spc="0">
              <a:ln w="0">
                <a:noFill/>
              </a:ln>
              <a:solidFill>
                <a:schemeClr val="accent1">
                  <a:lumMod val="50000"/>
                </a:schemeClr>
              </a:solidFill>
              <a:effectLst>
                <a:outerShdw blurRad="50800" dist="38100" dir="18900000" algn="bl" rotWithShape="0">
                  <a:prstClr val="black">
                    <a:alpha val="40000"/>
                  </a:prstClr>
                </a:outerShdw>
                <a:reflection blurRad="469900" stA="27000" endPos="22000" dist="50800" dir="5400000" sy="-100000" algn="bl" rotWithShape="0"/>
              </a:effectLst>
              <a:latin typeface="Arial Black" panose="020B0A04020102020204" pitchFamily="34" charset="0"/>
            </a:rPr>
            <a:t>MAPA PLAN DE TRABAJO JAPAMI 2016-2018.</a:t>
          </a:r>
        </a:p>
      </xdr:txBody>
    </xdr:sp>
    <xdr:clientData/>
  </xdr:twoCellAnchor>
  <xdr:twoCellAnchor editAs="oneCell">
    <xdr:from>
      <xdr:col>2</xdr:col>
      <xdr:colOff>3524250</xdr:colOff>
      <xdr:row>1</xdr:row>
      <xdr:rowOff>762000</xdr:rowOff>
    </xdr:from>
    <xdr:to>
      <xdr:col>3</xdr:col>
      <xdr:colOff>13811250</xdr:colOff>
      <xdr:row>2</xdr:row>
      <xdr:rowOff>3524250</xdr:rowOff>
    </xdr:to>
    <xdr:pic>
      <xdr:nvPicPr>
        <xdr:cNvPr id="10" name="Imagen 9" descr="oficio color 2018"/>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75778" t="3280" r="2865" b="85044"/>
        <a:stretch/>
      </xdr:blipFill>
      <xdr:spPr bwMode="auto">
        <a:xfrm>
          <a:off x="5238750" y="2762250"/>
          <a:ext cx="15240000" cy="80010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0.58241</cdr:x>
      <cdr:y>0.72462</cdr:y>
    </cdr:from>
    <cdr:to>
      <cdr:x>0.95271</cdr:x>
      <cdr:y>0.80911</cdr:y>
    </cdr:to>
    <cdr:sp macro="" textlink="">
      <cdr:nvSpPr>
        <cdr:cNvPr id="2" name="6 CuadroTexto"/>
        <cdr:cNvSpPr txBox="1"/>
      </cdr:nvSpPr>
      <cdr:spPr>
        <a:xfrm xmlns:a="http://schemas.openxmlformats.org/drawingml/2006/main">
          <a:off x="6609443" y="2813050"/>
          <a:ext cx="4202286" cy="327995"/>
        </a:xfrm>
        <a:prstGeom xmlns:a="http://schemas.openxmlformats.org/drawingml/2006/main" prst="rect">
          <a:avLst/>
        </a:prstGeom>
      </cdr:spPr>
      <cdr:style>
        <a:lnRef xmlns:a="http://schemas.openxmlformats.org/drawingml/2006/main" idx="0">
          <a:schemeClr val="accent2"/>
        </a:lnRef>
        <a:fillRef xmlns:a="http://schemas.openxmlformats.org/drawingml/2006/main" idx="3">
          <a:schemeClr val="accent2"/>
        </a:fillRef>
        <a:effectRef xmlns:a="http://schemas.openxmlformats.org/drawingml/2006/main" idx="3">
          <a:schemeClr val="accent2"/>
        </a:effectRef>
        <a:fontRef xmlns:a="http://schemas.openxmlformats.org/drawingml/2006/main" idx="minor">
          <a:schemeClr val="lt1"/>
        </a:fontRef>
      </cdr:style>
      <cdr:txBody>
        <a:bodyPr xmlns:a="http://schemas.openxmlformats.org/drawingml/2006/main" wrap="square" rtlCol="0">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s-MX" sz="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EFICIENCIA GLOBAL (%) =    </a:t>
          </a:r>
          <a:r>
            <a:rPr lang="es-MX" sz="800" b="1" u="sng" dirty="0" smtClean="0">
              <a:solidFill>
                <a:schemeClr val="bg1"/>
              </a:solidFill>
              <a:effectLst>
                <a:outerShdw blurRad="38100" dist="38100" dir="2700000" algn="tl">
                  <a:srgbClr val="000000">
                    <a:alpha val="43137"/>
                  </a:srgbClr>
                </a:outerShdw>
              </a:effectLst>
              <a:latin typeface="Arial" pitchFamily="34" charset="0"/>
              <a:cs typeface="Arial" pitchFamily="34" charset="0"/>
            </a:rPr>
            <a:t>M3 COBRADOS OPORTUNAMENTE</a:t>
          </a:r>
          <a:r>
            <a:rPr lang="es-MX" sz="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 100</a:t>
          </a:r>
        </a:p>
        <a:p xmlns:a="http://schemas.openxmlformats.org/drawingml/2006/main">
          <a:r>
            <a:rPr lang="es-MX" sz="800" b="1" dirty="0">
              <a:solidFill>
                <a:schemeClr val="bg1"/>
              </a:solidFill>
              <a:effectLst>
                <a:outerShdw blurRad="38100" dist="38100" dir="2700000" algn="tl">
                  <a:srgbClr val="000000">
                    <a:alpha val="43137"/>
                  </a:srgbClr>
                </a:outerShdw>
              </a:effectLst>
              <a:latin typeface="Arial" pitchFamily="34" charset="0"/>
              <a:cs typeface="Arial" pitchFamily="34" charset="0"/>
            </a:rPr>
            <a:t>	</a:t>
          </a:r>
          <a:r>
            <a:rPr lang="es-MX" sz="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M3 EXTRAÍDOS </a:t>
          </a:r>
          <a:endParaRPr lang="es-MX" sz="800" b="1" dirty="0">
            <a:solidFill>
              <a:schemeClr val="bg1"/>
            </a:solidFill>
            <a:effectLst>
              <a:outerShdw blurRad="38100" dist="38100" dir="2700000" algn="tl">
                <a:srgbClr val="000000">
                  <a:alpha val="43137"/>
                </a:srgbClr>
              </a:outerShdw>
            </a:effectLst>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0.57553</cdr:x>
      <cdr:y>0.73101</cdr:y>
    </cdr:from>
    <cdr:to>
      <cdr:x>0.92969</cdr:x>
      <cdr:y>0.81159</cdr:y>
    </cdr:to>
    <cdr:sp macro="" textlink="">
      <cdr:nvSpPr>
        <cdr:cNvPr id="2" name="6 CuadroTexto"/>
        <cdr:cNvSpPr txBox="1"/>
      </cdr:nvSpPr>
      <cdr:spPr>
        <a:xfrm xmlns:a="http://schemas.openxmlformats.org/drawingml/2006/main">
          <a:off x="42101414" y="14413143"/>
          <a:ext cx="25907085" cy="1588856"/>
        </a:xfrm>
        <a:prstGeom xmlns:a="http://schemas.openxmlformats.org/drawingml/2006/main" prst="rect">
          <a:avLst/>
        </a:prstGeom>
      </cdr:spPr>
      <cdr:style>
        <a:lnRef xmlns:a="http://schemas.openxmlformats.org/drawingml/2006/main" idx="0">
          <a:schemeClr val="accent3"/>
        </a:lnRef>
        <a:fillRef xmlns:a="http://schemas.openxmlformats.org/drawingml/2006/main" idx="3">
          <a:schemeClr val="accent3"/>
        </a:fillRef>
        <a:effectRef xmlns:a="http://schemas.openxmlformats.org/drawingml/2006/main" idx="3">
          <a:schemeClr val="accent3"/>
        </a:effectRef>
        <a:fontRef xmlns:a="http://schemas.openxmlformats.org/drawingml/2006/main" idx="minor">
          <a:schemeClr val="lt1"/>
        </a:fontRef>
      </cdr:style>
      <cdr:txBody>
        <a:bodyPr xmlns:a="http://schemas.openxmlformats.org/drawingml/2006/main" wrap="square" rtlCol="0">
          <a:noAutofit/>
        </a:bodyPr>
        <a:lstStyle xmlns:a="http://schemas.openxmlformats.org/drawingml/2006/main">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xmlns:a="http://schemas.openxmlformats.org/drawingml/2006/main">
          <a:pPr algn="ctr"/>
          <a:r>
            <a:rPr lang="es-MX" sz="54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EFICIENCIA COMERCIAL (%) =    </a:t>
          </a:r>
          <a:r>
            <a:rPr lang="es-MX" sz="5400" b="1" u="sng" dirty="0" smtClean="0">
              <a:solidFill>
                <a:schemeClr val="bg1"/>
              </a:solidFill>
              <a:effectLst>
                <a:outerShdw blurRad="38100" dist="38100" dir="2700000" algn="tl">
                  <a:srgbClr val="000000">
                    <a:alpha val="43137"/>
                  </a:srgbClr>
                </a:outerShdw>
              </a:effectLst>
              <a:latin typeface="Arial" pitchFamily="34" charset="0"/>
              <a:cs typeface="Arial" pitchFamily="34" charset="0"/>
            </a:rPr>
            <a:t>M3 COBRADOS OPORTUNAMENTE </a:t>
          </a:r>
          <a:r>
            <a:rPr lang="es-MX" sz="54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 100</a:t>
          </a:r>
        </a:p>
        <a:p xmlns:a="http://schemas.openxmlformats.org/drawingml/2006/main">
          <a:pPr algn="ctr"/>
          <a:r>
            <a:rPr lang="es-MX" sz="5400" b="1" dirty="0">
              <a:solidFill>
                <a:schemeClr val="bg1"/>
              </a:solidFill>
              <a:effectLst>
                <a:outerShdw blurRad="38100" dist="38100" dir="2700000" algn="tl">
                  <a:srgbClr val="000000">
                    <a:alpha val="43137"/>
                  </a:srgbClr>
                </a:outerShdw>
              </a:effectLst>
              <a:latin typeface="Arial" pitchFamily="34" charset="0"/>
              <a:cs typeface="Arial" pitchFamily="34" charset="0"/>
            </a:rPr>
            <a:t>	</a:t>
          </a:r>
          <a:r>
            <a:rPr lang="es-MX" sz="54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M3 FACTURADOS </a:t>
          </a:r>
          <a:endParaRPr lang="es-MX" sz="5400" b="1" dirty="0">
            <a:solidFill>
              <a:schemeClr val="bg1"/>
            </a:solidFill>
            <a:effectLst>
              <a:outerShdw blurRad="38100" dist="38100" dir="2700000" algn="tl">
                <a:srgbClr val="000000">
                  <a:alpha val="43137"/>
                </a:srgbClr>
              </a:outerShdw>
            </a:effectLst>
            <a:latin typeface="Arial" pitchFamily="34" charset="0"/>
            <a:cs typeface="Arial"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0.63921</cdr:x>
      <cdr:y>0.67183</cdr:y>
    </cdr:from>
    <cdr:to>
      <cdr:x>0.94967</cdr:x>
      <cdr:y>0.77741</cdr:y>
    </cdr:to>
    <cdr:sp macro="" textlink="">
      <cdr:nvSpPr>
        <cdr:cNvPr id="2" name="6 CuadroTexto"/>
        <cdr:cNvSpPr txBox="1"/>
      </cdr:nvSpPr>
      <cdr:spPr>
        <a:xfrm xmlns:a="http://schemas.openxmlformats.org/drawingml/2006/main">
          <a:off x="52421648" y="12937185"/>
          <a:ext cx="25460902" cy="2033110"/>
        </a:xfrm>
        <a:prstGeom xmlns:a="http://schemas.openxmlformats.org/drawingml/2006/main" prst="rect">
          <a:avLst/>
        </a:prstGeom>
      </cdr:spPr>
      <cdr:style>
        <a:lnRef xmlns:a="http://schemas.openxmlformats.org/drawingml/2006/main" idx="0">
          <a:schemeClr val="accent1"/>
        </a:lnRef>
        <a:fillRef xmlns:a="http://schemas.openxmlformats.org/drawingml/2006/main" idx="3">
          <a:schemeClr val="accent1"/>
        </a:fillRef>
        <a:effectRef xmlns:a="http://schemas.openxmlformats.org/drawingml/2006/main" idx="3">
          <a:schemeClr val="accent1"/>
        </a:effectRef>
        <a:fontRef xmlns:a="http://schemas.openxmlformats.org/drawingml/2006/main" idx="minor">
          <a:schemeClr val="lt1"/>
        </a:fontRef>
      </cdr:style>
      <cdr:txBody>
        <a:bodyPr xmlns:a="http://schemas.openxmlformats.org/drawingml/2006/main" wrap="square" rtlCol="0">
          <a:noAutofit/>
        </a:bodyPr>
        <a:lstStyle xmlns:a="http://schemas.openxmlformats.org/drawingml/2006/main">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xmlns:a="http://schemas.openxmlformats.org/drawingml/2006/main">
          <a:pPr algn="ctr"/>
          <a:r>
            <a:rPr lang="es-MX" sz="5400" b="1" dirty="0" smtClean="0">
              <a:effectLst>
                <a:outerShdw blurRad="38100" dist="38100" dir="2700000" algn="tl">
                  <a:srgbClr val="000000">
                    <a:alpha val="43137"/>
                  </a:srgbClr>
                </a:outerShdw>
              </a:effectLst>
              <a:latin typeface="Arial" pitchFamily="34" charset="0"/>
              <a:cs typeface="Arial" pitchFamily="34" charset="0"/>
            </a:rPr>
            <a:t>EFICIENCIA FÍSICA (%) =    </a:t>
          </a:r>
          <a:r>
            <a:rPr lang="es-MX" sz="5400" b="1" u="sng" dirty="0" smtClean="0">
              <a:effectLst>
                <a:outerShdw blurRad="38100" dist="38100" dir="2700000" algn="tl">
                  <a:srgbClr val="000000">
                    <a:alpha val="43137"/>
                  </a:srgbClr>
                </a:outerShdw>
              </a:effectLst>
              <a:latin typeface="Arial" pitchFamily="34" charset="0"/>
              <a:cs typeface="Arial" pitchFamily="34" charset="0"/>
            </a:rPr>
            <a:t>M3 FACTURADOS</a:t>
          </a:r>
          <a:r>
            <a:rPr lang="es-MX" sz="5400" b="1" dirty="0" smtClean="0">
              <a:effectLst>
                <a:outerShdw blurRad="38100" dist="38100" dir="2700000" algn="tl">
                  <a:srgbClr val="000000">
                    <a:alpha val="43137"/>
                  </a:srgbClr>
                </a:outerShdw>
              </a:effectLst>
              <a:latin typeface="Arial" pitchFamily="34" charset="0"/>
              <a:cs typeface="Arial" pitchFamily="34" charset="0"/>
            </a:rPr>
            <a:t>  * 100</a:t>
          </a:r>
        </a:p>
        <a:p xmlns:a="http://schemas.openxmlformats.org/drawingml/2006/main">
          <a:pPr algn="ctr"/>
          <a:r>
            <a:rPr lang="es-MX" sz="5400" b="1" baseline="0" dirty="0" smtClean="0">
              <a:effectLst>
                <a:outerShdw blurRad="38100" dist="38100" dir="2700000" algn="tl">
                  <a:srgbClr val="000000">
                    <a:alpha val="43137"/>
                  </a:srgbClr>
                </a:outerShdw>
              </a:effectLst>
              <a:latin typeface="Arial" pitchFamily="34" charset="0"/>
              <a:cs typeface="Arial" pitchFamily="34" charset="0"/>
            </a:rPr>
            <a:t>                                                </a:t>
          </a:r>
          <a:r>
            <a:rPr lang="es-MX" sz="5400" b="1" dirty="0" smtClean="0">
              <a:effectLst>
                <a:outerShdw blurRad="38100" dist="38100" dir="2700000" algn="tl">
                  <a:srgbClr val="000000">
                    <a:alpha val="43137"/>
                  </a:srgbClr>
                </a:outerShdw>
              </a:effectLst>
              <a:latin typeface="Arial" pitchFamily="34" charset="0"/>
              <a:cs typeface="Arial" pitchFamily="34" charset="0"/>
            </a:rPr>
            <a:t>M3 EXTRAÍDOS </a:t>
          </a:r>
          <a:endParaRPr lang="es-MX" sz="5400" b="1" dirty="0">
            <a:effectLst>
              <a:outerShdw blurRad="38100" dist="38100" dir="2700000" algn="tl">
                <a:srgbClr val="000000">
                  <a:alpha val="43137"/>
                </a:srgbClr>
              </a:outerShdw>
            </a:effectLst>
            <a:latin typeface="Arial" pitchFamily="34" charset="0"/>
            <a:cs typeface="Arial"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0.62407</cdr:x>
      <cdr:y>0.67102</cdr:y>
    </cdr:from>
    <cdr:to>
      <cdr:x>0.99732</cdr:x>
      <cdr:y>0.75587</cdr:y>
    </cdr:to>
    <cdr:sp macro="" textlink="">
      <cdr:nvSpPr>
        <cdr:cNvPr id="2" name="6 CuadroTexto"/>
        <cdr:cNvSpPr txBox="1"/>
      </cdr:nvSpPr>
      <cdr:spPr>
        <a:xfrm xmlns:a="http://schemas.openxmlformats.org/drawingml/2006/main">
          <a:off x="52250367" y="13613846"/>
          <a:ext cx="31250264" cy="1721458"/>
        </a:xfrm>
        <a:prstGeom xmlns:a="http://schemas.openxmlformats.org/drawingml/2006/main" prst="rect">
          <a:avLst/>
        </a:prstGeom>
      </cdr:spPr>
      <cdr:style>
        <a:lnRef xmlns:a="http://schemas.openxmlformats.org/drawingml/2006/main" idx="0">
          <a:schemeClr val="accent2"/>
        </a:lnRef>
        <a:fillRef xmlns:a="http://schemas.openxmlformats.org/drawingml/2006/main" idx="3">
          <a:schemeClr val="accent2"/>
        </a:fillRef>
        <a:effectRef xmlns:a="http://schemas.openxmlformats.org/drawingml/2006/main" idx="3">
          <a:schemeClr val="accent2"/>
        </a:effectRef>
        <a:fontRef xmlns:a="http://schemas.openxmlformats.org/drawingml/2006/main" idx="minor">
          <a:schemeClr val="lt1"/>
        </a:fontRef>
      </cdr:style>
      <cdr:txBody>
        <a:bodyPr xmlns:a="http://schemas.openxmlformats.org/drawingml/2006/main" wrap="square" rtlCol="0">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s-MX" sz="4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EFICIENCIA GLOBAL (%) =    </a:t>
          </a:r>
          <a:r>
            <a:rPr lang="es-MX" sz="4800" b="1" u="sng" dirty="0" smtClean="0">
              <a:solidFill>
                <a:schemeClr val="bg1"/>
              </a:solidFill>
              <a:effectLst>
                <a:outerShdw blurRad="38100" dist="38100" dir="2700000" algn="tl">
                  <a:srgbClr val="000000">
                    <a:alpha val="43137"/>
                  </a:srgbClr>
                </a:outerShdw>
              </a:effectLst>
              <a:latin typeface="Arial" pitchFamily="34" charset="0"/>
              <a:cs typeface="Arial" pitchFamily="34" charset="0"/>
            </a:rPr>
            <a:t>M3 COBRADOS OPORTUNAMENTE</a:t>
          </a:r>
          <a:r>
            <a:rPr lang="es-MX" sz="4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 100</a:t>
          </a:r>
        </a:p>
        <a:p xmlns:a="http://schemas.openxmlformats.org/drawingml/2006/main">
          <a:pPr algn="ctr"/>
          <a:r>
            <a:rPr lang="es-MX" sz="4800" b="1" dirty="0">
              <a:solidFill>
                <a:schemeClr val="bg1"/>
              </a:solidFill>
              <a:effectLst>
                <a:outerShdw blurRad="38100" dist="38100" dir="2700000" algn="tl">
                  <a:srgbClr val="000000">
                    <a:alpha val="43137"/>
                  </a:srgbClr>
                </a:outerShdw>
              </a:effectLst>
              <a:latin typeface="Arial" pitchFamily="34" charset="0"/>
              <a:cs typeface="Arial" pitchFamily="34" charset="0"/>
            </a:rPr>
            <a:t>	</a:t>
          </a:r>
          <a:r>
            <a:rPr lang="es-MX" sz="4800" b="1" dirty="0" smtClean="0">
              <a:solidFill>
                <a:schemeClr val="bg1"/>
              </a:solidFill>
              <a:effectLst>
                <a:outerShdw blurRad="38100" dist="38100" dir="2700000" algn="tl">
                  <a:srgbClr val="000000">
                    <a:alpha val="43137"/>
                  </a:srgbClr>
                </a:outerShdw>
              </a:effectLst>
              <a:latin typeface="Arial" pitchFamily="34" charset="0"/>
              <a:cs typeface="Arial" pitchFamily="34" charset="0"/>
            </a:rPr>
            <a:t>	  M3 EXTRAÍDOS </a:t>
          </a:r>
          <a:endParaRPr lang="es-MX" sz="4800" b="1" dirty="0">
            <a:solidFill>
              <a:schemeClr val="bg1"/>
            </a:solidFill>
            <a:effectLst>
              <a:outerShdw blurRad="38100" dist="38100" dir="2700000" algn="tl">
                <a:srgbClr val="000000">
                  <a:alpha val="43137"/>
                </a:srgbClr>
              </a:outerShdw>
            </a:effectLst>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243417</xdr:colOff>
      <xdr:row>21</xdr:row>
      <xdr:rowOff>135467</xdr:rowOff>
    </xdr:from>
    <xdr:to>
      <xdr:col>15</xdr:col>
      <xdr:colOff>243417</xdr:colOff>
      <xdr:row>39</xdr:row>
      <xdr:rowOff>149754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385233</xdr:colOff>
      <xdr:row>44</xdr:row>
      <xdr:rowOff>20108</xdr:rowOff>
    </xdr:from>
    <xdr:to>
      <xdr:col>12</xdr:col>
      <xdr:colOff>120651</xdr:colOff>
      <xdr:row>61</xdr:row>
      <xdr:rowOff>53446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12</xdr:col>
      <xdr:colOff>123826</xdr:colOff>
      <xdr:row>91</xdr:row>
      <xdr:rowOff>33338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385233</xdr:colOff>
      <xdr:row>44</xdr:row>
      <xdr:rowOff>20108</xdr:rowOff>
    </xdr:from>
    <xdr:to>
      <xdr:col>12</xdr:col>
      <xdr:colOff>120651</xdr:colOff>
      <xdr:row>61</xdr:row>
      <xdr:rowOff>53446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12</xdr:col>
      <xdr:colOff>123826</xdr:colOff>
      <xdr:row>91</xdr:row>
      <xdr:rowOff>33338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385233</xdr:colOff>
      <xdr:row>44</xdr:row>
      <xdr:rowOff>20108</xdr:rowOff>
    </xdr:from>
    <xdr:to>
      <xdr:col>12</xdr:col>
      <xdr:colOff>120651</xdr:colOff>
      <xdr:row>61</xdr:row>
      <xdr:rowOff>53446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12</xdr:col>
      <xdr:colOff>123826</xdr:colOff>
      <xdr:row>91</xdr:row>
      <xdr:rowOff>33338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1725248</xdr:colOff>
      <xdr:row>21</xdr:row>
      <xdr:rowOff>129289</xdr:rowOff>
    </xdr:from>
    <xdr:to>
      <xdr:col>37</xdr:col>
      <xdr:colOff>1257040</xdr:colOff>
      <xdr:row>64</xdr:row>
      <xdr:rowOff>26194</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1268864</xdr:colOff>
      <xdr:row>70</xdr:row>
      <xdr:rowOff>45768</xdr:rowOff>
    </xdr:from>
    <xdr:to>
      <xdr:col>27</xdr:col>
      <xdr:colOff>768803</xdr:colOff>
      <xdr:row>93</xdr:row>
      <xdr:rowOff>173490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250372</xdr:colOff>
      <xdr:row>101</xdr:row>
      <xdr:rowOff>77557</xdr:rowOff>
    </xdr:from>
    <xdr:to>
      <xdr:col>20</xdr:col>
      <xdr:colOff>114300</xdr:colOff>
      <xdr:row>121</xdr:row>
      <xdr:rowOff>149678</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032\Archivos\DOCUME~1\slopez\CONFIG~1\Temp\Xl0000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I032\Archivos\Users\hflores\AppData\Local\Microsoft\Windows\Temporary%20Internet%20Files\Content.Outlook\DKX8RHI1\SES%202016%20JAPAMI-PRESIDENC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lopez\Presupuesto%202011\Informacion%20Presupuesto%202011\Papeles%20de%20Trabajo%20Para%20Presentacion\1ra%20Modificacion%202011\1ra%20Modificacion%20egresos%202011%2015%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hernandez/DANIEL%20DESARROLLO%20INSTITUCIONAL/2018/07%20JULIO/MAPA%20CONSEJO%20JUNIO%202018/Desglose%20Ingresos%202018%20MAY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i032\Archivos\Users\dhernandez\DANIEL%20DESARROLLO%20INSTITUCIONAL\Eficiencia%20JAPAMI%202012%20-%202016%20(julio%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NTE"/>
      <sheetName val="Claudia"/>
      <sheetName val="BASE "/>
      <sheetName val="BASE 2"/>
      <sheetName val="estadístico"/>
      <sheetName val="TABLA"/>
      <sheetName val="Valuación por puntos"/>
      <sheetName val="clases"/>
      <sheetName val="SAL. ACT. min"/>
      <sheetName val="ESCENARIO1"/>
      <sheetName val="ESCENARIO 2"/>
      <sheetName val="ESCENARIO 3 "/>
      <sheetName val="ESCENARIO 4"/>
      <sheetName val="PLAZAS REALES MAX"/>
      <sheetName val="PLAZAS REALES REAL"/>
      <sheetName val="PLAZAS REALES MIN"/>
      <sheetName val="coi"/>
      <sheetName val="RESUMEN"/>
      <sheetName val="Capacitación"/>
    </sheetNames>
    <sheetDataSet>
      <sheetData sheetId="0" refreshError="1"/>
      <sheetData sheetId="1"/>
      <sheetData sheetId="2" refreshError="1"/>
      <sheetData sheetId="3"/>
      <sheetData sheetId="4"/>
      <sheetData sheetId="5" refreshError="1">
        <row r="2">
          <cell r="A2" t="str">
            <v>FAMILIA TÉCNICA</v>
          </cell>
          <cell r="B2" t="str">
            <v>CLASE</v>
          </cell>
          <cell r="C2" t="str">
            <v>FRECUENCIA</v>
          </cell>
          <cell r="D2" t="str">
            <v>FAMILIA ADMON</v>
          </cell>
          <cell r="E2" t="str">
            <v>CLASE2</v>
          </cell>
          <cell r="F2" t="str">
            <v>FRECUENCIA3</v>
          </cell>
        </row>
        <row r="3">
          <cell r="A3" t="str">
            <v>1OP-001-01</v>
          </cell>
          <cell r="B3">
            <v>148</v>
          </cell>
          <cell r="C3">
            <v>2</v>
          </cell>
          <cell r="D3" t="str">
            <v>1AD-001-01</v>
          </cell>
          <cell r="E3">
            <v>123</v>
          </cell>
          <cell r="F3">
            <v>2</v>
          </cell>
        </row>
        <row r="4">
          <cell r="A4" t="str">
            <v>1OP-002-01</v>
          </cell>
          <cell r="B4">
            <v>173</v>
          </cell>
          <cell r="C4">
            <v>1</v>
          </cell>
          <cell r="D4" t="str">
            <v>1AD-002-01</v>
          </cell>
          <cell r="E4">
            <v>151</v>
          </cell>
          <cell r="F4">
            <v>1</v>
          </cell>
        </row>
        <row r="5">
          <cell r="A5" t="str">
            <v>1OP-003-01</v>
          </cell>
          <cell r="B5">
            <v>176</v>
          </cell>
          <cell r="C5">
            <v>14</v>
          </cell>
        </row>
        <row r="6">
          <cell r="A6" t="str">
            <v>1OP-004-01</v>
          </cell>
          <cell r="B6">
            <v>176</v>
          </cell>
          <cell r="C6">
            <v>3</v>
          </cell>
        </row>
        <row r="7">
          <cell r="A7" t="str">
            <v>2TE-001-01</v>
          </cell>
          <cell r="B7">
            <v>208</v>
          </cell>
          <cell r="C7">
            <v>1</v>
          </cell>
          <cell r="D7" t="str">
            <v>2AD-001-01</v>
          </cell>
          <cell r="E7">
            <v>201</v>
          </cell>
          <cell r="F7">
            <v>16</v>
          </cell>
        </row>
        <row r="8">
          <cell r="A8" t="str">
            <v>2TE-002-01</v>
          </cell>
          <cell r="B8">
            <v>210</v>
          </cell>
          <cell r="C8">
            <v>2</v>
          </cell>
          <cell r="D8" t="str">
            <v>2AD-002-01</v>
          </cell>
          <cell r="E8">
            <v>204</v>
          </cell>
          <cell r="F8">
            <v>2</v>
          </cell>
        </row>
        <row r="9">
          <cell r="A9" t="str">
            <v>3TE-001-01</v>
          </cell>
          <cell r="B9">
            <v>229</v>
          </cell>
          <cell r="C9">
            <v>2</v>
          </cell>
          <cell r="D9" t="str">
            <v>3AD-001-01</v>
          </cell>
          <cell r="E9">
            <v>225</v>
          </cell>
          <cell r="F9">
            <v>1</v>
          </cell>
        </row>
        <row r="10">
          <cell r="A10" t="str">
            <v>3TE-002-01</v>
          </cell>
          <cell r="B10">
            <v>244</v>
          </cell>
          <cell r="C10">
            <v>7</v>
          </cell>
          <cell r="D10" t="str">
            <v>3AD-002-01</v>
          </cell>
          <cell r="E10">
            <v>231</v>
          </cell>
          <cell r="F10">
            <v>2</v>
          </cell>
        </row>
        <row r="11">
          <cell r="D11" t="str">
            <v>3AD-003-01</v>
          </cell>
          <cell r="E11">
            <v>243</v>
          </cell>
          <cell r="F11">
            <v>4</v>
          </cell>
        </row>
        <row r="12">
          <cell r="A12" t="str">
            <v>4TE-001-01</v>
          </cell>
          <cell r="B12">
            <v>281</v>
          </cell>
          <cell r="C12">
            <v>16</v>
          </cell>
          <cell r="D12" t="str">
            <v>4AD-001-01</v>
          </cell>
          <cell r="E12">
            <v>278</v>
          </cell>
          <cell r="F12">
            <v>8</v>
          </cell>
        </row>
        <row r="13">
          <cell r="A13" t="str">
            <v>5TE-001-01</v>
          </cell>
          <cell r="B13">
            <v>319</v>
          </cell>
          <cell r="C13">
            <v>7</v>
          </cell>
          <cell r="D13" t="str">
            <v>5AD-001-01</v>
          </cell>
          <cell r="E13">
            <v>308</v>
          </cell>
          <cell r="F13">
            <v>5</v>
          </cell>
        </row>
        <row r="14">
          <cell r="A14" t="str">
            <v>6TA-001-01</v>
          </cell>
          <cell r="B14">
            <v>329</v>
          </cell>
          <cell r="C14">
            <v>6</v>
          </cell>
          <cell r="D14" t="str">
            <v>6AD-001-01</v>
          </cell>
          <cell r="E14">
            <v>315</v>
          </cell>
          <cell r="F14">
            <v>2</v>
          </cell>
        </row>
        <row r="15">
          <cell r="A15" t="str">
            <v>7TE-001-01</v>
          </cell>
          <cell r="B15">
            <v>340</v>
          </cell>
          <cell r="C15">
            <v>27</v>
          </cell>
          <cell r="D15" t="str">
            <v>7AD-001-01</v>
          </cell>
          <cell r="E15">
            <v>326</v>
          </cell>
          <cell r="F15">
            <v>14</v>
          </cell>
        </row>
        <row r="16">
          <cell r="A16" t="str">
            <v>8JT-001-01</v>
          </cell>
          <cell r="B16">
            <v>348</v>
          </cell>
          <cell r="C16">
            <v>12</v>
          </cell>
          <cell r="D16" t="str">
            <v>8JA-001-01</v>
          </cell>
          <cell r="E16">
            <v>333</v>
          </cell>
          <cell r="F16">
            <v>8</v>
          </cell>
        </row>
        <row r="17">
          <cell r="A17" t="str">
            <v>9MT-001-01</v>
          </cell>
          <cell r="B17">
            <v>355</v>
          </cell>
          <cell r="C17">
            <v>5</v>
          </cell>
          <cell r="D17" t="str">
            <v>9MA-001-01</v>
          </cell>
          <cell r="E17">
            <v>339</v>
          </cell>
          <cell r="F17">
            <v>6</v>
          </cell>
        </row>
        <row r="18">
          <cell r="A18" t="str">
            <v>10GT-001-01</v>
          </cell>
          <cell r="B18">
            <v>362</v>
          </cell>
          <cell r="C18">
            <v>2</v>
          </cell>
          <cell r="D18" t="str">
            <v>10GA-001-01</v>
          </cell>
          <cell r="E18">
            <v>355</v>
          </cell>
          <cell r="F18">
            <v>3</v>
          </cell>
        </row>
      </sheetData>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6"/>
      <sheetName val="Unidades de Medida"/>
      <sheetName val="Desglose SES 1 (Presidencia)"/>
    </sheetNames>
    <sheetDataSet>
      <sheetData sheetId="0">
        <row r="10">
          <cell r="C10" t="str">
            <v>Contribuir a satisfacer las necesidades básicas de agua potable de la población, a través de la provisión del servicio de manera oportuna y eficiente, en términos de calidad, cantidad y continuidad, con base a la normatividad en la materia</v>
          </cell>
        </row>
      </sheetData>
      <sheetData sheetId="1">
        <row r="1">
          <cell r="A1" t="str">
            <v>--- UNIDADES DE MEDIDA ---</v>
          </cell>
        </row>
        <row r="2">
          <cell r="D2" t="str">
            <v>31111-0101</v>
          </cell>
          <cell r="K2" t="str">
            <v>01</v>
          </cell>
        </row>
        <row r="3">
          <cell r="D3" t="str">
            <v>31111-0102</v>
          </cell>
          <cell r="K3" t="str">
            <v>02</v>
          </cell>
        </row>
        <row r="4">
          <cell r="D4" t="str">
            <v>31111-0103</v>
          </cell>
          <cell r="K4" t="str">
            <v>03</v>
          </cell>
        </row>
        <row r="5">
          <cell r="D5" t="str">
            <v>31111-0104</v>
          </cell>
          <cell r="K5" t="str">
            <v>04</v>
          </cell>
        </row>
        <row r="6">
          <cell r="D6" t="str">
            <v>31111-0105</v>
          </cell>
          <cell r="K6" t="str">
            <v>05</v>
          </cell>
        </row>
        <row r="7">
          <cell r="D7" t="str">
            <v>31111-0106</v>
          </cell>
          <cell r="K7" t="str">
            <v>06</v>
          </cell>
        </row>
        <row r="8">
          <cell r="D8" t="str">
            <v>31111-0107</v>
          </cell>
          <cell r="K8" t="str">
            <v>07</v>
          </cell>
        </row>
        <row r="9">
          <cell r="D9" t="str">
            <v>31111-0201</v>
          </cell>
          <cell r="K9" t="str">
            <v>08</v>
          </cell>
        </row>
        <row r="10">
          <cell r="D10" t="str">
            <v>31111-0301</v>
          </cell>
          <cell r="K10" t="str">
            <v>09</v>
          </cell>
        </row>
        <row r="11">
          <cell r="D11" t="str">
            <v>31111-0302</v>
          </cell>
          <cell r="K11" t="str">
            <v>10</v>
          </cell>
        </row>
        <row r="12">
          <cell r="D12" t="str">
            <v>31111-0303</v>
          </cell>
          <cell r="K12" t="str">
            <v>11</v>
          </cell>
        </row>
        <row r="13">
          <cell r="D13" t="str">
            <v>31111-0304</v>
          </cell>
          <cell r="K13" t="str">
            <v>12</v>
          </cell>
        </row>
        <row r="14">
          <cell r="D14" t="str">
            <v>31111-0305</v>
          </cell>
          <cell r="K14" t="str">
            <v>13</v>
          </cell>
        </row>
        <row r="15">
          <cell r="D15" t="str">
            <v>31111-0306</v>
          </cell>
          <cell r="K15" t="str">
            <v>14</v>
          </cell>
        </row>
        <row r="16">
          <cell r="D16" t="str">
            <v>31111-0307</v>
          </cell>
          <cell r="K16" t="str">
            <v>15</v>
          </cell>
        </row>
        <row r="17">
          <cell r="D17" t="str">
            <v>31111-0401</v>
          </cell>
          <cell r="K17" t="str">
            <v>16</v>
          </cell>
        </row>
        <row r="18">
          <cell r="D18" t="str">
            <v>31111-0402</v>
          </cell>
          <cell r="K18" t="str">
            <v>17</v>
          </cell>
        </row>
        <row r="19">
          <cell r="D19" t="str">
            <v>31111-0403</v>
          </cell>
          <cell r="K19" t="str">
            <v>18</v>
          </cell>
        </row>
        <row r="20">
          <cell r="D20" t="str">
            <v>31111-0404</v>
          </cell>
          <cell r="K20" t="str">
            <v>19</v>
          </cell>
        </row>
        <row r="21">
          <cell r="D21" t="str">
            <v>31111-0405</v>
          </cell>
          <cell r="K21" t="str">
            <v>20</v>
          </cell>
        </row>
        <row r="22">
          <cell r="D22" t="str">
            <v>31111-0406</v>
          </cell>
          <cell r="K22" t="str">
            <v>21</v>
          </cell>
        </row>
        <row r="23">
          <cell r="D23" t="str">
            <v>31111-0407</v>
          </cell>
          <cell r="K23" t="str">
            <v>22</v>
          </cell>
        </row>
        <row r="24">
          <cell r="D24" t="str">
            <v>31111-0408</v>
          </cell>
          <cell r="K24" t="str">
            <v>23</v>
          </cell>
        </row>
        <row r="25">
          <cell r="K25">
            <v>0</v>
          </cell>
        </row>
        <row r="26">
          <cell r="D26" t="str">
            <v>31111-0501</v>
          </cell>
          <cell r="K26" t="str">
            <v>24</v>
          </cell>
        </row>
        <row r="27">
          <cell r="D27" t="str">
            <v>31111-0502</v>
          </cell>
        </row>
        <row r="28">
          <cell r="D28" t="str">
            <v>31111-0503</v>
          </cell>
        </row>
        <row r="29">
          <cell r="D29" t="str">
            <v>31111-0504</v>
          </cell>
        </row>
        <row r="30">
          <cell r="D30" t="str">
            <v>31111-0505</v>
          </cell>
        </row>
        <row r="31">
          <cell r="D31" t="str">
            <v>31111-0601</v>
          </cell>
        </row>
        <row r="32">
          <cell r="D32" t="str">
            <v>31111-0602</v>
          </cell>
        </row>
        <row r="34">
          <cell r="D34" t="str">
            <v>31111-0603</v>
          </cell>
        </row>
        <row r="35">
          <cell r="D35" t="str">
            <v>31111-0604</v>
          </cell>
        </row>
        <row r="36">
          <cell r="D36" t="str">
            <v>31111-0701</v>
          </cell>
        </row>
        <row r="37">
          <cell r="D37" t="str">
            <v>31111-0702</v>
          </cell>
        </row>
        <row r="38">
          <cell r="D38" t="str">
            <v>31111-0703</v>
          </cell>
        </row>
        <row r="39">
          <cell r="D39" t="str">
            <v>31111-0704</v>
          </cell>
        </row>
        <row r="40">
          <cell r="D40" t="str">
            <v>31111-0801</v>
          </cell>
        </row>
        <row r="41">
          <cell r="D41" t="str">
            <v>31111-0802</v>
          </cell>
        </row>
        <row r="42">
          <cell r="D42" t="str">
            <v>31111-0803</v>
          </cell>
        </row>
        <row r="44">
          <cell r="D44" t="str">
            <v>31111-0804</v>
          </cell>
        </row>
        <row r="45">
          <cell r="D45" t="str">
            <v>31111-0805</v>
          </cell>
        </row>
        <row r="46">
          <cell r="D46" t="str">
            <v>31111-0806</v>
          </cell>
        </row>
        <row r="47">
          <cell r="D47" t="str">
            <v>31111-0901</v>
          </cell>
        </row>
        <row r="48">
          <cell r="D48" t="str">
            <v>31111-0902</v>
          </cell>
        </row>
        <row r="49">
          <cell r="D49" t="str">
            <v>31111-0903</v>
          </cell>
        </row>
        <row r="51">
          <cell r="D51" t="str">
            <v>31111-0904</v>
          </cell>
        </row>
        <row r="52">
          <cell r="D52" t="str">
            <v>31111-1001</v>
          </cell>
        </row>
        <row r="53">
          <cell r="D53" t="str">
            <v>31111-1002</v>
          </cell>
        </row>
        <row r="54">
          <cell r="D54" t="str">
            <v>31111-1003</v>
          </cell>
        </row>
        <row r="55">
          <cell r="D55" t="str">
            <v>31111-1004</v>
          </cell>
        </row>
        <row r="56">
          <cell r="D56" t="str">
            <v>31111-1101</v>
          </cell>
        </row>
        <row r="57">
          <cell r="D57" t="str">
            <v>31111-1102</v>
          </cell>
        </row>
        <row r="58">
          <cell r="D58" t="str">
            <v>31111-1103</v>
          </cell>
        </row>
        <row r="59">
          <cell r="D59" t="str">
            <v>31111-1104</v>
          </cell>
        </row>
        <row r="60">
          <cell r="D60" t="str">
            <v>31111-1105</v>
          </cell>
        </row>
        <row r="61">
          <cell r="D61" t="str">
            <v>31111-1201</v>
          </cell>
        </row>
        <row r="62">
          <cell r="D62" t="str">
            <v>31111-1202</v>
          </cell>
        </row>
        <row r="63">
          <cell r="D63" t="str">
            <v>31111-1203</v>
          </cell>
        </row>
        <row r="64">
          <cell r="D64" t="str">
            <v>31111-1204</v>
          </cell>
        </row>
        <row r="65">
          <cell r="D65" t="str">
            <v>31111-1205</v>
          </cell>
        </row>
        <row r="66">
          <cell r="D66" t="str">
            <v>31111-1206</v>
          </cell>
        </row>
        <row r="67">
          <cell r="D67" t="str">
            <v>31111-1207</v>
          </cell>
        </row>
        <row r="68">
          <cell r="D68" t="str">
            <v>31111-1301</v>
          </cell>
        </row>
        <row r="69">
          <cell r="D69" t="str">
            <v>31111-1302</v>
          </cell>
        </row>
        <row r="70">
          <cell r="D70" t="str">
            <v>31111-1303</v>
          </cell>
        </row>
        <row r="71">
          <cell r="D71" t="str">
            <v>31111-1401</v>
          </cell>
        </row>
        <row r="72">
          <cell r="D72" t="str">
            <v>31111-1402</v>
          </cell>
        </row>
        <row r="73">
          <cell r="D73" t="str">
            <v>31111-1403</v>
          </cell>
        </row>
        <row r="74">
          <cell r="D74" t="str">
            <v>31111-1404</v>
          </cell>
        </row>
        <row r="75">
          <cell r="D75" t="str">
            <v>31111-1405</v>
          </cell>
        </row>
        <row r="77">
          <cell r="D77" t="str">
            <v>31111-1406</v>
          </cell>
        </row>
        <row r="78">
          <cell r="D78" t="str">
            <v>31111-1407</v>
          </cell>
        </row>
        <row r="79">
          <cell r="D79" t="str">
            <v>31111-1408</v>
          </cell>
        </row>
        <row r="80">
          <cell r="D80" t="str">
            <v>31111-1409</v>
          </cell>
        </row>
        <row r="81">
          <cell r="D81" t="str">
            <v>31111-1501</v>
          </cell>
        </row>
        <row r="82">
          <cell r="D82" t="str">
            <v>31111-1502</v>
          </cell>
        </row>
        <row r="83">
          <cell r="D83" t="str">
            <v>31111-1503</v>
          </cell>
        </row>
        <row r="84">
          <cell r="D84" t="str">
            <v>31111-1504</v>
          </cell>
        </row>
        <row r="85">
          <cell r="D85" t="str">
            <v>31111-1505</v>
          </cell>
        </row>
        <row r="86">
          <cell r="D86" t="str">
            <v>31111-1506</v>
          </cell>
        </row>
        <row r="87">
          <cell r="D87" t="str">
            <v>31111-1507</v>
          </cell>
        </row>
        <row r="88">
          <cell r="D88" t="str">
            <v>3111-1601</v>
          </cell>
        </row>
        <row r="89">
          <cell r="D89" t="str">
            <v>3111-1602</v>
          </cell>
        </row>
        <row r="90">
          <cell r="D90" t="str">
            <v>3111-1603</v>
          </cell>
        </row>
        <row r="91">
          <cell r="D91" t="str">
            <v>3111-1604</v>
          </cell>
        </row>
        <row r="92">
          <cell r="D92" t="str">
            <v>3111-1605</v>
          </cell>
        </row>
        <row r="93">
          <cell r="D93" t="str">
            <v>3111-1606</v>
          </cell>
        </row>
        <row r="94">
          <cell r="D94" t="str">
            <v>3111-1607</v>
          </cell>
        </row>
        <row r="95">
          <cell r="D95" t="str">
            <v>3111-1608</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
      <sheetName val="Calculos"/>
      <sheetName val="Clave de Puestos"/>
      <sheetName val="Calendarizado"/>
      <sheetName val="Calendarizado 5to Nivel"/>
      <sheetName val="Resumen"/>
      <sheetName val="Comparacion Plantilla"/>
      <sheetName val="NuevasPlazas"/>
      <sheetName val="RESUMEN DE PLANTILLA POR DEPTO"/>
      <sheetName val="PAPELES DE TRABAJO"/>
      <sheetName val="CalculosNuevasPlazas"/>
      <sheetName val="CalendarizadoNuevasPlazas"/>
      <sheetName val="Calendarizado5toNivelNuevasPlaz"/>
      <sheetName val="COMPARATIVO EN PRESTACIONES"/>
      <sheetName val="Resumen1raModificacion"/>
      <sheetName val="Catalogo 2011"/>
      <sheetName val="RESUMEN FINANCIERO PLANTILLA"/>
      <sheetName val="1RA MODIFICACIÓN DE EGRESOS"/>
      <sheetName val="1RA MODIFICACIÓN DE EGRESOS (2)"/>
    </sheetNames>
    <sheetDataSet>
      <sheetData sheetId="0" refreshError="1"/>
      <sheetData sheetId="1">
        <row r="4">
          <cell r="K4">
            <v>365</v>
          </cell>
        </row>
        <row r="5">
          <cell r="K5">
            <v>12</v>
          </cell>
          <cell r="M5">
            <v>1.1425000000000001</v>
          </cell>
        </row>
        <row r="6">
          <cell r="K6">
            <v>30.416666666666668</v>
          </cell>
          <cell r="M6">
            <v>1.05</v>
          </cell>
        </row>
        <row r="7">
          <cell r="K7">
            <v>60.33</v>
          </cell>
        </row>
        <row r="10">
          <cell r="T10" t="str">
            <v>1101 Y 1102</v>
          </cell>
        </row>
        <row r="12">
          <cell r="T12">
            <v>102428.88200086926</v>
          </cell>
          <cell r="AE12">
            <v>136452.71040104257</v>
          </cell>
        </row>
        <row r="13">
          <cell r="R13" t="str">
            <v>SDActual</v>
          </cell>
        </row>
        <row r="14">
          <cell r="R14">
            <v>2010</v>
          </cell>
          <cell r="T14" t="str">
            <v>S DIARIO PROYECTADO PARA 2011</v>
          </cell>
          <cell r="W14" t="str">
            <v>SDI</v>
          </cell>
          <cell r="AE14" t="str">
            <v>SDA</v>
          </cell>
        </row>
        <row r="17">
          <cell r="R17">
            <v>1480.2376680000002</v>
          </cell>
          <cell r="T17">
            <v>1554.2495514000002</v>
          </cell>
          <cell r="W17">
            <v>1775.7301124745004</v>
          </cell>
          <cell r="AE17">
            <v>1889.2314616800004</v>
          </cell>
        </row>
        <row r="18">
          <cell r="R18">
            <v>1088.2495260000001</v>
          </cell>
          <cell r="T18">
            <v>1142.6620023</v>
          </cell>
          <cell r="W18">
            <v>1305.4913376277502</v>
          </cell>
          <cell r="AE18">
            <v>1395.3264027600003</v>
          </cell>
        </row>
        <row r="19">
          <cell r="R19">
            <v>200.28808800000002</v>
          </cell>
          <cell r="T19">
            <v>210.30249240000003</v>
          </cell>
          <cell r="W19">
            <v>240.27059756700007</v>
          </cell>
          <cell r="AE19">
            <v>276.49499088000005</v>
          </cell>
        </row>
        <row r="22">
          <cell r="R22">
            <v>518.21733600000005</v>
          </cell>
          <cell r="T22">
            <v>544.12820280000005</v>
          </cell>
          <cell r="W22">
            <v>621.66647169900011</v>
          </cell>
          <cell r="AE22">
            <v>677.08584336000001</v>
          </cell>
        </row>
        <row r="23">
          <cell r="R23">
            <v>363.09735000000001</v>
          </cell>
          <cell r="T23">
            <v>381.25221750000003</v>
          </cell>
          <cell r="W23">
            <v>435.58065849375004</v>
          </cell>
          <cell r="AE23">
            <v>481.63466099999999</v>
          </cell>
        </row>
        <row r="24">
          <cell r="R24">
            <v>363.09382200000005</v>
          </cell>
          <cell r="T24">
            <v>381.24851310000008</v>
          </cell>
          <cell r="W24">
            <v>435.57642621675012</v>
          </cell>
          <cell r="AE24">
            <v>481.63021572000008</v>
          </cell>
        </row>
        <row r="25">
          <cell r="R25">
            <v>220.12515000000002</v>
          </cell>
          <cell r="T25">
            <v>231.13140750000002</v>
          </cell>
          <cell r="W25">
            <v>264.06763306875007</v>
          </cell>
          <cell r="AE25">
            <v>301.48968900000006</v>
          </cell>
        </row>
        <row r="26">
          <cell r="R26">
            <v>263.17909800000007</v>
          </cell>
          <cell r="T26">
            <v>276.33805290000009</v>
          </cell>
          <cell r="W26">
            <v>315.71622543825015</v>
          </cell>
          <cell r="AE26">
            <v>355.73766348000009</v>
          </cell>
        </row>
        <row r="27">
          <cell r="R27">
            <v>220.12426800000003</v>
          </cell>
          <cell r="T27">
            <v>231.13048140000004</v>
          </cell>
          <cell r="W27">
            <v>264.06657499950006</v>
          </cell>
          <cell r="AE27">
            <v>301.48857768000005</v>
          </cell>
        </row>
        <row r="28">
          <cell r="R28">
            <v>166.58951400000001</v>
          </cell>
          <cell r="T28">
            <v>174.91898970000003</v>
          </cell>
          <cell r="W28">
            <v>199.84494573225004</v>
          </cell>
          <cell r="AE28">
            <v>234.03478764000002</v>
          </cell>
        </row>
        <row r="29">
          <cell r="R29">
            <v>220.12426800000003</v>
          </cell>
          <cell r="T29">
            <v>231.13048140000004</v>
          </cell>
          <cell r="W29">
            <v>264.06657499950006</v>
          </cell>
          <cell r="AE29">
            <v>301.48857768000005</v>
          </cell>
        </row>
        <row r="30">
          <cell r="R30">
            <v>156.02932800000005</v>
          </cell>
          <cell r="T30">
            <v>163.83079440000006</v>
          </cell>
          <cell r="W30">
            <v>187.17668260200008</v>
          </cell>
          <cell r="AE30">
            <v>220.7289532800001</v>
          </cell>
        </row>
        <row r="31">
          <cell r="R31">
            <v>156.02932800000005</v>
          </cell>
          <cell r="T31">
            <v>163.83079440000006</v>
          </cell>
          <cell r="W31">
            <v>187.17668260200008</v>
          </cell>
          <cell r="AE31">
            <v>220.7289532800001</v>
          </cell>
        </row>
        <row r="32">
          <cell r="R32">
            <v>156.02932800000005</v>
          </cell>
          <cell r="T32">
            <v>163.83079440000006</v>
          </cell>
          <cell r="W32">
            <v>187.17668260200008</v>
          </cell>
          <cell r="AE32">
            <v>220.7289532800001</v>
          </cell>
        </row>
        <row r="35">
          <cell r="R35">
            <v>518.21733600000005</v>
          </cell>
          <cell r="T35">
            <v>544.12820280000005</v>
          </cell>
          <cell r="W35">
            <v>621.66647169900011</v>
          </cell>
          <cell r="AE35">
            <v>677.08584336000001</v>
          </cell>
        </row>
        <row r="36">
          <cell r="R36">
            <v>421.37550000000005</v>
          </cell>
          <cell r="T36">
            <v>442.44427500000006</v>
          </cell>
          <cell r="W36">
            <v>505.49258418750009</v>
          </cell>
          <cell r="AE36">
            <v>555.06513000000007</v>
          </cell>
        </row>
        <row r="37">
          <cell r="R37">
            <v>290.1585960000001</v>
          </cell>
          <cell r="T37">
            <v>304.6665258000001</v>
          </cell>
          <cell r="W37">
            <v>348.08150572650015</v>
          </cell>
          <cell r="AE37">
            <v>389.73183096000014</v>
          </cell>
        </row>
        <row r="38">
          <cell r="R38">
            <v>290.15699999999998</v>
          </cell>
          <cell r="T38">
            <v>304.66485</v>
          </cell>
          <cell r="W38">
            <v>348.07959112500004</v>
          </cell>
          <cell r="AE38">
            <v>389.72981999999996</v>
          </cell>
        </row>
        <row r="39">
          <cell r="R39">
            <v>166.58951400000001</v>
          </cell>
          <cell r="T39">
            <v>174.91898970000003</v>
          </cell>
          <cell r="W39">
            <v>199.84494573225004</v>
          </cell>
          <cell r="AE39">
            <v>234.03478764000002</v>
          </cell>
        </row>
        <row r="42">
          <cell r="R42">
            <v>518.21733600000005</v>
          </cell>
          <cell r="T42">
            <v>544.12820280000005</v>
          </cell>
          <cell r="W42">
            <v>621.66647169900011</v>
          </cell>
          <cell r="AE42">
            <v>677.08584336000001</v>
          </cell>
        </row>
        <row r="43">
          <cell r="R43">
            <v>332.85798000000005</v>
          </cell>
          <cell r="T43">
            <v>349.50087900000005</v>
          </cell>
          <cell r="W43">
            <v>399.30475425750006</v>
          </cell>
          <cell r="AE43">
            <v>443.53305480000012</v>
          </cell>
        </row>
        <row r="44">
          <cell r="R44">
            <v>220.12426800000003</v>
          </cell>
          <cell r="T44">
            <v>231.13048140000004</v>
          </cell>
          <cell r="W44">
            <v>264.06657499950006</v>
          </cell>
          <cell r="AE44">
            <v>301.48857768000005</v>
          </cell>
        </row>
        <row r="45">
          <cell r="R45">
            <v>141.91468200000003</v>
          </cell>
          <cell r="T45">
            <v>149.01041610000004</v>
          </cell>
          <cell r="W45">
            <v>170.24440039425005</v>
          </cell>
          <cell r="AE45">
            <v>202.94449932000003</v>
          </cell>
        </row>
        <row r="46">
          <cell r="R46">
            <v>141.91468200000003</v>
          </cell>
          <cell r="T46">
            <v>149.01041610000004</v>
          </cell>
          <cell r="W46">
            <v>170.24440039425005</v>
          </cell>
          <cell r="AE46">
            <v>202.94449932000003</v>
          </cell>
        </row>
        <row r="49">
          <cell r="R49">
            <v>363.09382200000005</v>
          </cell>
          <cell r="T49">
            <v>381.24851310000008</v>
          </cell>
          <cell r="W49">
            <v>435.57642621675012</v>
          </cell>
          <cell r="AE49">
            <v>481.63021572000008</v>
          </cell>
        </row>
        <row r="50">
          <cell r="R50">
            <v>166.58951400000001</v>
          </cell>
          <cell r="T50">
            <v>174.91898970000003</v>
          </cell>
          <cell r="W50">
            <v>199.84494573225004</v>
          </cell>
          <cell r="AE50">
            <v>234.03478764000002</v>
          </cell>
        </row>
        <row r="51">
          <cell r="R51">
            <v>166.58951400000001</v>
          </cell>
          <cell r="T51">
            <v>174.91898970000003</v>
          </cell>
          <cell r="W51">
            <v>199.84494573225004</v>
          </cell>
          <cell r="AE51">
            <v>234.03478764000002</v>
          </cell>
        </row>
        <row r="54">
          <cell r="R54">
            <v>1199.0569500000001</v>
          </cell>
          <cell r="T54">
            <v>1259.0097975000001</v>
          </cell>
          <cell r="W54">
            <v>1438.4186936437502</v>
          </cell>
          <cell r="AE54">
            <v>1534.9437570000002</v>
          </cell>
        </row>
        <row r="55">
          <cell r="R55">
            <v>200.28808800000002</v>
          </cell>
          <cell r="T55">
            <v>210.30249240000003</v>
          </cell>
          <cell r="W55">
            <v>240.27059756700007</v>
          </cell>
          <cell r="AE55">
            <v>276.49499088000005</v>
          </cell>
        </row>
        <row r="58">
          <cell r="R58">
            <v>762.46606800000006</v>
          </cell>
          <cell r="T58">
            <v>800.58937140000012</v>
          </cell>
          <cell r="W58">
            <v>914.67335682450016</v>
          </cell>
          <cell r="AE58">
            <v>984.83924568000009</v>
          </cell>
        </row>
        <row r="59">
          <cell r="R59">
            <v>175.49859600000002</v>
          </cell>
          <cell r="T59">
            <v>184.27352580000002</v>
          </cell>
          <cell r="W59">
            <v>210.53250322650004</v>
          </cell>
          <cell r="AE59">
            <v>245.26023096</v>
          </cell>
        </row>
        <row r="60">
          <cell r="R60">
            <v>166.58951400000001</v>
          </cell>
          <cell r="T60">
            <v>174.91898970000003</v>
          </cell>
          <cell r="W60">
            <v>199.84494573225004</v>
          </cell>
          <cell r="AE60">
            <v>234.03478764000002</v>
          </cell>
        </row>
        <row r="61">
          <cell r="R61">
            <v>130.33402200000003</v>
          </cell>
          <cell r="T61">
            <v>136.85072310000004</v>
          </cell>
          <cell r="W61">
            <v>156.35195114175005</v>
          </cell>
          <cell r="AE61">
            <v>188.35286772000006</v>
          </cell>
        </row>
        <row r="64">
          <cell r="R64">
            <v>518.21733600000005</v>
          </cell>
          <cell r="T64">
            <v>544.12820280000005</v>
          </cell>
          <cell r="W64">
            <v>621.66647169900011</v>
          </cell>
          <cell r="AE64">
            <v>677.08584336000001</v>
          </cell>
        </row>
        <row r="65">
          <cell r="R65">
            <v>200.28808800000002</v>
          </cell>
          <cell r="T65">
            <v>210.30249240000003</v>
          </cell>
          <cell r="W65">
            <v>240.27059756700007</v>
          </cell>
          <cell r="AE65">
            <v>276.49499088000005</v>
          </cell>
        </row>
        <row r="66">
          <cell r="R66">
            <v>187.25124600000001</v>
          </cell>
          <cell r="T66">
            <v>196.61380830000002</v>
          </cell>
          <cell r="W66">
            <v>224.63127598275003</v>
          </cell>
          <cell r="AE66">
            <v>260.06856996000005</v>
          </cell>
        </row>
        <row r="67">
          <cell r="R67">
            <v>187.25124600000001</v>
          </cell>
          <cell r="T67">
            <v>196.61380830000002</v>
          </cell>
          <cell r="W67">
            <v>224.63127598275003</v>
          </cell>
          <cell r="AE67">
            <v>260.06856996000005</v>
          </cell>
        </row>
        <row r="70">
          <cell r="R70">
            <v>290.1585960000001</v>
          </cell>
          <cell r="T70">
            <v>304.6665258000001</v>
          </cell>
          <cell r="W70">
            <v>348.08150572650015</v>
          </cell>
          <cell r="AE70">
            <v>389.73183096000014</v>
          </cell>
        </row>
        <row r="71">
          <cell r="R71">
            <v>190.74837600000004</v>
          </cell>
          <cell r="T71">
            <v>200.28579480000005</v>
          </cell>
          <cell r="W71">
            <v>228.82652055900007</v>
          </cell>
          <cell r="AE71">
            <v>264.47495376000006</v>
          </cell>
        </row>
        <row r="72">
          <cell r="R72">
            <v>175.49859600000002</v>
          </cell>
          <cell r="T72">
            <v>184.27352580000002</v>
          </cell>
          <cell r="W72">
            <v>210.53250322650004</v>
          </cell>
          <cell r="AE72">
            <v>245.26023096</v>
          </cell>
        </row>
        <row r="73">
          <cell r="R73">
            <v>175.49859600000002</v>
          </cell>
          <cell r="T73">
            <v>184.27352580000002</v>
          </cell>
          <cell r="W73">
            <v>210.53250322650004</v>
          </cell>
          <cell r="AE73">
            <v>245.26023096</v>
          </cell>
        </row>
        <row r="74">
          <cell r="R74">
            <v>175.49859600000002</v>
          </cell>
          <cell r="T74">
            <v>184.27352580000002</v>
          </cell>
          <cell r="W74">
            <v>210.53250322650004</v>
          </cell>
          <cell r="AE74">
            <v>245.26023096</v>
          </cell>
        </row>
        <row r="75">
          <cell r="R75">
            <v>175.49859600000002</v>
          </cell>
          <cell r="T75">
            <v>184.27352580000002</v>
          </cell>
          <cell r="W75">
            <v>210.53250322650004</v>
          </cell>
          <cell r="AE75">
            <v>245.26023096</v>
          </cell>
        </row>
        <row r="76">
          <cell r="R76">
            <v>175.49859600000002</v>
          </cell>
          <cell r="T76">
            <v>184.27352580000002</v>
          </cell>
          <cell r="W76">
            <v>210.53250322650004</v>
          </cell>
          <cell r="AE76">
            <v>245.26023096</v>
          </cell>
        </row>
        <row r="77">
          <cell r="R77">
            <v>175.49699999999999</v>
          </cell>
          <cell r="T77">
            <v>184.27185</v>
          </cell>
          <cell r="W77">
            <v>210.53058862500001</v>
          </cell>
          <cell r="AE77">
            <v>245.25822000000002</v>
          </cell>
        </row>
        <row r="78">
          <cell r="R78">
            <v>175.49859600000002</v>
          </cell>
          <cell r="T78">
            <v>184.27352580000002</v>
          </cell>
          <cell r="W78">
            <v>210.53250322650004</v>
          </cell>
          <cell r="AE78">
            <v>245.26023096</v>
          </cell>
        </row>
        <row r="79">
          <cell r="R79">
            <v>175.49859600000002</v>
          </cell>
          <cell r="T79">
            <v>184.27352580000002</v>
          </cell>
          <cell r="W79">
            <v>210.53250322650004</v>
          </cell>
          <cell r="AE79">
            <v>245.26023096</v>
          </cell>
        </row>
        <row r="80">
          <cell r="R80">
            <v>141.91468200000003</v>
          </cell>
          <cell r="T80">
            <v>149.01041610000004</v>
          </cell>
          <cell r="W80">
            <v>170.24440039425005</v>
          </cell>
          <cell r="AE80">
            <v>202.94449932000003</v>
          </cell>
        </row>
        <row r="81">
          <cell r="R81">
            <v>141.91468200000003</v>
          </cell>
          <cell r="T81">
            <v>149.01041610000004</v>
          </cell>
          <cell r="W81">
            <v>170.24440039425005</v>
          </cell>
          <cell r="AE81">
            <v>202.94449932000003</v>
          </cell>
        </row>
        <row r="84">
          <cell r="R84">
            <v>363.09382200000005</v>
          </cell>
          <cell r="T84">
            <v>381.24851310000008</v>
          </cell>
          <cell r="W84">
            <v>435.57642621675012</v>
          </cell>
          <cell r="AE84">
            <v>481.63021572000008</v>
          </cell>
        </row>
        <row r="85">
          <cell r="R85">
            <v>166.58951400000001</v>
          </cell>
          <cell r="T85">
            <v>174.91898970000003</v>
          </cell>
          <cell r="W85">
            <v>199.84494573225004</v>
          </cell>
          <cell r="AE85">
            <v>234.03478764000002</v>
          </cell>
        </row>
        <row r="86">
          <cell r="R86">
            <v>166.58951400000001</v>
          </cell>
          <cell r="T86">
            <v>174.91898970000003</v>
          </cell>
          <cell r="W86">
            <v>199.84494573225004</v>
          </cell>
          <cell r="AE86">
            <v>234.03478764000002</v>
          </cell>
        </row>
        <row r="89">
          <cell r="R89">
            <v>370.47149999999999</v>
          </cell>
          <cell r="T89">
            <v>388.99507499999999</v>
          </cell>
          <cell r="W89">
            <v>444.42687318750001</v>
          </cell>
          <cell r="AE89">
            <v>490.92608999999999</v>
          </cell>
        </row>
        <row r="90">
          <cell r="R90">
            <v>290.15699999999998</v>
          </cell>
          <cell r="T90">
            <v>304.66485</v>
          </cell>
          <cell r="W90">
            <v>348.07959112500004</v>
          </cell>
          <cell r="AE90">
            <v>389.72981999999996</v>
          </cell>
        </row>
        <row r="91">
          <cell r="R91">
            <v>166.59299999999999</v>
          </cell>
          <cell r="T91">
            <v>174.92265</v>
          </cell>
          <cell r="W91">
            <v>199.84912762500002</v>
          </cell>
          <cell r="AE91">
            <v>234.03918000000002</v>
          </cell>
        </row>
        <row r="92">
          <cell r="R92">
            <v>130.3365</v>
          </cell>
          <cell r="T92">
            <v>136.85332500000001</v>
          </cell>
          <cell r="W92">
            <v>156.35492381250003</v>
          </cell>
          <cell r="AE92">
            <v>188.35599000000002</v>
          </cell>
        </row>
        <row r="93">
          <cell r="R93">
            <v>175.49699999999999</v>
          </cell>
          <cell r="T93">
            <v>184.27185</v>
          </cell>
          <cell r="W93">
            <v>210.53058862500001</v>
          </cell>
          <cell r="AE93">
            <v>245.25822000000002</v>
          </cell>
        </row>
        <row r="94">
          <cell r="R94">
            <v>130.3365</v>
          </cell>
          <cell r="T94">
            <v>136.85332500000001</v>
          </cell>
          <cell r="W94">
            <v>156.35492381250003</v>
          </cell>
          <cell r="AE94">
            <v>188.35599000000002</v>
          </cell>
        </row>
        <row r="95">
          <cell r="R95">
            <v>130.3365</v>
          </cell>
          <cell r="T95">
            <v>136.85332500000001</v>
          </cell>
          <cell r="W95">
            <v>156.35492381250003</v>
          </cell>
          <cell r="AE95">
            <v>188.35599000000002</v>
          </cell>
        </row>
        <row r="98">
          <cell r="R98">
            <v>370.47149999999999</v>
          </cell>
          <cell r="T98">
            <v>388.99507499999999</v>
          </cell>
          <cell r="W98">
            <v>444.42687318750001</v>
          </cell>
          <cell r="AE98">
            <v>490.92608999999999</v>
          </cell>
        </row>
        <row r="99">
          <cell r="R99">
            <v>242.21925000000002</v>
          </cell>
          <cell r="T99">
            <v>254.33021250000002</v>
          </cell>
          <cell r="W99">
            <v>290.57226778125005</v>
          </cell>
          <cell r="AE99">
            <v>329.32825500000007</v>
          </cell>
        </row>
        <row r="100">
          <cell r="R100">
            <v>242.21925000000002</v>
          </cell>
          <cell r="T100">
            <v>254.33021250000002</v>
          </cell>
          <cell r="W100">
            <v>290.57226778125005</v>
          </cell>
          <cell r="AE100">
            <v>329.32825500000007</v>
          </cell>
        </row>
        <row r="101">
          <cell r="R101">
            <v>193.11037200000004</v>
          </cell>
          <cell r="T101">
            <v>202.76589060000006</v>
          </cell>
          <cell r="W101">
            <v>231.66003001050009</v>
          </cell>
          <cell r="AE101">
            <v>267.45106872000008</v>
          </cell>
        </row>
        <row r="102">
          <cell r="R102">
            <v>187.25124600000001</v>
          </cell>
          <cell r="T102">
            <v>196.61380830000002</v>
          </cell>
          <cell r="W102">
            <v>224.63127598275003</v>
          </cell>
          <cell r="AE102">
            <v>260.06856996000005</v>
          </cell>
        </row>
        <row r="103">
          <cell r="R103">
            <v>156.02932800000005</v>
          </cell>
          <cell r="T103">
            <v>163.83079440000006</v>
          </cell>
          <cell r="W103">
            <v>187.17668260200008</v>
          </cell>
          <cell r="AE103">
            <v>220.7289532800001</v>
          </cell>
        </row>
        <row r="104">
          <cell r="R104">
            <v>113.98</v>
          </cell>
          <cell r="T104">
            <v>119.67900000000002</v>
          </cell>
          <cell r="W104">
            <v>136.73325750000004</v>
          </cell>
          <cell r="AE104">
            <v>167.74680000000004</v>
          </cell>
        </row>
        <row r="105">
          <cell r="R105">
            <v>175.49859600000002</v>
          </cell>
          <cell r="T105">
            <v>184.27352580000002</v>
          </cell>
          <cell r="W105">
            <v>210.53250322650004</v>
          </cell>
          <cell r="AE105">
            <v>245.26023096</v>
          </cell>
        </row>
        <row r="106">
          <cell r="R106">
            <v>156.02932800000005</v>
          </cell>
          <cell r="T106">
            <v>163.83079440000006</v>
          </cell>
          <cell r="W106">
            <v>187.17668260200008</v>
          </cell>
          <cell r="AE106">
            <v>220.7289532800001</v>
          </cell>
        </row>
        <row r="107">
          <cell r="R107">
            <v>156.02932800000005</v>
          </cell>
          <cell r="T107">
            <v>163.83079440000006</v>
          </cell>
          <cell r="W107">
            <v>187.17668260200008</v>
          </cell>
          <cell r="AE107">
            <v>220.7289532800001</v>
          </cell>
        </row>
        <row r="108">
          <cell r="R108">
            <v>117.90487800000001</v>
          </cell>
          <cell r="T108">
            <v>123.80012190000002</v>
          </cell>
          <cell r="W108">
            <v>141.44163927075004</v>
          </cell>
          <cell r="AE108">
            <v>172.69214628000003</v>
          </cell>
        </row>
        <row r="109">
          <cell r="R109">
            <v>174.31</v>
          </cell>
          <cell r="T109">
            <v>183.02550000000002</v>
          </cell>
          <cell r="W109">
            <v>209.10663375000004</v>
          </cell>
          <cell r="AE109">
            <v>243.76260000000002</v>
          </cell>
        </row>
        <row r="110">
          <cell r="R110">
            <v>174.31</v>
          </cell>
          <cell r="T110">
            <v>183.02550000000002</v>
          </cell>
          <cell r="W110">
            <v>209.10663375000004</v>
          </cell>
          <cell r="AE110">
            <v>243.76260000000002</v>
          </cell>
        </row>
        <row r="111">
          <cell r="R111">
            <v>174.31</v>
          </cell>
          <cell r="T111">
            <v>183.02550000000002</v>
          </cell>
          <cell r="W111">
            <v>209.10663375000004</v>
          </cell>
          <cell r="AE111">
            <v>243.76260000000002</v>
          </cell>
        </row>
        <row r="112">
          <cell r="R112">
            <v>117.87</v>
          </cell>
          <cell r="T112">
            <v>123.76350000000001</v>
          </cell>
          <cell r="W112">
            <v>141.39979875000003</v>
          </cell>
          <cell r="AE112">
            <v>172.64820000000003</v>
          </cell>
        </row>
        <row r="113">
          <cell r="R113">
            <v>117.87</v>
          </cell>
          <cell r="T113">
            <v>123.76350000000001</v>
          </cell>
          <cell r="W113">
            <v>141.39979875000003</v>
          </cell>
          <cell r="AE113">
            <v>172.64820000000003</v>
          </cell>
        </row>
        <row r="114">
          <cell r="R114">
            <v>117.87</v>
          </cell>
          <cell r="T114">
            <v>123.76350000000001</v>
          </cell>
          <cell r="W114">
            <v>141.39979875000003</v>
          </cell>
          <cell r="AE114">
            <v>172.64820000000003</v>
          </cell>
        </row>
        <row r="115">
          <cell r="R115">
            <v>117.87</v>
          </cell>
          <cell r="T115">
            <v>123.76350000000001</v>
          </cell>
          <cell r="W115">
            <v>141.39979875000003</v>
          </cell>
          <cell r="AE115">
            <v>172.64820000000003</v>
          </cell>
        </row>
        <row r="116">
          <cell r="R116">
            <v>117.87</v>
          </cell>
          <cell r="T116">
            <v>123.76350000000001</v>
          </cell>
          <cell r="W116">
            <v>141.39979875000003</v>
          </cell>
          <cell r="AE116">
            <v>172.64820000000003</v>
          </cell>
        </row>
        <row r="117">
          <cell r="R117">
            <v>117.87</v>
          </cell>
          <cell r="T117">
            <v>123.76350000000001</v>
          </cell>
          <cell r="W117">
            <v>141.39979875000003</v>
          </cell>
          <cell r="AE117">
            <v>172.64820000000003</v>
          </cell>
        </row>
        <row r="118">
          <cell r="R118">
            <v>117.87</v>
          </cell>
          <cell r="T118">
            <v>123.76350000000001</v>
          </cell>
          <cell r="W118">
            <v>141.39979875000003</v>
          </cell>
          <cell r="AE118">
            <v>172.64820000000003</v>
          </cell>
        </row>
        <row r="119">
          <cell r="R119">
            <v>117.87</v>
          </cell>
          <cell r="T119">
            <v>123.76350000000001</v>
          </cell>
          <cell r="W119">
            <v>141.39979875000003</v>
          </cell>
          <cell r="AE119">
            <v>172.64820000000003</v>
          </cell>
        </row>
        <row r="120">
          <cell r="R120">
            <v>117.87</v>
          </cell>
          <cell r="T120">
            <v>123.76350000000001</v>
          </cell>
          <cell r="W120">
            <v>141.39979875000003</v>
          </cell>
          <cell r="AE120">
            <v>172.64820000000003</v>
          </cell>
        </row>
        <row r="121">
          <cell r="R121">
            <v>117.87</v>
          </cell>
          <cell r="T121">
            <v>123.76350000000001</v>
          </cell>
          <cell r="W121">
            <v>141.39979875000003</v>
          </cell>
          <cell r="AE121">
            <v>172.64820000000003</v>
          </cell>
        </row>
        <row r="122">
          <cell r="R122">
            <v>117.87</v>
          </cell>
          <cell r="T122">
            <v>123.76350000000001</v>
          </cell>
          <cell r="W122">
            <v>141.39979875000003</v>
          </cell>
          <cell r="AE122">
            <v>172.64820000000003</v>
          </cell>
        </row>
        <row r="123">
          <cell r="R123">
            <v>117.87</v>
          </cell>
          <cell r="T123">
            <v>123.76350000000001</v>
          </cell>
          <cell r="W123">
            <v>141.39979875000003</v>
          </cell>
          <cell r="AE123">
            <v>172.64820000000003</v>
          </cell>
        </row>
        <row r="124">
          <cell r="R124">
            <v>117.87</v>
          </cell>
          <cell r="T124">
            <v>123.76350000000001</v>
          </cell>
          <cell r="W124">
            <v>141.39979875000003</v>
          </cell>
          <cell r="AE124">
            <v>172.64820000000003</v>
          </cell>
        </row>
        <row r="125">
          <cell r="R125">
            <v>117.87</v>
          </cell>
          <cell r="T125">
            <v>123.76350000000001</v>
          </cell>
          <cell r="W125">
            <v>141.39979875000003</v>
          </cell>
          <cell r="AE125">
            <v>172.64820000000003</v>
          </cell>
        </row>
        <row r="126">
          <cell r="R126">
            <v>117.87</v>
          </cell>
          <cell r="T126">
            <v>123.76350000000001</v>
          </cell>
          <cell r="W126">
            <v>141.39979875000003</v>
          </cell>
          <cell r="AE126">
            <v>172.64820000000003</v>
          </cell>
        </row>
        <row r="127">
          <cell r="R127">
            <v>117.87</v>
          </cell>
          <cell r="T127">
            <v>123.76350000000001</v>
          </cell>
          <cell r="W127">
            <v>141.39979875000003</v>
          </cell>
          <cell r="AE127">
            <v>172.64820000000003</v>
          </cell>
        </row>
        <row r="128">
          <cell r="R128">
            <v>117.87</v>
          </cell>
          <cell r="T128">
            <v>123.76350000000001</v>
          </cell>
          <cell r="W128">
            <v>141.39979875000003</v>
          </cell>
          <cell r="AE128">
            <v>172.64820000000003</v>
          </cell>
        </row>
        <row r="129">
          <cell r="R129">
            <v>117.87</v>
          </cell>
          <cell r="T129">
            <v>123.76350000000001</v>
          </cell>
          <cell r="W129">
            <v>141.39979875000003</v>
          </cell>
          <cell r="AE129">
            <v>172.64820000000003</v>
          </cell>
        </row>
        <row r="130">
          <cell r="R130">
            <v>117.87</v>
          </cell>
          <cell r="T130">
            <v>123.76350000000001</v>
          </cell>
          <cell r="W130">
            <v>141.39979875000003</v>
          </cell>
          <cell r="AE130">
            <v>172.64820000000003</v>
          </cell>
        </row>
        <row r="131">
          <cell r="R131">
            <v>117.87</v>
          </cell>
          <cell r="T131">
            <v>123.76350000000001</v>
          </cell>
          <cell r="W131">
            <v>141.39979875000003</v>
          </cell>
          <cell r="AE131">
            <v>172.64820000000003</v>
          </cell>
        </row>
        <row r="132">
          <cell r="R132">
            <v>117.87</v>
          </cell>
          <cell r="T132">
            <v>123.76350000000001</v>
          </cell>
          <cell r="W132">
            <v>141.39979875000003</v>
          </cell>
          <cell r="AE132">
            <v>172.64820000000003</v>
          </cell>
        </row>
        <row r="133">
          <cell r="R133">
            <v>117.87</v>
          </cell>
          <cell r="T133">
            <v>123.76350000000001</v>
          </cell>
          <cell r="W133">
            <v>141.39979875000003</v>
          </cell>
          <cell r="AE133">
            <v>172.64820000000003</v>
          </cell>
        </row>
        <row r="134">
          <cell r="R134">
            <v>117.87</v>
          </cell>
          <cell r="T134">
            <v>123.76350000000001</v>
          </cell>
          <cell r="W134">
            <v>141.39979875000003</v>
          </cell>
          <cell r="AE134">
            <v>172.64820000000003</v>
          </cell>
        </row>
        <row r="135">
          <cell r="R135">
            <v>117.87</v>
          </cell>
          <cell r="T135">
            <v>123.76350000000001</v>
          </cell>
          <cell r="W135">
            <v>141.39979875000003</v>
          </cell>
          <cell r="AE135">
            <v>172.64820000000003</v>
          </cell>
        </row>
        <row r="136">
          <cell r="R136">
            <v>117.87</v>
          </cell>
          <cell r="T136">
            <v>123.76350000000001</v>
          </cell>
          <cell r="W136">
            <v>141.39979875000003</v>
          </cell>
          <cell r="AE136">
            <v>172.64820000000003</v>
          </cell>
        </row>
        <row r="137">
          <cell r="R137">
            <v>117.87</v>
          </cell>
          <cell r="T137">
            <v>123.76350000000001</v>
          </cell>
          <cell r="W137">
            <v>141.39979875000003</v>
          </cell>
          <cell r="AE137">
            <v>172.64820000000003</v>
          </cell>
        </row>
        <row r="138">
          <cell r="R138">
            <v>117.87</v>
          </cell>
          <cell r="T138">
            <v>123.76350000000001</v>
          </cell>
          <cell r="W138">
            <v>141.39979875000003</v>
          </cell>
          <cell r="AE138">
            <v>172.64820000000003</v>
          </cell>
        </row>
        <row r="139">
          <cell r="R139">
            <v>117.87</v>
          </cell>
          <cell r="T139">
            <v>123.76350000000001</v>
          </cell>
          <cell r="W139">
            <v>141.39979875000003</v>
          </cell>
          <cell r="AE139">
            <v>172.64820000000003</v>
          </cell>
        </row>
        <row r="140">
          <cell r="R140">
            <v>117.87</v>
          </cell>
          <cell r="T140">
            <v>123.76350000000001</v>
          </cell>
          <cell r="W140">
            <v>141.39979875000003</v>
          </cell>
          <cell r="AE140">
            <v>172.64820000000003</v>
          </cell>
        </row>
        <row r="141">
          <cell r="R141">
            <v>117.87</v>
          </cell>
          <cell r="T141">
            <v>123.76350000000001</v>
          </cell>
          <cell r="W141">
            <v>141.39979875000003</v>
          </cell>
          <cell r="AE141">
            <v>172.64820000000003</v>
          </cell>
        </row>
        <row r="142">
          <cell r="R142">
            <v>117.87</v>
          </cell>
          <cell r="T142">
            <v>123.76350000000001</v>
          </cell>
          <cell r="W142">
            <v>141.39979875000003</v>
          </cell>
          <cell r="AE142">
            <v>172.64820000000003</v>
          </cell>
        </row>
        <row r="143">
          <cell r="R143">
            <v>117.87</v>
          </cell>
          <cell r="T143">
            <v>123.76350000000001</v>
          </cell>
          <cell r="W143">
            <v>141.39979875000003</v>
          </cell>
          <cell r="AE143">
            <v>172.64820000000003</v>
          </cell>
        </row>
        <row r="144">
          <cell r="R144">
            <v>117.87</v>
          </cell>
          <cell r="T144">
            <v>123.76350000000001</v>
          </cell>
          <cell r="W144">
            <v>141.39979875000003</v>
          </cell>
          <cell r="AE144">
            <v>172.64820000000003</v>
          </cell>
        </row>
        <row r="145">
          <cell r="R145">
            <v>117.87</v>
          </cell>
          <cell r="T145">
            <v>123.76350000000001</v>
          </cell>
          <cell r="W145">
            <v>141.39979875000003</v>
          </cell>
          <cell r="AE145">
            <v>172.64820000000003</v>
          </cell>
        </row>
        <row r="146">
          <cell r="R146">
            <v>117.87</v>
          </cell>
          <cell r="T146">
            <v>123.76350000000001</v>
          </cell>
          <cell r="W146">
            <v>141.39979875000003</v>
          </cell>
          <cell r="AE146">
            <v>172.64820000000003</v>
          </cell>
        </row>
        <row r="147">
          <cell r="R147">
            <v>117.87</v>
          </cell>
          <cell r="T147">
            <v>123.76350000000001</v>
          </cell>
          <cell r="W147">
            <v>141.39979875000003</v>
          </cell>
          <cell r="AE147">
            <v>172.64820000000003</v>
          </cell>
        </row>
        <row r="148">
          <cell r="R148">
            <v>117.87</v>
          </cell>
          <cell r="T148">
            <v>123.76350000000001</v>
          </cell>
          <cell r="W148">
            <v>141.39979875000003</v>
          </cell>
          <cell r="AE148">
            <v>172.64820000000003</v>
          </cell>
        </row>
        <row r="149">
          <cell r="R149">
            <v>117.87</v>
          </cell>
          <cell r="T149">
            <v>123.76350000000001</v>
          </cell>
          <cell r="W149">
            <v>141.39979875000003</v>
          </cell>
          <cell r="AE149">
            <v>172.64820000000003</v>
          </cell>
        </row>
        <row r="150">
          <cell r="R150">
            <v>117.87</v>
          </cell>
          <cell r="T150">
            <v>123.76350000000001</v>
          </cell>
          <cell r="W150">
            <v>141.39979875000003</v>
          </cell>
          <cell r="AE150">
            <v>172.64820000000003</v>
          </cell>
        </row>
        <row r="151">
          <cell r="R151">
            <v>117.87</v>
          </cell>
          <cell r="T151">
            <v>123.76350000000001</v>
          </cell>
          <cell r="W151">
            <v>141.39979875000003</v>
          </cell>
          <cell r="AE151">
            <v>172.64820000000003</v>
          </cell>
        </row>
        <row r="152">
          <cell r="R152">
            <v>117.87</v>
          </cell>
          <cell r="T152">
            <v>123.76350000000001</v>
          </cell>
          <cell r="W152">
            <v>141.39979875000003</v>
          </cell>
          <cell r="AE152">
            <v>172.64820000000003</v>
          </cell>
        </row>
        <row r="153">
          <cell r="R153">
            <v>117.87</v>
          </cell>
          <cell r="T153">
            <v>123.76350000000001</v>
          </cell>
          <cell r="W153">
            <v>141.39979875000003</v>
          </cell>
          <cell r="AE153">
            <v>172.64820000000003</v>
          </cell>
        </row>
        <row r="154">
          <cell r="R154">
            <v>117.87</v>
          </cell>
          <cell r="T154">
            <v>123.76350000000001</v>
          </cell>
          <cell r="W154">
            <v>141.39979875000003</v>
          </cell>
          <cell r="AE154">
            <v>172.64820000000003</v>
          </cell>
        </row>
        <row r="155">
          <cell r="R155">
            <v>117.87</v>
          </cell>
          <cell r="T155">
            <v>123.76350000000001</v>
          </cell>
          <cell r="W155">
            <v>141.39979875000003</v>
          </cell>
          <cell r="AE155">
            <v>172.64820000000003</v>
          </cell>
        </row>
        <row r="156">
          <cell r="R156">
            <v>117.87</v>
          </cell>
          <cell r="T156">
            <v>123.76350000000001</v>
          </cell>
          <cell r="W156">
            <v>141.39979875000003</v>
          </cell>
          <cell r="AE156">
            <v>172.64820000000003</v>
          </cell>
        </row>
        <row r="157">
          <cell r="R157">
            <v>117.87</v>
          </cell>
          <cell r="T157">
            <v>123.76350000000001</v>
          </cell>
          <cell r="W157">
            <v>141.39979875000003</v>
          </cell>
          <cell r="AE157">
            <v>172.64820000000003</v>
          </cell>
        </row>
        <row r="158">
          <cell r="R158">
            <v>117.87</v>
          </cell>
          <cell r="T158">
            <v>123.76350000000001</v>
          </cell>
          <cell r="W158">
            <v>141.39979875000003</v>
          </cell>
          <cell r="AE158">
            <v>172.64820000000003</v>
          </cell>
        </row>
        <row r="159">
          <cell r="R159">
            <v>117.87</v>
          </cell>
          <cell r="T159">
            <v>123.76350000000001</v>
          </cell>
          <cell r="W159">
            <v>141.39979875000003</v>
          </cell>
          <cell r="AE159">
            <v>172.64820000000003</v>
          </cell>
        </row>
        <row r="160">
          <cell r="R160">
            <v>117.87</v>
          </cell>
          <cell r="T160">
            <v>123.76350000000001</v>
          </cell>
          <cell r="W160">
            <v>141.39979875000003</v>
          </cell>
          <cell r="AE160">
            <v>172.64820000000003</v>
          </cell>
        </row>
        <row r="161">
          <cell r="R161">
            <v>117.87</v>
          </cell>
          <cell r="T161">
            <v>123.76350000000001</v>
          </cell>
          <cell r="W161">
            <v>141.39979875000003</v>
          </cell>
          <cell r="AE161">
            <v>172.64820000000003</v>
          </cell>
        </row>
        <row r="162">
          <cell r="R162">
            <v>117.87</v>
          </cell>
          <cell r="T162">
            <v>123.76350000000001</v>
          </cell>
          <cell r="W162">
            <v>141.39979875000003</v>
          </cell>
          <cell r="AE162">
            <v>172.64820000000003</v>
          </cell>
        </row>
        <row r="163">
          <cell r="R163">
            <v>117.87</v>
          </cell>
          <cell r="T163">
            <v>123.76350000000001</v>
          </cell>
          <cell r="W163">
            <v>141.39979875000003</v>
          </cell>
          <cell r="AE163">
            <v>172.64820000000003</v>
          </cell>
        </row>
        <row r="164">
          <cell r="R164">
            <v>117.87</v>
          </cell>
          <cell r="T164">
            <v>123.76350000000001</v>
          </cell>
          <cell r="W164">
            <v>141.39979875000003</v>
          </cell>
          <cell r="AE164">
            <v>172.64820000000003</v>
          </cell>
        </row>
        <row r="167">
          <cell r="R167">
            <v>518.21733600000005</v>
          </cell>
          <cell r="T167">
            <v>544.12820280000005</v>
          </cell>
          <cell r="W167">
            <v>621.66647169900011</v>
          </cell>
          <cell r="AE167">
            <v>677.08584336000001</v>
          </cell>
        </row>
        <row r="168">
          <cell r="R168">
            <v>326.32236000000012</v>
          </cell>
          <cell r="T168">
            <v>342.63847800000013</v>
          </cell>
          <cell r="W168">
            <v>391.46446111500018</v>
          </cell>
          <cell r="AE168">
            <v>435.29817360000015</v>
          </cell>
        </row>
        <row r="169">
          <cell r="R169">
            <v>187.25124600000001</v>
          </cell>
          <cell r="T169">
            <v>196.61380830000002</v>
          </cell>
          <cell r="W169">
            <v>224.63127598275003</v>
          </cell>
          <cell r="AE169">
            <v>260.06856996000005</v>
          </cell>
        </row>
        <row r="170">
          <cell r="R170">
            <v>187.25124600000001</v>
          </cell>
          <cell r="T170">
            <v>196.61380830000002</v>
          </cell>
          <cell r="W170">
            <v>224.63127598275003</v>
          </cell>
          <cell r="AE170">
            <v>260.06856996000005</v>
          </cell>
        </row>
        <row r="171">
          <cell r="R171">
            <v>156.02932800000005</v>
          </cell>
          <cell r="T171">
            <v>163.83079440000006</v>
          </cell>
          <cell r="W171">
            <v>187.17668260200008</v>
          </cell>
          <cell r="AE171">
            <v>220.7289532800001</v>
          </cell>
        </row>
        <row r="174">
          <cell r="R174">
            <v>518.21733600000005</v>
          </cell>
          <cell r="T174">
            <v>544.12820280000005</v>
          </cell>
          <cell r="W174">
            <v>621.66647169900011</v>
          </cell>
          <cell r="AE174">
            <v>677.08584336000001</v>
          </cell>
        </row>
        <row r="175">
          <cell r="R175">
            <v>363.09382200000005</v>
          </cell>
          <cell r="T175">
            <v>381.24851310000008</v>
          </cell>
          <cell r="W175">
            <v>435.57642621675012</v>
          </cell>
          <cell r="AE175">
            <v>481.63021572000008</v>
          </cell>
        </row>
        <row r="176">
          <cell r="R176">
            <v>319.77527399999997</v>
          </cell>
          <cell r="T176">
            <v>335.76403769999996</v>
          </cell>
          <cell r="W176">
            <v>383.61041307224997</v>
          </cell>
          <cell r="AE176">
            <v>427.04884523999999</v>
          </cell>
        </row>
        <row r="177">
          <cell r="R177">
            <v>306.70403400000009</v>
          </cell>
          <cell r="T177">
            <v>322.03923570000012</v>
          </cell>
          <cell r="W177">
            <v>367.92982678725014</v>
          </cell>
          <cell r="AE177">
            <v>410.57908284000018</v>
          </cell>
        </row>
        <row r="178">
          <cell r="R178">
            <v>252.67624200000006</v>
          </cell>
          <cell r="T178">
            <v>265.31005410000006</v>
          </cell>
          <cell r="W178">
            <v>303.11673680925009</v>
          </cell>
          <cell r="AE178">
            <v>342.50406492000008</v>
          </cell>
        </row>
        <row r="181">
          <cell r="R181">
            <v>332.85798000000005</v>
          </cell>
          <cell r="T181">
            <v>349.50087900000005</v>
          </cell>
          <cell r="W181">
            <v>399.30475425750006</v>
          </cell>
          <cell r="AE181">
            <v>443.53305480000012</v>
          </cell>
        </row>
        <row r="182">
          <cell r="R182">
            <v>166.58951400000001</v>
          </cell>
          <cell r="T182">
            <v>174.91898970000003</v>
          </cell>
          <cell r="W182">
            <v>199.84494573225004</v>
          </cell>
          <cell r="AE182">
            <v>234.03478764000002</v>
          </cell>
        </row>
        <row r="185">
          <cell r="R185">
            <v>762.46606800000006</v>
          </cell>
          <cell r="T185">
            <v>800.58937140000012</v>
          </cell>
          <cell r="W185">
            <v>914.67335682450016</v>
          </cell>
          <cell r="AE185">
            <v>984.83924568000009</v>
          </cell>
        </row>
        <row r="186">
          <cell r="R186">
            <v>518.21733600000005</v>
          </cell>
          <cell r="T186">
            <v>544.12820280000005</v>
          </cell>
          <cell r="W186">
            <v>621.66647169900011</v>
          </cell>
          <cell r="AE186">
            <v>677.08584336000001</v>
          </cell>
        </row>
        <row r="187">
          <cell r="R187">
            <v>175.49859600000002</v>
          </cell>
          <cell r="T187">
            <v>184.27352580000002</v>
          </cell>
          <cell r="W187">
            <v>210.53250322650004</v>
          </cell>
          <cell r="AE187">
            <v>245.26023096</v>
          </cell>
        </row>
        <row r="190">
          <cell r="R190">
            <v>319.77527399999997</v>
          </cell>
          <cell r="T190">
            <v>335.76403769999996</v>
          </cell>
          <cell r="W190">
            <v>383.61041307224997</v>
          </cell>
          <cell r="AE190">
            <v>427.04884523999999</v>
          </cell>
        </row>
        <row r="191">
          <cell r="R191">
            <v>290.1585960000001</v>
          </cell>
          <cell r="T191">
            <v>304.6665258000001</v>
          </cell>
          <cell r="W191">
            <v>348.08150572650015</v>
          </cell>
          <cell r="AE191">
            <v>389.73183096000014</v>
          </cell>
        </row>
        <row r="192">
          <cell r="R192">
            <v>113.97204000000002</v>
          </cell>
          <cell r="T192">
            <v>119.67064200000003</v>
          </cell>
          <cell r="W192">
            <v>136.72370848500003</v>
          </cell>
          <cell r="AE192">
            <v>167.73677040000004</v>
          </cell>
        </row>
        <row r="193">
          <cell r="R193">
            <v>113.97204000000002</v>
          </cell>
          <cell r="T193">
            <v>119.67064200000003</v>
          </cell>
          <cell r="W193">
            <v>136.72370848500003</v>
          </cell>
          <cell r="AE193">
            <v>167.73677040000004</v>
          </cell>
        </row>
        <row r="194">
          <cell r="R194">
            <v>113.97204000000002</v>
          </cell>
          <cell r="T194">
            <v>119.67064200000003</v>
          </cell>
          <cell r="W194">
            <v>136.72370848500003</v>
          </cell>
          <cell r="AE194">
            <v>167.73677040000004</v>
          </cell>
        </row>
        <row r="195">
          <cell r="R195">
            <v>113.97204000000002</v>
          </cell>
          <cell r="T195">
            <v>119.67064200000003</v>
          </cell>
          <cell r="W195">
            <v>136.72370848500003</v>
          </cell>
          <cell r="AE195">
            <v>167.73677040000004</v>
          </cell>
        </row>
        <row r="196">
          <cell r="R196">
            <v>113.97204000000002</v>
          </cell>
          <cell r="T196">
            <v>119.67064200000003</v>
          </cell>
          <cell r="W196">
            <v>136.72370848500003</v>
          </cell>
          <cell r="AE196">
            <v>167.73677040000004</v>
          </cell>
        </row>
        <row r="197">
          <cell r="R197">
            <v>193.11037200000004</v>
          </cell>
          <cell r="T197">
            <v>202.76589060000006</v>
          </cell>
          <cell r="W197">
            <v>231.66003001050009</v>
          </cell>
          <cell r="AE197">
            <v>267.45106872000008</v>
          </cell>
        </row>
        <row r="198">
          <cell r="R198">
            <v>193.11037200000004</v>
          </cell>
          <cell r="T198">
            <v>202.76589060000006</v>
          </cell>
          <cell r="W198">
            <v>231.66003001050009</v>
          </cell>
          <cell r="AE198">
            <v>267.45106872000008</v>
          </cell>
        </row>
        <row r="199">
          <cell r="R199">
            <v>193.11037200000004</v>
          </cell>
          <cell r="T199">
            <v>202.76589060000006</v>
          </cell>
          <cell r="W199">
            <v>231.66003001050009</v>
          </cell>
          <cell r="AE199">
            <v>267.45106872000008</v>
          </cell>
        </row>
        <row r="200">
          <cell r="R200">
            <v>187.25124600000001</v>
          </cell>
          <cell r="T200">
            <v>196.61380830000002</v>
          </cell>
          <cell r="W200">
            <v>224.63127598275003</v>
          </cell>
          <cell r="AE200">
            <v>260.06856996000005</v>
          </cell>
        </row>
        <row r="201">
          <cell r="R201">
            <v>166.58951400000001</v>
          </cell>
          <cell r="T201">
            <v>174.91898970000003</v>
          </cell>
          <cell r="W201">
            <v>199.84494573225004</v>
          </cell>
          <cell r="AE201">
            <v>234.03478764000002</v>
          </cell>
        </row>
        <row r="202">
          <cell r="R202">
            <v>166.58951400000001</v>
          </cell>
          <cell r="T202">
            <v>174.91898970000003</v>
          </cell>
          <cell r="W202">
            <v>199.84494573225004</v>
          </cell>
          <cell r="AE202">
            <v>234.03478764000002</v>
          </cell>
        </row>
        <row r="203">
          <cell r="R203">
            <v>166.58951400000001</v>
          </cell>
          <cell r="T203">
            <v>174.91898970000003</v>
          </cell>
          <cell r="W203">
            <v>199.84494573225004</v>
          </cell>
          <cell r="AE203">
            <v>234.03478764000002</v>
          </cell>
        </row>
        <row r="204">
          <cell r="R204">
            <v>130.33402200000003</v>
          </cell>
          <cell r="T204">
            <v>136.85072310000004</v>
          </cell>
          <cell r="W204">
            <v>156.35195114175005</v>
          </cell>
          <cell r="AE204">
            <v>188.35286772000006</v>
          </cell>
        </row>
        <row r="205">
          <cell r="R205">
            <v>130.33402200000003</v>
          </cell>
          <cell r="T205">
            <v>136.85072310000004</v>
          </cell>
          <cell r="W205">
            <v>156.35195114175005</v>
          </cell>
          <cell r="AE205">
            <v>188.35286772000006</v>
          </cell>
        </row>
        <row r="206">
          <cell r="R206">
            <v>86.579766000000035</v>
          </cell>
          <cell r="T206">
            <v>90.908754300000041</v>
          </cell>
          <cell r="W206">
            <v>103.86325178775006</v>
          </cell>
          <cell r="AE206">
            <v>133.22250516000005</v>
          </cell>
        </row>
        <row r="207">
          <cell r="R207">
            <v>86.579766000000035</v>
          </cell>
          <cell r="T207">
            <v>90.908754300000041</v>
          </cell>
          <cell r="W207">
            <v>103.86325178775006</v>
          </cell>
          <cell r="AE207">
            <v>133.22250516000005</v>
          </cell>
        </row>
        <row r="208">
          <cell r="R208">
            <v>86.579766000000035</v>
          </cell>
          <cell r="T208">
            <v>90.908754300000041</v>
          </cell>
          <cell r="W208">
            <v>103.86325178775006</v>
          </cell>
          <cell r="AE208">
            <v>133.22250516000005</v>
          </cell>
        </row>
        <row r="209">
          <cell r="R209">
            <v>86.579766000000035</v>
          </cell>
          <cell r="T209">
            <v>90.908754300000041</v>
          </cell>
          <cell r="W209">
            <v>103.86325178775006</v>
          </cell>
          <cell r="AE209">
            <v>133.22250516000005</v>
          </cell>
        </row>
        <row r="210">
          <cell r="R210">
            <v>86.579766000000035</v>
          </cell>
          <cell r="T210">
            <v>90.908754300000041</v>
          </cell>
          <cell r="W210">
            <v>103.86325178775006</v>
          </cell>
          <cell r="AE210">
            <v>133.22250516000005</v>
          </cell>
        </row>
        <row r="211">
          <cell r="R211">
            <v>86.579766000000035</v>
          </cell>
          <cell r="T211">
            <v>90.908754300000041</v>
          </cell>
          <cell r="W211">
            <v>103.86325178775006</v>
          </cell>
          <cell r="AE211">
            <v>133.22250516000005</v>
          </cell>
        </row>
        <row r="212">
          <cell r="R212">
            <v>86.579766000000035</v>
          </cell>
          <cell r="T212">
            <v>90.908754300000041</v>
          </cell>
          <cell r="W212">
            <v>103.86325178775006</v>
          </cell>
          <cell r="AE212">
            <v>133.22250516000005</v>
          </cell>
        </row>
        <row r="213">
          <cell r="R213">
            <v>86.579766000000035</v>
          </cell>
          <cell r="T213">
            <v>90.908754300000041</v>
          </cell>
          <cell r="W213">
            <v>103.86325178775006</v>
          </cell>
          <cell r="AE213">
            <v>133.22250516000005</v>
          </cell>
        </row>
        <row r="214">
          <cell r="R214">
            <v>86.579766000000035</v>
          </cell>
          <cell r="T214">
            <v>90.908754300000041</v>
          </cell>
          <cell r="W214">
            <v>103.86325178775006</v>
          </cell>
          <cell r="AE214">
            <v>133.22250516000005</v>
          </cell>
        </row>
        <row r="215">
          <cell r="R215">
            <v>86.579766000000035</v>
          </cell>
          <cell r="T215">
            <v>90.908754300000041</v>
          </cell>
          <cell r="W215">
            <v>103.86325178775006</v>
          </cell>
          <cell r="AE215">
            <v>133.22250516000005</v>
          </cell>
        </row>
        <row r="216">
          <cell r="R216">
            <v>86.579766000000035</v>
          </cell>
          <cell r="T216">
            <v>90.908754300000041</v>
          </cell>
          <cell r="W216">
            <v>103.86325178775006</v>
          </cell>
          <cell r="AE216">
            <v>133.22250516000005</v>
          </cell>
        </row>
        <row r="217">
          <cell r="R217">
            <v>86.579766000000035</v>
          </cell>
          <cell r="T217">
            <v>90.908754300000041</v>
          </cell>
          <cell r="W217">
            <v>103.86325178775006</v>
          </cell>
          <cell r="AE217">
            <v>133.22250516000005</v>
          </cell>
        </row>
        <row r="218">
          <cell r="R218">
            <v>86.579766000000035</v>
          </cell>
          <cell r="T218">
            <v>90.908754300000041</v>
          </cell>
          <cell r="W218">
            <v>103.86325178775006</v>
          </cell>
          <cell r="AE218">
            <v>133.22250516000005</v>
          </cell>
        </row>
        <row r="219">
          <cell r="R219">
            <v>86.579766000000035</v>
          </cell>
          <cell r="T219">
            <v>90.908754300000041</v>
          </cell>
          <cell r="W219">
            <v>103.86325178775006</v>
          </cell>
          <cell r="AE219">
            <v>133.22250516000005</v>
          </cell>
        </row>
        <row r="220">
          <cell r="R220">
            <v>86.579766000000035</v>
          </cell>
          <cell r="T220">
            <v>90.908754300000041</v>
          </cell>
          <cell r="W220">
            <v>103.86325178775006</v>
          </cell>
          <cell r="AE220">
            <v>133.22250516000005</v>
          </cell>
        </row>
        <row r="221">
          <cell r="R221">
            <v>86.579766000000035</v>
          </cell>
          <cell r="T221">
            <v>90.908754300000041</v>
          </cell>
          <cell r="W221">
            <v>103.86325178775006</v>
          </cell>
          <cell r="AE221">
            <v>133.22250516000005</v>
          </cell>
        </row>
        <row r="222">
          <cell r="R222">
            <v>86.579766000000035</v>
          </cell>
          <cell r="T222">
            <v>90.908754300000041</v>
          </cell>
          <cell r="W222">
            <v>103.86325178775006</v>
          </cell>
          <cell r="AE222">
            <v>133.22250516000005</v>
          </cell>
        </row>
        <row r="223">
          <cell r="R223">
            <v>86.579766000000035</v>
          </cell>
          <cell r="T223">
            <v>90.908754300000041</v>
          </cell>
          <cell r="W223">
            <v>103.86325178775006</v>
          </cell>
          <cell r="AE223">
            <v>133.22250516000005</v>
          </cell>
        </row>
        <row r="224">
          <cell r="R224">
            <v>86.579766000000035</v>
          </cell>
          <cell r="T224">
            <v>90.908754300000041</v>
          </cell>
          <cell r="W224">
            <v>103.86325178775006</v>
          </cell>
          <cell r="AE224">
            <v>133.22250516000005</v>
          </cell>
        </row>
        <row r="225">
          <cell r="R225">
            <v>86.579766000000035</v>
          </cell>
          <cell r="T225">
            <v>90.908754300000041</v>
          </cell>
          <cell r="W225">
            <v>103.86325178775006</v>
          </cell>
          <cell r="AE225">
            <v>133.22250516000005</v>
          </cell>
        </row>
        <row r="226">
          <cell r="R226">
            <v>86.579766000000035</v>
          </cell>
          <cell r="T226">
            <v>90.908754300000041</v>
          </cell>
          <cell r="W226">
            <v>103.86325178775006</v>
          </cell>
          <cell r="AE226">
            <v>133.22250516000005</v>
          </cell>
        </row>
        <row r="227">
          <cell r="R227">
            <v>86.579766000000035</v>
          </cell>
          <cell r="T227">
            <v>90.908754300000041</v>
          </cell>
          <cell r="W227">
            <v>103.86325178775006</v>
          </cell>
          <cell r="AE227">
            <v>133.22250516000005</v>
          </cell>
        </row>
        <row r="228">
          <cell r="R228">
            <v>86.579766000000035</v>
          </cell>
          <cell r="T228">
            <v>90.908754300000041</v>
          </cell>
          <cell r="W228">
            <v>103.86325178775006</v>
          </cell>
          <cell r="AE228">
            <v>133.22250516000005</v>
          </cell>
        </row>
        <row r="229">
          <cell r="R229">
            <v>86.579766000000035</v>
          </cell>
          <cell r="T229">
            <v>90.908754300000041</v>
          </cell>
          <cell r="W229">
            <v>103.86325178775006</v>
          </cell>
          <cell r="AE229">
            <v>133.22250516000005</v>
          </cell>
        </row>
        <row r="230">
          <cell r="R230">
            <v>86.579766000000035</v>
          </cell>
          <cell r="T230">
            <v>90.908754300000041</v>
          </cell>
          <cell r="W230">
            <v>103.86325178775006</v>
          </cell>
          <cell r="AE230">
            <v>133.22250516000005</v>
          </cell>
        </row>
        <row r="231">
          <cell r="R231">
            <v>86.579766000000035</v>
          </cell>
          <cell r="T231">
            <v>90.908754300000041</v>
          </cell>
          <cell r="W231">
            <v>103.86325178775006</v>
          </cell>
          <cell r="AE231">
            <v>133.22250516000005</v>
          </cell>
        </row>
        <row r="232">
          <cell r="R232">
            <v>86.579766000000035</v>
          </cell>
          <cell r="T232">
            <v>90.908754300000041</v>
          </cell>
          <cell r="W232">
            <v>103.86325178775006</v>
          </cell>
          <cell r="AE232">
            <v>133.22250516000005</v>
          </cell>
        </row>
        <row r="233">
          <cell r="R233">
            <v>86.579766000000035</v>
          </cell>
          <cell r="T233">
            <v>90.908754300000041</v>
          </cell>
          <cell r="W233">
            <v>103.86325178775006</v>
          </cell>
          <cell r="AE233">
            <v>133.22250516000005</v>
          </cell>
        </row>
        <row r="236">
          <cell r="R236">
            <v>319.77527399999997</v>
          </cell>
          <cell r="T236">
            <v>335.76403769999996</v>
          </cell>
          <cell r="W236">
            <v>383.61041307224997</v>
          </cell>
          <cell r="AE236">
            <v>427.04884523999999</v>
          </cell>
        </row>
        <row r="237">
          <cell r="R237">
            <v>187.25124600000001</v>
          </cell>
          <cell r="T237">
            <v>196.61380830000002</v>
          </cell>
          <cell r="W237">
            <v>224.63127598275003</v>
          </cell>
          <cell r="AE237">
            <v>260.06856996000005</v>
          </cell>
        </row>
        <row r="238">
          <cell r="R238">
            <v>175.49859600000002</v>
          </cell>
          <cell r="T238">
            <v>184.27352580000002</v>
          </cell>
          <cell r="W238">
            <v>210.53250322650004</v>
          </cell>
          <cell r="AE238">
            <v>245.26023096</v>
          </cell>
        </row>
        <row r="239">
          <cell r="R239">
            <v>166.58951400000001</v>
          </cell>
          <cell r="T239">
            <v>174.91898970000003</v>
          </cell>
          <cell r="W239">
            <v>199.84494573225004</v>
          </cell>
          <cell r="AE239">
            <v>234.03478764000002</v>
          </cell>
        </row>
        <row r="240">
          <cell r="R240">
            <v>166.58951400000001</v>
          </cell>
          <cell r="T240">
            <v>174.91898970000003</v>
          </cell>
          <cell r="W240">
            <v>199.84494573225004</v>
          </cell>
          <cell r="AE240">
            <v>234.03478764000002</v>
          </cell>
        </row>
        <row r="241">
          <cell r="R241">
            <v>166.58951400000001</v>
          </cell>
          <cell r="T241">
            <v>174.91898970000003</v>
          </cell>
          <cell r="W241">
            <v>199.84494573225004</v>
          </cell>
          <cell r="AE241">
            <v>234.03478764000002</v>
          </cell>
        </row>
        <row r="242">
          <cell r="R242">
            <v>166.58951400000001</v>
          </cell>
          <cell r="T242">
            <v>174.91898970000003</v>
          </cell>
          <cell r="W242">
            <v>199.84494573225004</v>
          </cell>
          <cell r="AE242">
            <v>234.03478764000002</v>
          </cell>
        </row>
        <row r="243">
          <cell r="R243">
            <v>166.58951400000001</v>
          </cell>
          <cell r="T243">
            <v>174.91898970000003</v>
          </cell>
          <cell r="W243">
            <v>199.84494573225004</v>
          </cell>
          <cell r="AE243">
            <v>234.03478764000002</v>
          </cell>
        </row>
        <row r="244">
          <cell r="R244">
            <v>166.58951400000001</v>
          </cell>
          <cell r="T244">
            <v>174.91898970000003</v>
          </cell>
          <cell r="W244">
            <v>199.84494573225004</v>
          </cell>
          <cell r="AE244">
            <v>234.03478764000002</v>
          </cell>
        </row>
        <row r="245">
          <cell r="R245">
            <v>166.58951400000001</v>
          </cell>
          <cell r="T245">
            <v>174.91898970000003</v>
          </cell>
          <cell r="W245">
            <v>199.84494573225004</v>
          </cell>
          <cell r="AE245">
            <v>234.03478764000002</v>
          </cell>
        </row>
        <row r="246">
          <cell r="R246">
            <v>166.58951400000001</v>
          </cell>
          <cell r="T246">
            <v>174.91898970000003</v>
          </cell>
          <cell r="W246">
            <v>199.84494573225004</v>
          </cell>
          <cell r="AE246">
            <v>234.03478764000002</v>
          </cell>
        </row>
        <row r="247">
          <cell r="R247">
            <v>166.58951400000001</v>
          </cell>
          <cell r="T247">
            <v>174.91898970000003</v>
          </cell>
          <cell r="W247">
            <v>199.84494573225004</v>
          </cell>
          <cell r="AE247">
            <v>234.03478764000002</v>
          </cell>
        </row>
        <row r="248">
          <cell r="R248">
            <v>166.58951400000001</v>
          </cell>
          <cell r="T248">
            <v>174.91898970000003</v>
          </cell>
          <cell r="W248">
            <v>199.84494573225004</v>
          </cell>
          <cell r="AE248">
            <v>234.03478764000002</v>
          </cell>
        </row>
        <row r="249">
          <cell r="R249">
            <v>166.58951400000001</v>
          </cell>
          <cell r="T249">
            <v>174.91898970000003</v>
          </cell>
          <cell r="W249">
            <v>199.84494573225004</v>
          </cell>
          <cell r="AE249">
            <v>234.03478764000002</v>
          </cell>
        </row>
        <row r="250">
          <cell r="R250">
            <v>166.58951400000001</v>
          </cell>
          <cell r="T250">
            <v>174.91898970000003</v>
          </cell>
          <cell r="W250">
            <v>199.84494573225004</v>
          </cell>
          <cell r="AE250">
            <v>234.03478764000002</v>
          </cell>
        </row>
        <row r="251">
          <cell r="R251">
            <v>166.58951400000001</v>
          </cell>
          <cell r="T251">
            <v>174.91898970000003</v>
          </cell>
          <cell r="W251">
            <v>199.84494573225004</v>
          </cell>
          <cell r="AE251">
            <v>234.03478764000002</v>
          </cell>
        </row>
        <row r="252">
          <cell r="R252">
            <v>166.58951400000001</v>
          </cell>
          <cell r="T252">
            <v>174.91898970000003</v>
          </cell>
          <cell r="W252">
            <v>199.84494573225004</v>
          </cell>
          <cell r="AE252">
            <v>234.03478764000002</v>
          </cell>
        </row>
        <row r="253">
          <cell r="R253">
            <v>166.58951400000001</v>
          </cell>
          <cell r="T253">
            <v>174.91898970000003</v>
          </cell>
          <cell r="W253">
            <v>199.84494573225004</v>
          </cell>
          <cell r="AE253">
            <v>234.03478764000002</v>
          </cell>
        </row>
        <row r="254">
          <cell r="R254">
            <v>166.58951400000001</v>
          </cell>
          <cell r="T254">
            <v>174.91898970000003</v>
          </cell>
          <cell r="W254">
            <v>199.84494573225004</v>
          </cell>
          <cell r="AE254">
            <v>234.03478764000002</v>
          </cell>
        </row>
        <row r="255">
          <cell r="R255">
            <v>113.97204000000002</v>
          </cell>
          <cell r="T255">
            <v>119.67064200000003</v>
          </cell>
          <cell r="W255">
            <v>136.72370848500003</v>
          </cell>
          <cell r="AE255">
            <v>167.73677040000004</v>
          </cell>
        </row>
        <row r="256">
          <cell r="R256">
            <v>113.97204000000002</v>
          </cell>
          <cell r="T256">
            <v>119.67064200000003</v>
          </cell>
          <cell r="W256">
            <v>136.72370848500003</v>
          </cell>
          <cell r="AE256">
            <v>167.73677040000004</v>
          </cell>
        </row>
        <row r="257">
          <cell r="R257">
            <v>113.97204000000002</v>
          </cell>
          <cell r="T257">
            <v>119.67064200000003</v>
          </cell>
          <cell r="W257">
            <v>136.72370848500003</v>
          </cell>
          <cell r="AE257">
            <v>167.73677040000004</v>
          </cell>
        </row>
        <row r="258">
          <cell r="R258">
            <v>166.58951400000001</v>
          </cell>
          <cell r="T258">
            <v>174.91898970000003</v>
          </cell>
          <cell r="W258">
            <v>199.84494573225004</v>
          </cell>
          <cell r="AE258">
            <v>234.03478764000002</v>
          </cell>
        </row>
        <row r="259">
          <cell r="R259">
            <v>166.58951400000001</v>
          </cell>
          <cell r="T259">
            <v>174.91898970000003</v>
          </cell>
          <cell r="W259">
            <v>199.84494573225004</v>
          </cell>
          <cell r="AE259">
            <v>234.03478764000002</v>
          </cell>
        </row>
        <row r="260">
          <cell r="R260">
            <v>166.58951400000001</v>
          </cell>
          <cell r="T260">
            <v>174.91898970000003</v>
          </cell>
          <cell r="W260">
            <v>199.84494573225004</v>
          </cell>
          <cell r="AE260">
            <v>234.03478764000002</v>
          </cell>
        </row>
        <row r="261">
          <cell r="R261">
            <v>166.58951400000001</v>
          </cell>
          <cell r="T261">
            <v>174.91898970000003</v>
          </cell>
          <cell r="W261">
            <v>199.84494573225004</v>
          </cell>
          <cell r="AE261">
            <v>234.03478764000002</v>
          </cell>
        </row>
        <row r="264">
          <cell r="R264">
            <v>319.77527399999997</v>
          </cell>
          <cell r="T264">
            <v>335.76403769999996</v>
          </cell>
          <cell r="W264">
            <v>383.61041307224997</v>
          </cell>
          <cell r="AE264">
            <v>427.04884523999999</v>
          </cell>
        </row>
        <row r="265">
          <cell r="R265">
            <v>332.85798000000005</v>
          </cell>
          <cell r="T265">
            <v>349.50087900000005</v>
          </cell>
          <cell r="W265">
            <v>399.30475425750006</v>
          </cell>
          <cell r="AE265">
            <v>443.53305480000012</v>
          </cell>
        </row>
        <row r="266">
          <cell r="R266">
            <v>126.18333</v>
          </cell>
          <cell r="T266">
            <v>132.49249650000002</v>
          </cell>
          <cell r="W266">
            <v>151.37267725125002</v>
          </cell>
          <cell r="AE266">
            <v>183.12299580000001</v>
          </cell>
        </row>
        <row r="267">
          <cell r="R267">
            <v>126.18333</v>
          </cell>
          <cell r="T267">
            <v>132.49249650000002</v>
          </cell>
          <cell r="W267">
            <v>151.37267725125002</v>
          </cell>
          <cell r="AE267">
            <v>183.12299580000001</v>
          </cell>
        </row>
        <row r="268">
          <cell r="R268">
            <v>99.582210000000003</v>
          </cell>
          <cell r="T268">
            <v>104.56132050000001</v>
          </cell>
          <cell r="W268">
            <v>119.46130867125002</v>
          </cell>
          <cell r="AE268">
            <v>149.60558460000001</v>
          </cell>
        </row>
        <row r="269">
          <cell r="R269">
            <v>99.582210000000003</v>
          </cell>
          <cell r="T269">
            <v>104.56132050000001</v>
          </cell>
          <cell r="W269">
            <v>119.46130867125002</v>
          </cell>
          <cell r="AE269">
            <v>149.60558460000001</v>
          </cell>
        </row>
        <row r="270">
          <cell r="R270">
            <v>99.582210000000003</v>
          </cell>
          <cell r="T270">
            <v>104.56132050000001</v>
          </cell>
          <cell r="W270">
            <v>119.46130867125002</v>
          </cell>
          <cell r="AE270">
            <v>149.60558460000001</v>
          </cell>
        </row>
        <row r="271">
          <cell r="R271">
            <v>99.582210000000003</v>
          </cell>
          <cell r="T271">
            <v>104.56132050000001</v>
          </cell>
          <cell r="W271">
            <v>119.46130867125002</v>
          </cell>
          <cell r="AE271">
            <v>149.60558460000001</v>
          </cell>
        </row>
        <row r="272">
          <cell r="R272">
            <v>99.582210000000003</v>
          </cell>
          <cell r="T272">
            <v>104.56132050000001</v>
          </cell>
          <cell r="W272">
            <v>119.46130867125002</v>
          </cell>
          <cell r="AE272">
            <v>149.60558460000001</v>
          </cell>
        </row>
        <row r="273">
          <cell r="R273">
            <v>99.582210000000003</v>
          </cell>
          <cell r="T273">
            <v>104.56132050000001</v>
          </cell>
          <cell r="W273">
            <v>119.46130867125002</v>
          </cell>
          <cell r="AE273">
            <v>149.60558460000001</v>
          </cell>
        </row>
        <row r="276">
          <cell r="R276">
            <v>319.77527399999997</v>
          </cell>
          <cell r="T276">
            <v>335.76403769999996</v>
          </cell>
          <cell r="W276">
            <v>383.61041307224997</v>
          </cell>
          <cell r="AE276">
            <v>427.04884523999999</v>
          </cell>
        </row>
        <row r="277">
          <cell r="R277">
            <v>175.49859600000002</v>
          </cell>
          <cell r="T277">
            <v>184.27352580000002</v>
          </cell>
          <cell r="W277">
            <v>210.53250322650004</v>
          </cell>
          <cell r="AE277">
            <v>245.26023096</v>
          </cell>
        </row>
        <row r="278">
          <cell r="R278">
            <v>166.58951400000001</v>
          </cell>
          <cell r="T278">
            <v>174.91898970000003</v>
          </cell>
          <cell r="W278">
            <v>199.84494573225004</v>
          </cell>
          <cell r="AE278">
            <v>234.03478764000002</v>
          </cell>
        </row>
        <row r="279">
          <cell r="R279">
            <v>113.97204000000002</v>
          </cell>
          <cell r="T279">
            <v>119.67064200000003</v>
          </cell>
          <cell r="W279">
            <v>136.72370848500003</v>
          </cell>
          <cell r="AE279">
            <v>167.73677040000004</v>
          </cell>
        </row>
        <row r="280">
          <cell r="R280">
            <v>113.97204000000002</v>
          </cell>
          <cell r="T280">
            <v>119.67064200000003</v>
          </cell>
          <cell r="W280">
            <v>136.72370848500003</v>
          </cell>
          <cell r="AE280">
            <v>167.73677040000004</v>
          </cell>
        </row>
        <row r="281">
          <cell r="R281">
            <v>113.97204000000002</v>
          </cell>
          <cell r="T281">
            <v>119.67064200000003</v>
          </cell>
          <cell r="W281">
            <v>136.72370848500003</v>
          </cell>
          <cell r="AE281">
            <v>167.73677040000004</v>
          </cell>
        </row>
        <row r="282">
          <cell r="R282">
            <v>99.582210000000003</v>
          </cell>
          <cell r="T282">
            <v>104.56132050000001</v>
          </cell>
          <cell r="W282">
            <v>119.46130867125002</v>
          </cell>
          <cell r="AE282">
            <v>149.60558460000001</v>
          </cell>
        </row>
        <row r="283">
          <cell r="R283">
            <v>99.582210000000003</v>
          </cell>
          <cell r="T283">
            <v>104.56132050000001</v>
          </cell>
          <cell r="W283">
            <v>119.46130867125002</v>
          </cell>
          <cell r="AE283">
            <v>149.60558460000001</v>
          </cell>
        </row>
        <row r="284">
          <cell r="R284">
            <v>99.582210000000003</v>
          </cell>
          <cell r="T284">
            <v>104.56132050000001</v>
          </cell>
          <cell r="W284">
            <v>119.46130867125002</v>
          </cell>
          <cell r="AE284">
            <v>149.60558460000001</v>
          </cell>
        </row>
        <row r="285">
          <cell r="R285">
            <v>99.582210000000003</v>
          </cell>
          <cell r="T285">
            <v>104.56132050000001</v>
          </cell>
          <cell r="W285">
            <v>119.46130867125002</v>
          </cell>
          <cell r="AE285">
            <v>149.60558460000001</v>
          </cell>
        </row>
        <row r="288">
          <cell r="R288">
            <v>319.77527399999997</v>
          </cell>
          <cell r="T288">
            <v>335.76403769999996</v>
          </cell>
          <cell r="W288">
            <v>383.61041307224997</v>
          </cell>
          <cell r="AE288">
            <v>427.04884523999999</v>
          </cell>
        </row>
        <row r="289">
          <cell r="R289">
            <v>166.58951400000001</v>
          </cell>
          <cell r="T289">
            <v>174.91898970000003</v>
          </cell>
          <cell r="W289">
            <v>199.84494573225004</v>
          </cell>
          <cell r="AE289">
            <v>234.03478764000002</v>
          </cell>
        </row>
        <row r="290">
          <cell r="R290">
            <v>166.58951400000001</v>
          </cell>
          <cell r="T290">
            <v>174.91898970000003</v>
          </cell>
          <cell r="W290">
            <v>199.84494573225004</v>
          </cell>
          <cell r="AE290">
            <v>234.03478764000002</v>
          </cell>
        </row>
        <row r="291">
          <cell r="R291">
            <v>130.33402200000003</v>
          </cell>
          <cell r="T291">
            <v>136.85072310000004</v>
          </cell>
          <cell r="W291">
            <v>156.35195114175005</v>
          </cell>
          <cell r="AE291">
            <v>188.35286772000006</v>
          </cell>
        </row>
        <row r="292">
          <cell r="R292">
            <v>130.33402200000003</v>
          </cell>
          <cell r="T292">
            <v>136.85072310000004</v>
          </cell>
          <cell r="W292">
            <v>156.35195114175005</v>
          </cell>
          <cell r="AE292">
            <v>188.35286772000006</v>
          </cell>
        </row>
        <row r="293">
          <cell r="R293">
            <v>130.33402200000003</v>
          </cell>
          <cell r="T293">
            <v>136.85072310000004</v>
          </cell>
          <cell r="W293">
            <v>156.35195114175005</v>
          </cell>
          <cell r="AE293">
            <v>188.35286772000006</v>
          </cell>
        </row>
        <row r="294">
          <cell r="R294">
            <v>122.05557000000003</v>
          </cell>
          <cell r="T294">
            <v>128.15834850000005</v>
          </cell>
          <cell r="W294">
            <v>146.42091316125007</v>
          </cell>
          <cell r="AE294">
            <v>177.92201820000008</v>
          </cell>
        </row>
        <row r="295">
          <cell r="R295">
            <v>113.97204000000002</v>
          </cell>
          <cell r="T295">
            <v>119.67064200000003</v>
          </cell>
          <cell r="W295">
            <v>136.72370848500003</v>
          </cell>
          <cell r="AE295">
            <v>167.73677040000004</v>
          </cell>
        </row>
        <row r="296">
          <cell r="R296">
            <v>113.97204000000002</v>
          </cell>
          <cell r="T296">
            <v>119.67064200000003</v>
          </cell>
          <cell r="W296">
            <v>136.72370848500003</v>
          </cell>
          <cell r="AE296">
            <v>167.73677040000004</v>
          </cell>
        </row>
        <row r="297">
          <cell r="R297">
            <v>113.97204000000002</v>
          </cell>
          <cell r="T297">
            <v>119.67064200000003</v>
          </cell>
          <cell r="W297">
            <v>136.72370848500003</v>
          </cell>
          <cell r="AE297">
            <v>167.73677040000004</v>
          </cell>
        </row>
        <row r="298">
          <cell r="R298">
            <v>113.97204000000002</v>
          </cell>
          <cell r="T298">
            <v>119.67064200000003</v>
          </cell>
          <cell r="W298">
            <v>136.72370848500003</v>
          </cell>
          <cell r="AE298">
            <v>167.73677040000004</v>
          </cell>
        </row>
        <row r="299">
          <cell r="R299">
            <v>113.97204000000002</v>
          </cell>
          <cell r="T299">
            <v>119.67064200000003</v>
          </cell>
          <cell r="W299">
            <v>136.72370848500003</v>
          </cell>
          <cell r="AE299">
            <v>167.73677040000004</v>
          </cell>
        </row>
        <row r="300">
          <cell r="R300">
            <v>113.97204000000002</v>
          </cell>
          <cell r="T300">
            <v>119.67064200000003</v>
          </cell>
          <cell r="W300">
            <v>136.72370848500003</v>
          </cell>
          <cell r="AE300">
            <v>167.73677040000004</v>
          </cell>
        </row>
        <row r="301">
          <cell r="R301">
            <v>113.97204000000002</v>
          </cell>
          <cell r="T301">
            <v>119.67064200000003</v>
          </cell>
          <cell r="W301">
            <v>136.72370848500003</v>
          </cell>
          <cell r="AE301">
            <v>167.73677040000004</v>
          </cell>
        </row>
        <row r="302">
          <cell r="R302">
            <v>113.97204000000002</v>
          </cell>
          <cell r="T302">
            <v>119.67064200000003</v>
          </cell>
          <cell r="W302">
            <v>136.72370848500003</v>
          </cell>
          <cell r="AE302">
            <v>167.73677040000004</v>
          </cell>
        </row>
        <row r="303">
          <cell r="R303">
            <v>113.97204000000002</v>
          </cell>
          <cell r="T303">
            <v>119.67064200000003</v>
          </cell>
          <cell r="W303">
            <v>136.72370848500003</v>
          </cell>
          <cell r="AE303">
            <v>167.73677040000004</v>
          </cell>
        </row>
        <row r="304">
          <cell r="R304">
            <v>113.97204000000002</v>
          </cell>
          <cell r="T304">
            <v>119.67064200000003</v>
          </cell>
          <cell r="W304">
            <v>136.72370848500003</v>
          </cell>
          <cell r="AE304">
            <v>167.73677040000004</v>
          </cell>
        </row>
        <row r="305">
          <cell r="R305">
            <v>113.97204000000002</v>
          </cell>
          <cell r="T305">
            <v>119.67064200000003</v>
          </cell>
          <cell r="W305">
            <v>136.72370848500003</v>
          </cell>
          <cell r="AE305">
            <v>167.73677040000004</v>
          </cell>
        </row>
        <row r="308">
          <cell r="R308">
            <v>762.46606800000006</v>
          </cell>
          <cell r="T308">
            <v>800.58937140000012</v>
          </cell>
          <cell r="W308">
            <v>914.67335682450016</v>
          </cell>
          <cell r="AE308">
            <v>984.83924568000009</v>
          </cell>
        </row>
        <row r="309">
          <cell r="R309">
            <v>175.49859600000002</v>
          </cell>
          <cell r="T309">
            <v>184.27352580000002</v>
          </cell>
          <cell r="W309">
            <v>210.53250322650004</v>
          </cell>
          <cell r="AE309">
            <v>245.26023096</v>
          </cell>
        </row>
        <row r="312">
          <cell r="R312">
            <v>518.21733600000005</v>
          </cell>
          <cell r="T312">
            <v>544.12820280000005</v>
          </cell>
          <cell r="W312">
            <v>621.66647169900011</v>
          </cell>
          <cell r="AE312">
            <v>677.08584336000001</v>
          </cell>
        </row>
        <row r="313">
          <cell r="R313">
            <v>363.09382200000005</v>
          </cell>
          <cell r="T313">
            <v>381.24851310000008</v>
          </cell>
          <cell r="W313">
            <v>435.57642621675012</v>
          </cell>
          <cell r="AE313">
            <v>481.63021572000008</v>
          </cell>
        </row>
        <row r="314">
          <cell r="R314">
            <v>193.11037200000004</v>
          </cell>
          <cell r="T314">
            <v>202.76589060000006</v>
          </cell>
          <cell r="W314">
            <v>231.66003001050009</v>
          </cell>
          <cell r="AE314">
            <v>267.45106872000008</v>
          </cell>
        </row>
        <row r="315">
          <cell r="R315">
            <v>126.18333</v>
          </cell>
          <cell r="T315">
            <v>132.49249650000002</v>
          </cell>
          <cell r="W315">
            <v>151.37267725125002</v>
          </cell>
          <cell r="AE315">
            <v>183.12299580000001</v>
          </cell>
        </row>
        <row r="316">
          <cell r="R316">
            <v>113.97204000000002</v>
          </cell>
          <cell r="T316">
            <v>119.67064200000003</v>
          </cell>
          <cell r="W316">
            <v>136.72370848500003</v>
          </cell>
          <cell r="AE316">
            <v>167.73677040000004</v>
          </cell>
        </row>
        <row r="317">
          <cell r="R317">
            <v>113.97204000000002</v>
          </cell>
          <cell r="T317">
            <v>119.67064200000003</v>
          </cell>
          <cell r="W317">
            <v>136.72370848500003</v>
          </cell>
          <cell r="AE317">
            <v>167.73677040000004</v>
          </cell>
        </row>
        <row r="318">
          <cell r="R318">
            <v>117.90487800000001</v>
          </cell>
          <cell r="T318">
            <v>123.80012190000002</v>
          </cell>
          <cell r="W318">
            <v>141.44163927075004</v>
          </cell>
          <cell r="AE318">
            <v>172.69214628000003</v>
          </cell>
        </row>
        <row r="319">
          <cell r="R319">
            <v>113.97204000000002</v>
          </cell>
          <cell r="T319">
            <v>119.67064200000003</v>
          </cell>
          <cell r="W319">
            <v>136.72370848500003</v>
          </cell>
          <cell r="AE319">
            <v>167.73677040000004</v>
          </cell>
        </row>
        <row r="320">
          <cell r="R320">
            <v>113.97204000000002</v>
          </cell>
          <cell r="T320">
            <v>119.67064200000003</v>
          </cell>
          <cell r="W320">
            <v>136.72370848500003</v>
          </cell>
          <cell r="AE320">
            <v>167.73677040000004</v>
          </cell>
        </row>
        <row r="321">
          <cell r="R321">
            <v>113.97204000000002</v>
          </cell>
          <cell r="T321">
            <v>119.67064200000003</v>
          </cell>
          <cell r="W321">
            <v>136.72370848500003</v>
          </cell>
          <cell r="AE321">
            <v>167.73677040000004</v>
          </cell>
        </row>
        <row r="322">
          <cell r="R322">
            <v>113.97204000000002</v>
          </cell>
          <cell r="T322">
            <v>119.67064200000003</v>
          </cell>
          <cell r="W322">
            <v>136.72370848500003</v>
          </cell>
          <cell r="AE322">
            <v>167.73677040000004</v>
          </cell>
        </row>
        <row r="323">
          <cell r="R323">
            <v>113.97204000000002</v>
          </cell>
          <cell r="T323">
            <v>119.67064200000003</v>
          </cell>
          <cell r="W323">
            <v>136.72370848500003</v>
          </cell>
          <cell r="AE323">
            <v>167.73677040000004</v>
          </cell>
        </row>
        <row r="324">
          <cell r="R324">
            <v>113.97204000000002</v>
          </cell>
          <cell r="T324">
            <v>119.67064200000003</v>
          </cell>
          <cell r="W324">
            <v>136.72370848500003</v>
          </cell>
          <cell r="AE324">
            <v>167.73677040000004</v>
          </cell>
        </row>
        <row r="325">
          <cell r="R325">
            <v>113.97204000000002</v>
          </cell>
          <cell r="T325">
            <v>119.67064200000003</v>
          </cell>
          <cell r="W325">
            <v>136.72370848500003</v>
          </cell>
          <cell r="AE325">
            <v>167.73677040000004</v>
          </cell>
        </row>
        <row r="326">
          <cell r="R326">
            <v>113.97204000000002</v>
          </cell>
          <cell r="T326">
            <v>119.67064200000003</v>
          </cell>
          <cell r="W326">
            <v>136.72370848500003</v>
          </cell>
          <cell r="AE326">
            <v>167.73677040000004</v>
          </cell>
        </row>
        <row r="327">
          <cell r="R327">
            <v>113.97204000000002</v>
          </cell>
          <cell r="T327">
            <v>119.67064200000003</v>
          </cell>
          <cell r="W327">
            <v>136.72370848500003</v>
          </cell>
          <cell r="AE327">
            <v>167.73677040000004</v>
          </cell>
        </row>
        <row r="328">
          <cell r="R328">
            <v>113.97204000000002</v>
          </cell>
          <cell r="T328">
            <v>119.67064200000003</v>
          </cell>
          <cell r="W328">
            <v>136.72370848500003</v>
          </cell>
          <cell r="AE328">
            <v>167.73677040000004</v>
          </cell>
        </row>
        <row r="329">
          <cell r="R329">
            <v>113.97204000000002</v>
          </cell>
          <cell r="T329">
            <v>119.67064200000003</v>
          </cell>
          <cell r="W329">
            <v>136.72370848500003</v>
          </cell>
          <cell r="AE329">
            <v>167.73677040000004</v>
          </cell>
        </row>
        <row r="330">
          <cell r="R330">
            <v>113.97204000000002</v>
          </cell>
          <cell r="T330">
            <v>119.67064200000003</v>
          </cell>
          <cell r="W330">
            <v>136.72370848500003</v>
          </cell>
          <cell r="AE330">
            <v>167.73677040000004</v>
          </cell>
        </row>
        <row r="331">
          <cell r="R331">
            <v>110.18826000000001</v>
          </cell>
          <cell r="T331">
            <v>115.69767300000002</v>
          </cell>
          <cell r="W331">
            <v>132.18459140250005</v>
          </cell>
          <cell r="AE331">
            <v>162.96920760000003</v>
          </cell>
        </row>
        <row r="332">
          <cell r="R332">
            <v>86.579766000000035</v>
          </cell>
          <cell r="T332">
            <v>90.908754300000041</v>
          </cell>
          <cell r="W332">
            <v>103.86325178775006</v>
          </cell>
          <cell r="AE332">
            <v>133.22250516000005</v>
          </cell>
        </row>
        <row r="335">
          <cell r="R335">
            <v>363.09382200000005</v>
          </cell>
          <cell r="T335">
            <v>381.24851310000008</v>
          </cell>
          <cell r="W335">
            <v>435.57642621675012</v>
          </cell>
          <cell r="AE335">
            <v>481.63021572000008</v>
          </cell>
        </row>
        <row r="336">
          <cell r="R336">
            <v>156.02932800000005</v>
          </cell>
          <cell r="T336">
            <v>163.83079440000006</v>
          </cell>
          <cell r="W336">
            <v>187.17668260200008</v>
          </cell>
          <cell r="AE336">
            <v>220.7289532800001</v>
          </cell>
        </row>
        <row r="337">
          <cell r="R337">
            <v>146.52401400000002</v>
          </cell>
          <cell r="T337">
            <v>153.85021470000004</v>
          </cell>
          <cell r="W337">
            <v>175.77387029475005</v>
          </cell>
          <cell r="AE337">
            <v>208.75225764000004</v>
          </cell>
        </row>
        <row r="338">
          <cell r="R338">
            <v>141.91468200000003</v>
          </cell>
          <cell r="T338">
            <v>149.01041610000004</v>
          </cell>
          <cell r="W338">
            <v>170.24440039425005</v>
          </cell>
          <cell r="AE338">
            <v>202.94449932000003</v>
          </cell>
        </row>
        <row r="339">
          <cell r="R339">
            <v>130.33402200000003</v>
          </cell>
          <cell r="T339">
            <v>136.85072310000004</v>
          </cell>
          <cell r="W339">
            <v>156.35195114175005</v>
          </cell>
          <cell r="AE339">
            <v>188.35286772000006</v>
          </cell>
        </row>
        <row r="340">
          <cell r="R340">
            <v>130.33402200000003</v>
          </cell>
          <cell r="T340">
            <v>136.85072310000004</v>
          </cell>
          <cell r="W340">
            <v>156.35195114175005</v>
          </cell>
          <cell r="AE340">
            <v>188.35286772000006</v>
          </cell>
        </row>
        <row r="341">
          <cell r="R341">
            <v>130.33402200000003</v>
          </cell>
          <cell r="T341">
            <v>136.85072310000004</v>
          </cell>
          <cell r="W341">
            <v>156.35195114175005</v>
          </cell>
          <cell r="AE341">
            <v>188.35286772000006</v>
          </cell>
        </row>
        <row r="342">
          <cell r="R342">
            <v>130.33402200000003</v>
          </cell>
          <cell r="T342">
            <v>136.85072310000004</v>
          </cell>
          <cell r="W342">
            <v>156.35195114175005</v>
          </cell>
          <cell r="AE342">
            <v>188.35286772000006</v>
          </cell>
        </row>
        <row r="343">
          <cell r="R343">
            <v>130.33402200000003</v>
          </cell>
          <cell r="T343">
            <v>136.85072310000004</v>
          </cell>
          <cell r="W343">
            <v>156.35195114175005</v>
          </cell>
          <cell r="AE343">
            <v>188.35286772000006</v>
          </cell>
        </row>
        <row r="344">
          <cell r="R344">
            <v>130.33402200000003</v>
          </cell>
          <cell r="T344">
            <v>136.85072310000004</v>
          </cell>
          <cell r="W344">
            <v>156.35195114175005</v>
          </cell>
          <cell r="AE344">
            <v>188.35286772000006</v>
          </cell>
        </row>
        <row r="345">
          <cell r="R345">
            <v>130.33402200000003</v>
          </cell>
          <cell r="T345">
            <v>136.85072310000004</v>
          </cell>
          <cell r="W345">
            <v>156.35195114175005</v>
          </cell>
          <cell r="AE345">
            <v>188.35286772000006</v>
          </cell>
        </row>
        <row r="346">
          <cell r="R346">
            <v>130.33402200000003</v>
          </cell>
          <cell r="T346">
            <v>136.85072310000004</v>
          </cell>
          <cell r="W346">
            <v>156.35195114175005</v>
          </cell>
          <cell r="AE346">
            <v>188.35286772000006</v>
          </cell>
        </row>
        <row r="347">
          <cell r="R347">
            <v>130.33402200000003</v>
          </cell>
          <cell r="T347">
            <v>136.85072310000004</v>
          </cell>
          <cell r="W347">
            <v>156.35195114175005</v>
          </cell>
          <cell r="AE347">
            <v>188.35286772000006</v>
          </cell>
        </row>
        <row r="348">
          <cell r="R348">
            <v>113.97204000000002</v>
          </cell>
          <cell r="T348">
            <v>119.67064200000003</v>
          </cell>
          <cell r="W348">
            <v>136.72370848500003</v>
          </cell>
          <cell r="AE348">
            <v>167.73677040000004</v>
          </cell>
        </row>
        <row r="349">
          <cell r="R349">
            <v>113.97204000000002</v>
          </cell>
          <cell r="T349">
            <v>119.67064200000003</v>
          </cell>
          <cell r="W349">
            <v>136.72370848500003</v>
          </cell>
          <cell r="AE349">
            <v>167.73677040000004</v>
          </cell>
        </row>
        <row r="350">
          <cell r="R350">
            <v>86.579766000000035</v>
          </cell>
          <cell r="T350">
            <v>90.908754300000041</v>
          </cell>
          <cell r="W350">
            <v>103.86325178775006</v>
          </cell>
          <cell r="AE350">
            <v>133.22250516000005</v>
          </cell>
        </row>
        <row r="351">
          <cell r="R351">
            <v>86.579766000000035</v>
          </cell>
          <cell r="T351">
            <v>90.908754300000041</v>
          </cell>
          <cell r="W351">
            <v>103.86325178775006</v>
          </cell>
          <cell r="AE351">
            <v>133.22250516000005</v>
          </cell>
        </row>
        <row r="352">
          <cell r="R352">
            <v>86.579766000000035</v>
          </cell>
          <cell r="T352">
            <v>90.908754300000041</v>
          </cell>
          <cell r="W352">
            <v>103.86325178775006</v>
          </cell>
          <cell r="AE352">
            <v>133.22250516000005</v>
          </cell>
        </row>
        <row r="353">
          <cell r="R353">
            <v>86.579766000000035</v>
          </cell>
          <cell r="T353">
            <v>90.908754300000041</v>
          </cell>
          <cell r="W353">
            <v>103.86325178775006</v>
          </cell>
          <cell r="AE353">
            <v>133.22250516000005</v>
          </cell>
        </row>
        <row r="356">
          <cell r="R356">
            <v>363.09382200000005</v>
          </cell>
          <cell r="T356">
            <v>381.24851310000008</v>
          </cell>
          <cell r="W356">
            <v>435.57642621675012</v>
          </cell>
          <cell r="AE356">
            <v>481.63021572000008</v>
          </cell>
        </row>
        <row r="357">
          <cell r="R357">
            <v>156.02932800000005</v>
          </cell>
          <cell r="T357">
            <v>163.83079440000006</v>
          </cell>
          <cell r="W357">
            <v>187.17668260200008</v>
          </cell>
          <cell r="AE357">
            <v>220.7289532800001</v>
          </cell>
        </row>
        <row r="358">
          <cell r="R358">
            <v>130.33402200000003</v>
          </cell>
          <cell r="T358">
            <v>136.85072310000004</v>
          </cell>
          <cell r="W358">
            <v>156.35195114175005</v>
          </cell>
          <cell r="AE358">
            <v>188.35286772000006</v>
          </cell>
        </row>
        <row r="359">
          <cell r="R359">
            <v>130.33402200000003</v>
          </cell>
          <cell r="T359">
            <v>136.85072310000004</v>
          </cell>
          <cell r="W359">
            <v>156.35195114175005</v>
          </cell>
          <cell r="AE359">
            <v>188.35286772000006</v>
          </cell>
        </row>
        <row r="360">
          <cell r="R360">
            <v>130.33402200000003</v>
          </cell>
          <cell r="T360">
            <v>136.85072310000004</v>
          </cell>
          <cell r="W360">
            <v>156.35195114175005</v>
          </cell>
          <cell r="AE360">
            <v>188.35286772000006</v>
          </cell>
        </row>
        <row r="361">
          <cell r="R361">
            <v>130.33402200000003</v>
          </cell>
          <cell r="T361">
            <v>136.85072310000004</v>
          </cell>
          <cell r="W361">
            <v>156.35195114175005</v>
          </cell>
          <cell r="AE361">
            <v>188.35286772000006</v>
          </cell>
        </row>
        <row r="362">
          <cell r="R362">
            <v>130.33402200000003</v>
          </cell>
          <cell r="T362">
            <v>136.85072310000004</v>
          </cell>
          <cell r="W362">
            <v>156.35195114175005</v>
          </cell>
          <cell r="AE362">
            <v>188.35286772000006</v>
          </cell>
        </row>
        <row r="363">
          <cell r="R363">
            <v>130.33402200000003</v>
          </cell>
          <cell r="T363">
            <v>136.85072310000004</v>
          </cell>
          <cell r="W363">
            <v>156.35195114175005</v>
          </cell>
          <cell r="AE363">
            <v>188.35286772000006</v>
          </cell>
        </row>
        <row r="364">
          <cell r="R364">
            <v>130.33402200000003</v>
          </cell>
          <cell r="T364">
            <v>136.85072310000004</v>
          </cell>
          <cell r="W364">
            <v>156.35195114175005</v>
          </cell>
          <cell r="AE364">
            <v>188.35286772000006</v>
          </cell>
        </row>
        <row r="365">
          <cell r="R365">
            <v>130.33402200000003</v>
          </cell>
          <cell r="T365">
            <v>136.85072310000004</v>
          </cell>
          <cell r="W365">
            <v>156.35195114175005</v>
          </cell>
          <cell r="AE365">
            <v>188.35286772000006</v>
          </cell>
        </row>
        <row r="366">
          <cell r="R366">
            <v>130.33402200000003</v>
          </cell>
          <cell r="T366">
            <v>136.85072310000004</v>
          </cell>
          <cell r="W366">
            <v>156.35195114175005</v>
          </cell>
          <cell r="AE366">
            <v>188.35286772000006</v>
          </cell>
        </row>
        <row r="367">
          <cell r="R367">
            <v>130.33402200000003</v>
          </cell>
          <cell r="T367">
            <v>136.85072310000004</v>
          </cell>
          <cell r="W367">
            <v>156.35195114175005</v>
          </cell>
          <cell r="AE367">
            <v>188.35286772000006</v>
          </cell>
        </row>
        <row r="368">
          <cell r="R368">
            <v>130.33402200000003</v>
          </cell>
          <cell r="T368">
            <v>136.85072310000004</v>
          </cell>
          <cell r="W368">
            <v>156.35195114175005</v>
          </cell>
          <cell r="AE368">
            <v>188.35286772000006</v>
          </cell>
        </row>
        <row r="369">
          <cell r="R369">
            <v>113.97204000000002</v>
          </cell>
          <cell r="T369">
            <v>119.67064200000003</v>
          </cell>
          <cell r="W369">
            <v>136.72370848500003</v>
          </cell>
          <cell r="AE369">
            <v>167.73677040000004</v>
          </cell>
        </row>
        <row r="370">
          <cell r="R370">
            <v>113.97204000000002</v>
          </cell>
          <cell r="T370">
            <v>119.67064200000003</v>
          </cell>
          <cell r="W370">
            <v>136.72370848500003</v>
          </cell>
          <cell r="AE370">
            <v>167.73677040000004</v>
          </cell>
        </row>
        <row r="371">
          <cell r="R371">
            <v>86.579766000000035</v>
          </cell>
          <cell r="T371">
            <v>90.908754300000041</v>
          </cell>
          <cell r="W371">
            <v>103.86325178775006</v>
          </cell>
          <cell r="AE371">
            <v>133.22250516000005</v>
          </cell>
        </row>
        <row r="372">
          <cell r="R372">
            <v>86.579766000000035</v>
          </cell>
          <cell r="T372">
            <v>90.908754300000041</v>
          </cell>
          <cell r="W372">
            <v>103.86325178775006</v>
          </cell>
          <cell r="AE372">
            <v>133.22250516000005</v>
          </cell>
        </row>
        <row r="373">
          <cell r="R373">
            <v>86.579766000000035</v>
          </cell>
          <cell r="T373">
            <v>90.908754300000041</v>
          </cell>
          <cell r="W373">
            <v>103.86325178775006</v>
          </cell>
          <cell r="AE373">
            <v>133.22250516000005</v>
          </cell>
        </row>
        <row r="374">
          <cell r="R374">
            <v>86.579766000000035</v>
          </cell>
          <cell r="T374">
            <v>90.908754300000041</v>
          </cell>
          <cell r="W374">
            <v>103.86325178775006</v>
          </cell>
          <cell r="AE374">
            <v>133.22250516000005</v>
          </cell>
        </row>
        <row r="377">
          <cell r="R377">
            <v>363.09382200000005</v>
          </cell>
          <cell r="T377">
            <v>381.24851310000008</v>
          </cell>
          <cell r="W377">
            <v>435.57642621675012</v>
          </cell>
          <cell r="AE377">
            <v>481.63021572000008</v>
          </cell>
        </row>
        <row r="378">
          <cell r="R378">
            <v>167.203554336</v>
          </cell>
          <cell r="T378">
            <v>175.56373205279999</v>
          </cell>
          <cell r="W378">
            <v>200.581563870324</v>
          </cell>
          <cell r="AE378">
            <v>234.80847846336002</v>
          </cell>
        </row>
        <row r="379">
          <cell r="R379">
            <v>130.38367305600002</v>
          </cell>
          <cell r="T379">
            <v>136.90285670880002</v>
          </cell>
          <cell r="W379">
            <v>156.41151378980402</v>
          </cell>
          <cell r="AE379">
            <v>188.41542805056002</v>
          </cell>
        </row>
        <row r="380">
          <cell r="R380">
            <v>130.38367305600002</v>
          </cell>
          <cell r="T380">
            <v>136.90285670880002</v>
          </cell>
          <cell r="W380">
            <v>156.41151378980402</v>
          </cell>
          <cell r="AE380">
            <v>188.41542805056002</v>
          </cell>
        </row>
        <row r="381">
          <cell r="R381">
            <v>130.38367305600002</v>
          </cell>
          <cell r="T381">
            <v>136.90285670880002</v>
          </cell>
          <cell r="W381">
            <v>156.41151378980402</v>
          </cell>
          <cell r="AE381">
            <v>188.41542805056002</v>
          </cell>
        </row>
        <row r="382">
          <cell r="R382">
            <v>130.38367305600002</v>
          </cell>
          <cell r="T382">
            <v>136.90285670880002</v>
          </cell>
          <cell r="W382">
            <v>156.41151378980402</v>
          </cell>
          <cell r="AE382">
            <v>188.41542805056002</v>
          </cell>
        </row>
        <row r="383">
          <cell r="R383">
            <v>130.38367305600002</v>
          </cell>
          <cell r="T383">
            <v>136.90285670880002</v>
          </cell>
          <cell r="W383">
            <v>156.41151378980402</v>
          </cell>
          <cell r="AE383">
            <v>188.41542805056002</v>
          </cell>
        </row>
        <row r="384">
          <cell r="R384">
            <v>130.38367305600002</v>
          </cell>
          <cell r="T384">
            <v>136.90285670880002</v>
          </cell>
          <cell r="W384">
            <v>156.41151378980402</v>
          </cell>
          <cell r="AE384">
            <v>188.41542805056002</v>
          </cell>
        </row>
        <row r="385">
          <cell r="R385">
            <v>141.96874473599999</v>
          </cell>
          <cell r="T385">
            <v>149.0671819728</v>
          </cell>
          <cell r="W385">
            <v>170.309255403924</v>
          </cell>
          <cell r="AE385">
            <v>203.01261836736001</v>
          </cell>
        </row>
        <row r="386">
          <cell r="R386">
            <v>130.38367305600002</v>
          </cell>
          <cell r="T386">
            <v>136.90285670880002</v>
          </cell>
          <cell r="W386">
            <v>156.41151378980402</v>
          </cell>
          <cell r="AE386">
            <v>188.41542805056002</v>
          </cell>
        </row>
        <row r="387">
          <cell r="R387">
            <v>130.3785</v>
          </cell>
          <cell r="T387">
            <v>136.897425</v>
          </cell>
          <cell r="W387">
            <v>156.40530806250001</v>
          </cell>
          <cell r="AE387">
            <v>188.40890999999999</v>
          </cell>
        </row>
        <row r="388">
          <cell r="R388">
            <v>130.3785</v>
          </cell>
          <cell r="T388">
            <v>136.897425</v>
          </cell>
          <cell r="W388">
            <v>156.40530806250001</v>
          </cell>
          <cell r="AE388">
            <v>188.40890999999999</v>
          </cell>
        </row>
        <row r="389">
          <cell r="R389">
            <v>130.3785</v>
          </cell>
          <cell r="T389">
            <v>136.897425</v>
          </cell>
          <cell r="W389">
            <v>156.40530806250001</v>
          </cell>
          <cell r="AE389">
            <v>188.40890999999999</v>
          </cell>
        </row>
        <row r="390">
          <cell r="R390">
            <v>114.01545792</v>
          </cell>
          <cell r="T390">
            <v>119.71623081600001</v>
          </cell>
          <cell r="W390">
            <v>136.77579370728</v>
          </cell>
          <cell r="AE390">
            <v>167.79147697920001</v>
          </cell>
        </row>
        <row r="391">
          <cell r="R391">
            <v>114.01545792</v>
          </cell>
          <cell r="T391">
            <v>119.71623081600001</v>
          </cell>
          <cell r="W391">
            <v>136.77579370728</v>
          </cell>
          <cell r="AE391">
            <v>167.79147697920001</v>
          </cell>
        </row>
        <row r="392">
          <cell r="R392">
            <v>86.582999999999998</v>
          </cell>
          <cell r="T392">
            <v>90.912149999999997</v>
          </cell>
          <cell r="W392">
            <v>103.867131375</v>
          </cell>
          <cell r="AE392">
            <v>133.22658000000001</v>
          </cell>
        </row>
        <row r="393">
          <cell r="R393">
            <v>86.582999999999998</v>
          </cell>
          <cell r="T393">
            <v>90.912149999999997</v>
          </cell>
          <cell r="W393">
            <v>103.867131375</v>
          </cell>
          <cell r="AE393">
            <v>133.22658000000001</v>
          </cell>
        </row>
        <row r="394">
          <cell r="R394">
            <v>86.582999999999998</v>
          </cell>
          <cell r="T394">
            <v>90.912149999999997</v>
          </cell>
          <cell r="W394">
            <v>103.867131375</v>
          </cell>
          <cell r="AE394">
            <v>133.22658000000001</v>
          </cell>
        </row>
        <row r="395">
          <cell r="R395">
            <v>86.582999999999998</v>
          </cell>
          <cell r="T395">
            <v>90.912149999999997</v>
          </cell>
          <cell r="W395">
            <v>103.867131375</v>
          </cell>
          <cell r="AE395">
            <v>133.22658000000001</v>
          </cell>
        </row>
        <row r="398">
          <cell r="R398">
            <v>306.70403400000009</v>
          </cell>
          <cell r="T398">
            <v>322.03923570000012</v>
          </cell>
          <cell r="W398">
            <v>367.92982678725014</v>
          </cell>
          <cell r="AE398">
            <v>410.57908284000018</v>
          </cell>
        </row>
        <row r="399">
          <cell r="R399">
            <v>130.33402200000003</v>
          </cell>
          <cell r="T399">
            <v>136.85072310000004</v>
          </cell>
          <cell r="W399">
            <v>156.35195114175005</v>
          </cell>
          <cell r="AE399">
            <v>188.35286772000006</v>
          </cell>
        </row>
        <row r="400">
          <cell r="R400">
            <v>130.33402200000003</v>
          </cell>
          <cell r="T400">
            <v>136.85072310000004</v>
          </cell>
          <cell r="W400">
            <v>156.35195114175005</v>
          </cell>
          <cell r="AE400">
            <v>188.35286772000006</v>
          </cell>
        </row>
        <row r="401">
          <cell r="R401">
            <v>130.33402200000003</v>
          </cell>
          <cell r="T401">
            <v>136.85072310000004</v>
          </cell>
          <cell r="W401">
            <v>156.35195114175005</v>
          </cell>
          <cell r="AE401">
            <v>188.35286772000006</v>
          </cell>
        </row>
        <row r="402">
          <cell r="R402">
            <v>130.33402200000003</v>
          </cell>
          <cell r="T402">
            <v>136.85072310000004</v>
          </cell>
          <cell r="W402">
            <v>156.35195114175005</v>
          </cell>
          <cell r="AE402">
            <v>188.35286772000006</v>
          </cell>
        </row>
        <row r="403">
          <cell r="R403">
            <v>130.33402200000003</v>
          </cell>
          <cell r="T403">
            <v>136.85072310000004</v>
          </cell>
          <cell r="W403">
            <v>156.35195114175005</v>
          </cell>
          <cell r="AE403">
            <v>188.35286772000006</v>
          </cell>
        </row>
        <row r="404">
          <cell r="R404">
            <v>130.33402200000003</v>
          </cell>
          <cell r="T404">
            <v>136.85072310000004</v>
          </cell>
          <cell r="W404">
            <v>156.35195114175005</v>
          </cell>
          <cell r="AE404">
            <v>188.35286772000006</v>
          </cell>
        </row>
        <row r="405">
          <cell r="R405">
            <v>130.33402200000003</v>
          </cell>
          <cell r="T405">
            <v>136.85072310000004</v>
          </cell>
          <cell r="W405">
            <v>156.35195114175005</v>
          </cell>
          <cell r="AE405">
            <v>188.35286772000006</v>
          </cell>
        </row>
        <row r="406">
          <cell r="R406">
            <v>130.33402200000003</v>
          </cell>
          <cell r="T406">
            <v>136.85072310000004</v>
          </cell>
          <cell r="W406">
            <v>156.35195114175005</v>
          </cell>
          <cell r="AE406">
            <v>188.35286772000006</v>
          </cell>
        </row>
        <row r="407">
          <cell r="R407">
            <v>130.33402200000003</v>
          </cell>
          <cell r="T407">
            <v>136.85072310000004</v>
          </cell>
          <cell r="W407">
            <v>156.35195114175005</v>
          </cell>
          <cell r="AE407">
            <v>188.35286772000006</v>
          </cell>
        </row>
        <row r="408">
          <cell r="R408">
            <v>86.579766000000035</v>
          </cell>
          <cell r="T408">
            <v>90.908754300000041</v>
          </cell>
          <cell r="W408">
            <v>103.86325178775006</v>
          </cell>
          <cell r="AE408">
            <v>133.22250516000005</v>
          </cell>
        </row>
        <row r="411">
          <cell r="R411">
            <v>518.21733600000005</v>
          </cell>
          <cell r="T411">
            <v>544.12820280000005</v>
          </cell>
          <cell r="W411">
            <v>621.66647169900011</v>
          </cell>
          <cell r="AE411">
            <v>677.08584336000001</v>
          </cell>
        </row>
        <row r="412">
          <cell r="R412">
            <v>363.09382200000005</v>
          </cell>
          <cell r="T412">
            <v>381.24851310000008</v>
          </cell>
          <cell r="W412">
            <v>435.57642621675012</v>
          </cell>
          <cell r="AE412">
            <v>481.63021572000008</v>
          </cell>
        </row>
        <row r="413">
          <cell r="R413">
            <v>263.17777500000005</v>
          </cell>
          <cell r="T413">
            <v>276.33666375000007</v>
          </cell>
          <cell r="W413">
            <v>315.71463833437508</v>
          </cell>
          <cell r="AE413">
            <v>355.73599650000011</v>
          </cell>
        </row>
        <row r="414">
          <cell r="R414">
            <v>130.33754999999999</v>
          </cell>
          <cell r="T414">
            <v>136.85442749999999</v>
          </cell>
          <cell r="W414">
            <v>156.35618341874999</v>
          </cell>
          <cell r="AE414">
            <v>188.35731299999998</v>
          </cell>
        </row>
        <row r="415">
          <cell r="R415">
            <v>193.11037200000004</v>
          </cell>
          <cell r="T415">
            <v>202.76589060000006</v>
          </cell>
          <cell r="W415">
            <v>231.66003001050009</v>
          </cell>
          <cell r="AE415">
            <v>267.45106872000008</v>
          </cell>
        </row>
        <row r="416">
          <cell r="R416">
            <v>187.25124600000001</v>
          </cell>
          <cell r="T416">
            <v>196.61380830000002</v>
          </cell>
          <cell r="W416">
            <v>224.63127598275003</v>
          </cell>
          <cell r="AE416">
            <v>260.06856996000005</v>
          </cell>
        </row>
        <row r="417">
          <cell r="R417">
            <v>187.25124600000001</v>
          </cell>
          <cell r="T417">
            <v>196.61380830000002</v>
          </cell>
          <cell r="W417">
            <v>224.63127598275003</v>
          </cell>
          <cell r="AE417">
            <v>260.06856996000005</v>
          </cell>
        </row>
        <row r="418">
          <cell r="R418">
            <v>166.58951400000001</v>
          </cell>
          <cell r="T418">
            <v>174.91898970000003</v>
          </cell>
          <cell r="W418">
            <v>199.84494573225004</v>
          </cell>
          <cell r="AE418">
            <v>234.03478764000002</v>
          </cell>
        </row>
        <row r="419">
          <cell r="R419">
            <v>156.02932800000005</v>
          </cell>
          <cell r="T419">
            <v>163.83079440000006</v>
          </cell>
          <cell r="W419">
            <v>187.17668260200008</v>
          </cell>
          <cell r="AE419">
            <v>220.7289532800001</v>
          </cell>
        </row>
        <row r="420">
          <cell r="R420">
            <v>130.33402200000003</v>
          </cell>
          <cell r="T420">
            <v>136.85072310000004</v>
          </cell>
          <cell r="W420">
            <v>156.35195114175005</v>
          </cell>
          <cell r="AE420">
            <v>188.35286772000006</v>
          </cell>
        </row>
        <row r="421">
          <cell r="R421">
            <v>130.33402200000003</v>
          </cell>
          <cell r="T421">
            <v>136.85072310000004</v>
          </cell>
          <cell r="W421">
            <v>156.35195114175005</v>
          </cell>
          <cell r="AE421">
            <v>188.35286772000006</v>
          </cell>
        </row>
        <row r="422">
          <cell r="R422">
            <v>130.33402200000003</v>
          </cell>
          <cell r="T422">
            <v>136.85072310000004</v>
          </cell>
          <cell r="W422">
            <v>156.35195114175005</v>
          </cell>
          <cell r="AE422">
            <v>188.35286772000006</v>
          </cell>
        </row>
        <row r="423">
          <cell r="R423">
            <v>130.33402200000003</v>
          </cell>
          <cell r="T423">
            <v>136.85072310000004</v>
          </cell>
          <cell r="W423">
            <v>156.35195114175005</v>
          </cell>
          <cell r="AE423">
            <v>188.35286772000006</v>
          </cell>
        </row>
        <row r="424">
          <cell r="R424">
            <v>130.33402200000003</v>
          </cell>
          <cell r="T424">
            <v>136.85072310000004</v>
          </cell>
          <cell r="W424">
            <v>156.35195114175005</v>
          </cell>
          <cell r="AE424">
            <v>188.35286772000006</v>
          </cell>
        </row>
        <row r="425">
          <cell r="R425">
            <v>130.33402200000003</v>
          </cell>
          <cell r="T425">
            <v>136.85072310000004</v>
          </cell>
          <cell r="W425">
            <v>156.35195114175005</v>
          </cell>
          <cell r="AE425">
            <v>188.35286772000006</v>
          </cell>
        </row>
        <row r="426">
          <cell r="R426">
            <v>130.33402200000003</v>
          </cell>
          <cell r="T426">
            <v>136.85072310000004</v>
          </cell>
          <cell r="W426">
            <v>156.35195114175005</v>
          </cell>
          <cell r="AE426">
            <v>188.35286772000006</v>
          </cell>
        </row>
        <row r="427">
          <cell r="R427">
            <v>130.33402200000003</v>
          </cell>
          <cell r="T427">
            <v>136.85072310000004</v>
          </cell>
          <cell r="W427">
            <v>156.35195114175005</v>
          </cell>
          <cell r="AE427">
            <v>188.35286772000006</v>
          </cell>
        </row>
        <row r="428">
          <cell r="R428">
            <v>130.33402200000003</v>
          </cell>
          <cell r="T428">
            <v>136.85072310000004</v>
          </cell>
          <cell r="W428">
            <v>156.35195114175005</v>
          </cell>
          <cell r="AE428">
            <v>188.35286772000006</v>
          </cell>
        </row>
        <row r="429">
          <cell r="R429">
            <v>130.33402200000003</v>
          </cell>
          <cell r="T429">
            <v>136.85072310000004</v>
          </cell>
          <cell r="W429">
            <v>156.35195114175005</v>
          </cell>
          <cell r="AE429">
            <v>188.35286772000006</v>
          </cell>
        </row>
        <row r="430">
          <cell r="R430">
            <v>130.33402200000003</v>
          </cell>
          <cell r="T430">
            <v>136.85072310000004</v>
          </cell>
          <cell r="W430">
            <v>156.35195114175005</v>
          </cell>
          <cell r="AE430">
            <v>188.35286772000006</v>
          </cell>
        </row>
        <row r="431">
          <cell r="R431">
            <v>130.33402200000003</v>
          </cell>
          <cell r="T431">
            <v>136.85072310000004</v>
          </cell>
          <cell r="W431">
            <v>156.35195114175005</v>
          </cell>
          <cell r="AE431">
            <v>188.35286772000006</v>
          </cell>
        </row>
        <row r="432">
          <cell r="R432">
            <v>130.33402200000003</v>
          </cell>
          <cell r="T432">
            <v>136.85072310000004</v>
          </cell>
          <cell r="W432">
            <v>156.35195114175005</v>
          </cell>
          <cell r="AE432">
            <v>188.35286772000006</v>
          </cell>
        </row>
        <row r="433">
          <cell r="R433">
            <v>130.33402200000003</v>
          </cell>
          <cell r="T433">
            <v>136.85072310000004</v>
          </cell>
          <cell r="W433">
            <v>156.35195114175005</v>
          </cell>
          <cell r="AE433">
            <v>188.35286772000006</v>
          </cell>
        </row>
        <row r="434">
          <cell r="R434">
            <v>130.33402200000003</v>
          </cell>
          <cell r="T434">
            <v>136.85072310000004</v>
          </cell>
          <cell r="W434">
            <v>156.35195114175005</v>
          </cell>
          <cell r="AE434">
            <v>188.35286772000006</v>
          </cell>
        </row>
        <row r="435">
          <cell r="R435">
            <v>130.33402200000003</v>
          </cell>
          <cell r="T435">
            <v>136.85072310000004</v>
          </cell>
          <cell r="W435">
            <v>156.35195114175005</v>
          </cell>
          <cell r="AE435">
            <v>188.35286772000006</v>
          </cell>
        </row>
        <row r="436">
          <cell r="R436">
            <v>130.33402200000003</v>
          </cell>
          <cell r="T436">
            <v>136.85072310000004</v>
          </cell>
          <cell r="W436">
            <v>156.35195114175005</v>
          </cell>
          <cell r="AE436">
            <v>188.35286772000006</v>
          </cell>
        </row>
        <row r="437">
          <cell r="R437">
            <v>130.33402200000003</v>
          </cell>
          <cell r="T437">
            <v>136.85072310000004</v>
          </cell>
          <cell r="W437">
            <v>156.35195114175005</v>
          </cell>
          <cell r="AE437">
            <v>188.35286772000006</v>
          </cell>
        </row>
        <row r="438">
          <cell r="R438">
            <v>130.33402200000003</v>
          </cell>
          <cell r="T438">
            <v>136.85072310000004</v>
          </cell>
          <cell r="W438">
            <v>156.35195114175005</v>
          </cell>
          <cell r="AE438">
            <v>188.35286772000006</v>
          </cell>
        </row>
        <row r="439">
          <cell r="R439">
            <v>130.33402200000003</v>
          </cell>
          <cell r="T439">
            <v>136.85072310000004</v>
          </cell>
          <cell r="W439">
            <v>156.35195114175005</v>
          </cell>
          <cell r="AE439">
            <v>188.35286772000006</v>
          </cell>
        </row>
        <row r="440">
          <cell r="R440">
            <v>130.33402200000003</v>
          </cell>
          <cell r="T440">
            <v>136.85072310000004</v>
          </cell>
          <cell r="W440">
            <v>156.35195114175005</v>
          </cell>
          <cell r="AE440">
            <v>188.35286772000006</v>
          </cell>
        </row>
        <row r="441">
          <cell r="R441">
            <v>130.33402200000003</v>
          </cell>
          <cell r="T441">
            <v>136.85072310000004</v>
          </cell>
          <cell r="W441">
            <v>156.35195114175005</v>
          </cell>
          <cell r="AE441">
            <v>188.35286772000006</v>
          </cell>
        </row>
        <row r="442">
          <cell r="R442">
            <v>130.33402200000003</v>
          </cell>
          <cell r="T442">
            <v>136.85072310000004</v>
          </cell>
          <cell r="W442">
            <v>156.35195114175005</v>
          </cell>
          <cell r="AE442">
            <v>188.35286772000006</v>
          </cell>
        </row>
        <row r="443">
          <cell r="R443">
            <v>130.33402200000003</v>
          </cell>
          <cell r="T443">
            <v>136.85072310000004</v>
          </cell>
          <cell r="W443">
            <v>156.35195114175005</v>
          </cell>
          <cell r="AE443">
            <v>188.35286772000006</v>
          </cell>
        </row>
        <row r="444">
          <cell r="R444">
            <v>130.33402200000003</v>
          </cell>
          <cell r="T444">
            <v>136.85072310000004</v>
          </cell>
          <cell r="W444">
            <v>156.35195114175005</v>
          </cell>
          <cell r="AE444">
            <v>188.35286772000006</v>
          </cell>
        </row>
        <row r="445">
          <cell r="R445">
            <v>130.33402200000003</v>
          </cell>
          <cell r="T445">
            <v>136.85072310000004</v>
          </cell>
          <cell r="W445">
            <v>156.35195114175005</v>
          </cell>
          <cell r="AE445">
            <v>188.35286772000006</v>
          </cell>
        </row>
        <row r="446">
          <cell r="R446">
            <v>130.33402200000003</v>
          </cell>
          <cell r="T446">
            <v>136.85072310000004</v>
          </cell>
          <cell r="W446">
            <v>156.35195114175005</v>
          </cell>
          <cell r="AE446">
            <v>188.35286772000006</v>
          </cell>
        </row>
        <row r="447">
          <cell r="R447">
            <v>130.33402200000003</v>
          </cell>
          <cell r="T447">
            <v>136.85072310000004</v>
          </cell>
          <cell r="W447">
            <v>156.35195114175005</v>
          </cell>
          <cell r="AE447">
            <v>188.35286772000006</v>
          </cell>
        </row>
        <row r="448">
          <cell r="R448">
            <v>130.33402200000003</v>
          </cell>
          <cell r="T448">
            <v>136.85072310000004</v>
          </cell>
          <cell r="W448">
            <v>156.35195114175005</v>
          </cell>
          <cell r="AE448">
            <v>188.35286772000006</v>
          </cell>
        </row>
        <row r="449">
          <cell r="R449">
            <v>130.33402200000003</v>
          </cell>
          <cell r="T449">
            <v>136.85072310000004</v>
          </cell>
          <cell r="W449">
            <v>156.35195114175005</v>
          </cell>
          <cell r="AE449">
            <v>188.35286772000006</v>
          </cell>
        </row>
        <row r="450">
          <cell r="R450">
            <v>130.33402200000003</v>
          </cell>
          <cell r="T450">
            <v>136.85072310000004</v>
          </cell>
          <cell r="W450">
            <v>156.35195114175005</v>
          </cell>
          <cell r="AE450">
            <v>188.35286772000006</v>
          </cell>
        </row>
        <row r="451">
          <cell r="R451">
            <v>130.33402200000003</v>
          </cell>
          <cell r="T451">
            <v>136.85072310000004</v>
          </cell>
          <cell r="W451">
            <v>156.35195114175005</v>
          </cell>
          <cell r="AE451">
            <v>188.35286772000006</v>
          </cell>
        </row>
        <row r="452">
          <cell r="R452">
            <v>130.33402200000003</v>
          </cell>
          <cell r="T452">
            <v>136.85072310000004</v>
          </cell>
          <cell r="W452">
            <v>156.35195114175005</v>
          </cell>
          <cell r="AE452">
            <v>188.35286772000006</v>
          </cell>
        </row>
        <row r="453">
          <cell r="R453">
            <v>86.579766000000035</v>
          </cell>
          <cell r="T453">
            <v>90.908754300000041</v>
          </cell>
          <cell r="W453">
            <v>103.86325178775006</v>
          </cell>
          <cell r="AE453">
            <v>133.22250516000005</v>
          </cell>
        </row>
        <row r="454">
          <cell r="R454">
            <v>86.579766000000035</v>
          </cell>
          <cell r="T454">
            <v>90.908754300000041</v>
          </cell>
          <cell r="W454">
            <v>103.86325178775006</v>
          </cell>
          <cell r="AE454">
            <v>133.22250516000005</v>
          </cell>
        </row>
        <row r="455">
          <cell r="R455">
            <v>86.579766000000035</v>
          </cell>
          <cell r="T455">
            <v>90.908754300000041</v>
          </cell>
          <cell r="W455">
            <v>103.86325178775006</v>
          </cell>
          <cell r="AE455">
            <v>133.22250516000005</v>
          </cell>
        </row>
        <row r="456">
          <cell r="R456">
            <v>86.579766000000035</v>
          </cell>
          <cell r="T456">
            <v>90.908754300000041</v>
          </cell>
          <cell r="W456">
            <v>103.86325178775006</v>
          </cell>
          <cell r="AE456">
            <v>133.22250516000005</v>
          </cell>
        </row>
        <row r="457">
          <cell r="R457">
            <v>86.579766000000035</v>
          </cell>
          <cell r="T457">
            <v>90.908754300000041</v>
          </cell>
          <cell r="W457">
            <v>103.86325178775006</v>
          </cell>
          <cell r="AE457">
            <v>133.22250516000005</v>
          </cell>
        </row>
        <row r="458">
          <cell r="R458">
            <v>130.33402200000003</v>
          </cell>
          <cell r="T458">
            <v>136.85072310000004</v>
          </cell>
          <cell r="W458">
            <v>156.35195114175005</v>
          </cell>
          <cell r="AE458">
            <v>188.35286772000006</v>
          </cell>
        </row>
        <row r="459">
          <cell r="R459">
            <v>130.33402200000003</v>
          </cell>
          <cell r="T459">
            <v>136.85072310000004</v>
          </cell>
          <cell r="W459">
            <v>156.35195114175005</v>
          </cell>
          <cell r="AE459">
            <v>188.35286772000006</v>
          </cell>
        </row>
        <row r="460">
          <cell r="R460">
            <v>130.33402200000003</v>
          </cell>
          <cell r="T460">
            <v>136.85072310000004</v>
          </cell>
          <cell r="W460">
            <v>156.35195114175005</v>
          </cell>
          <cell r="AE460">
            <v>188.35286772000006</v>
          </cell>
        </row>
        <row r="461">
          <cell r="R461">
            <v>130.33402200000003</v>
          </cell>
          <cell r="T461">
            <v>136.85072310000004</v>
          </cell>
          <cell r="W461">
            <v>156.35195114175005</v>
          </cell>
          <cell r="AE461">
            <v>188.35286772000006</v>
          </cell>
        </row>
        <row r="462">
          <cell r="R462">
            <v>130.33402200000003</v>
          </cell>
          <cell r="T462">
            <v>136.85072310000004</v>
          </cell>
          <cell r="W462">
            <v>156.35195114175005</v>
          </cell>
          <cell r="AE462">
            <v>188.35286772000006</v>
          </cell>
        </row>
        <row r="463">
          <cell r="R463">
            <v>122.05557000000003</v>
          </cell>
          <cell r="T463">
            <v>128.15834850000005</v>
          </cell>
          <cell r="W463">
            <v>146.42091316125007</v>
          </cell>
          <cell r="AE463">
            <v>177.92201820000008</v>
          </cell>
        </row>
        <row r="464">
          <cell r="R464">
            <v>110.18385000000001</v>
          </cell>
          <cell r="T464">
            <v>115.69304250000002</v>
          </cell>
          <cell r="W464">
            <v>132.17930105625004</v>
          </cell>
          <cell r="AE464">
            <v>162.96365100000003</v>
          </cell>
        </row>
        <row r="465">
          <cell r="R465">
            <v>99.582210000000003</v>
          </cell>
          <cell r="T465">
            <v>104.56132050000001</v>
          </cell>
          <cell r="W465">
            <v>119.46130867125002</v>
          </cell>
          <cell r="AE465">
            <v>149.60558460000001</v>
          </cell>
        </row>
        <row r="466">
          <cell r="R466">
            <v>99.582210000000003</v>
          </cell>
          <cell r="T466">
            <v>104.56132050000001</v>
          </cell>
          <cell r="W466">
            <v>119.46130867125002</v>
          </cell>
          <cell r="AE466">
            <v>149.60558460000001</v>
          </cell>
        </row>
        <row r="467">
          <cell r="R467">
            <v>99.582210000000003</v>
          </cell>
          <cell r="T467">
            <v>104.56132050000001</v>
          </cell>
          <cell r="W467">
            <v>119.46130867125002</v>
          </cell>
          <cell r="AE467">
            <v>149.60558460000001</v>
          </cell>
        </row>
        <row r="468">
          <cell r="R468">
            <v>99.582210000000003</v>
          </cell>
          <cell r="T468">
            <v>104.56132050000001</v>
          </cell>
          <cell r="W468">
            <v>119.46130867125002</v>
          </cell>
          <cell r="AE468">
            <v>149.60558460000001</v>
          </cell>
        </row>
        <row r="469">
          <cell r="R469">
            <v>86.579766000000035</v>
          </cell>
          <cell r="T469">
            <v>90.908754300000041</v>
          </cell>
          <cell r="W469">
            <v>103.86325178775006</v>
          </cell>
          <cell r="AE469">
            <v>133.22250516000005</v>
          </cell>
        </row>
        <row r="470">
          <cell r="R470">
            <v>86.579766000000035</v>
          </cell>
          <cell r="T470">
            <v>90.908754300000041</v>
          </cell>
          <cell r="W470">
            <v>103.86325178775006</v>
          </cell>
          <cell r="AE470">
            <v>133.22250516000005</v>
          </cell>
        </row>
        <row r="471">
          <cell r="R471">
            <v>86.579766000000035</v>
          </cell>
          <cell r="T471">
            <v>90.908754300000041</v>
          </cell>
          <cell r="W471">
            <v>103.86325178775006</v>
          </cell>
          <cell r="AE471">
            <v>133.22250516000005</v>
          </cell>
        </row>
        <row r="472">
          <cell r="R472">
            <v>86.579766000000035</v>
          </cell>
          <cell r="T472">
            <v>90.908754300000041</v>
          </cell>
          <cell r="W472">
            <v>103.86325178775006</v>
          </cell>
          <cell r="AE472">
            <v>133.22250516000005</v>
          </cell>
        </row>
        <row r="473">
          <cell r="R473">
            <v>86.579766000000035</v>
          </cell>
          <cell r="T473">
            <v>90.908754300000041</v>
          </cell>
          <cell r="W473">
            <v>103.86325178775006</v>
          </cell>
          <cell r="AE473">
            <v>133.22250516000005</v>
          </cell>
        </row>
        <row r="474">
          <cell r="R474">
            <v>86.579766000000035</v>
          </cell>
          <cell r="T474">
            <v>90.908754300000041</v>
          </cell>
          <cell r="W474">
            <v>103.86325178775006</v>
          </cell>
          <cell r="AE474">
            <v>133.22250516000005</v>
          </cell>
        </row>
        <row r="475">
          <cell r="R475">
            <v>86.579766000000035</v>
          </cell>
          <cell r="T475">
            <v>90.908754300000041</v>
          </cell>
          <cell r="W475">
            <v>103.86325178775006</v>
          </cell>
          <cell r="AE475">
            <v>133.22250516000005</v>
          </cell>
        </row>
        <row r="476">
          <cell r="R476">
            <v>86.579766000000035</v>
          </cell>
          <cell r="T476">
            <v>90.908754300000041</v>
          </cell>
          <cell r="W476">
            <v>103.86325178775006</v>
          </cell>
          <cell r="AE476">
            <v>133.22250516000005</v>
          </cell>
        </row>
        <row r="477">
          <cell r="R477">
            <v>86.579766000000035</v>
          </cell>
          <cell r="T477">
            <v>90.908754300000041</v>
          </cell>
          <cell r="W477">
            <v>103.86325178775006</v>
          </cell>
          <cell r="AE477">
            <v>133.22250516000005</v>
          </cell>
        </row>
        <row r="478">
          <cell r="R478">
            <v>86.579766000000035</v>
          </cell>
          <cell r="T478">
            <v>90.908754300000041</v>
          </cell>
          <cell r="W478">
            <v>103.86325178775006</v>
          </cell>
          <cell r="AE478">
            <v>133.22250516000005</v>
          </cell>
        </row>
        <row r="479">
          <cell r="R479">
            <v>86.579766000000035</v>
          </cell>
          <cell r="T479">
            <v>90.908754300000041</v>
          </cell>
          <cell r="W479">
            <v>103.86325178775006</v>
          </cell>
          <cell r="AE479">
            <v>133.22250516000005</v>
          </cell>
        </row>
        <row r="480">
          <cell r="R480">
            <v>86.579766000000035</v>
          </cell>
          <cell r="T480">
            <v>90.908754300000041</v>
          </cell>
          <cell r="W480">
            <v>103.86325178775006</v>
          </cell>
          <cell r="AE480">
            <v>133.22250516000005</v>
          </cell>
        </row>
        <row r="481">
          <cell r="R481">
            <v>86.579766000000035</v>
          </cell>
          <cell r="T481">
            <v>90.908754300000041</v>
          </cell>
          <cell r="W481">
            <v>103.86325178775006</v>
          </cell>
          <cell r="AE481">
            <v>133.22250516000005</v>
          </cell>
        </row>
        <row r="482">
          <cell r="R482">
            <v>86.579766000000035</v>
          </cell>
          <cell r="T482">
            <v>90.908754300000041</v>
          </cell>
          <cell r="W482">
            <v>103.86325178775006</v>
          </cell>
          <cell r="AE482">
            <v>133.22250516000005</v>
          </cell>
        </row>
        <row r="483">
          <cell r="R483">
            <v>86.579766000000035</v>
          </cell>
          <cell r="T483">
            <v>90.908754300000041</v>
          </cell>
          <cell r="W483">
            <v>103.86325178775006</v>
          </cell>
          <cell r="AE483">
            <v>133.22250516000005</v>
          </cell>
        </row>
        <row r="484">
          <cell r="R484">
            <v>86.579766000000035</v>
          </cell>
          <cell r="T484">
            <v>90.908754300000041</v>
          </cell>
          <cell r="W484">
            <v>103.86325178775006</v>
          </cell>
          <cell r="AE484">
            <v>133.22250516000005</v>
          </cell>
        </row>
        <row r="485">
          <cell r="R485">
            <v>86.579766000000035</v>
          </cell>
          <cell r="T485">
            <v>90.908754300000041</v>
          </cell>
          <cell r="W485">
            <v>103.86325178775006</v>
          </cell>
          <cell r="AE485">
            <v>133.22250516000005</v>
          </cell>
        </row>
        <row r="486">
          <cell r="R486">
            <v>86.579766000000035</v>
          </cell>
          <cell r="T486">
            <v>90.908754300000041</v>
          </cell>
          <cell r="W486">
            <v>103.86325178775006</v>
          </cell>
          <cell r="AE486">
            <v>133.22250516000005</v>
          </cell>
        </row>
        <row r="487">
          <cell r="R487">
            <v>86.579766000000035</v>
          </cell>
          <cell r="T487">
            <v>90.908754300000041</v>
          </cell>
          <cell r="W487">
            <v>103.86325178775006</v>
          </cell>
          <cell r="AE487">
            <v>133.22250516000005</v>
          </cell>
        </row>
        <row r="488">
          <cell r="R488">
            <v>86.579766000000035</v>
          </cell>
          <cell r="T488">
            <v>90.908754300000041</v>
          </cell>
          <cell r="W488">
            <v>103.86325178775006</v>
          </cell>
          <cell r="AE488">
            <v>133.22250516000005</v>
          </cell>
        </row>
        <row r="489">
          <cell r="R489">
            <v>86.579766000000035</v>
          </cell>
          <cell r="T489">
            <v>90.908754300000041</v>
          </cell>
          <cell r="W489">
            <v>103.86325178775006</v>
          </cell>
          <cell r="AE489">
            <v>133.22250516000005</v>
          </cell>
        </row>
        <row r="492">
          <cell r="R492">
            <v>518.21733600000005</v>
          </cell>
          <cell r="T492">
            <v>544.12820280000005</v>
          </cell>
          <cell r="W492">
            <v>621.66647169900011</v>
          </cell>
          <cell r="AE492">
            <v>677.08584336000001</v>
          </cell>
        </row>
        <row r="493">
          <cell r="R493">
            <v>363.09382200000005</v>
          </cell>
          <cell r="T493">
            <v>381.24851310000008</v>
          </cell>
          <cell r="W493">
            <v>435.57642621675012</v>
          </cell>
          <cell r="AE493">
            <v>481.63021572000008</v>
          </cell>
        </row>
        <row r="494">
          <cell r="R494">
            <v>306.70403400000009</v>
          </cell>
          <cell r="T494">
            <v>322.03923570000012</v>
          </cell>
          <cell r="W494">
            <v>367.92982678725014</v>
          </cell>
          <cell r="AE494">
            <v>410.57908284000018</v>
          </cell>
        </row>
        <row r="495">
          <cell r="R495">
            <v>263.1825</v>
          </cell>
          <cell r="T495">
            <v>276.34162500000002</v>
          </cell>
          <cell r="W495">
            <v>315.72030656250007</v>
          </cell>
          <cell r="AE495">
            <v>355.74195000000003</v>
          </cell>
        </row>
        <row r="496">
          <cell r="R496">
            <v>193.11037200000004</v>
          </cell>
          <cell r="T496">
            <v>202.76589060000006</v>
          </cell>
          <cell r="W496">
            <v>231.66003001050009</v>
          </cell>
          <cell r="AE496">
            <v>267.45106872000008</v>
          </cell>
        </row>
        <row r="497">
          <cell r="R497">
            <v>193.11037200000004</v>
          </cell>
          <cell r="T497">
            <v>202.76589060000006</v>
          </cell>
          <cell r="W497">
            <v>231.66003001050009</v>
          </cell>
          <cell r="AE497">
            <v>267.45106872000008</v>
          </cell>
        </row>
        <row r="498">
          <cell r="R498">
            <v>193.10550000000001</v>
          </cell>
          <cell r="T498">
            <v>202.76077500000002</v>
          </cell>
          <cell r="W498">
            <v>231.65418543750005</v>
          </cell>
          <cell r="AE498">
            <v>267.44493000000006</v>
          </cell>
        </row>
        <row r="499">
          <cell r="R499">
            <v>156.03</v>
          </cell>
          <cell r="T499">
            <v>163.83150000000001</v>
          </cell>
          <cell r="W499">
            <v>187.17748875000001</v>
          </cell>
          <cell r="AE499">
            <v>220.72980000000001</v>
          </cell>
        </row>
        <row r="500">
          <cell r="R500">
            <v>141.91468200000003</v>
          </cell>
          <cell r="T500">
            <v>149.01041610000004</v>
          </cell>
          <cell r="W500">
            <v>170.24440039425005</v>
          </cell>
          <cell r="AE500">
            <v>202.94449932000003</v>
          </cell>
        </row>
        <row r="501">
          <cell r="R501">
            <v>141.91468200000003</v>
          </cell>
          <cell r="T501">
            <v>149.01041610000004</v>
          </cell>
          <cell r="W501">
            <v>170.24440039425005</v>
          </cell>
          <cell r="AE501">
            <v>202.94449932000003</v>
          </cell>
        </row>
        <row r="502">
          <cell r="R502">
            <v>141.91468200000003</v>
          </cell>
          <cell r="T502">
            <v>149.01041610000004</v>
          </cell>
          <cell r="W502">
            <v>170.24440039425005</v>
          </cell>
          <cell r="AE502">
            <v>202.94449932000003</v>
          </cell>
        </row>
        <row r="503">
          <cell r="R503">
            <v>141.91468200000003</v>
          </cell>
          <cell r="T503">
            <v>149.01041610000004</v>
          </cell>
          <cell r="W503">
            <v>170.24440039425005</v>
          </cell>
          <cell r="AE503">
            <v>202.94449932000003</v>
          </cell>
        </row>
        <row r="504">
          <cell r="R504">
            <v>141.91468200000003</v>
          </cell>
          <cell r="T504">
            <v>149.01041610000004</v>
          </cell>
          <cell r="W504">
            <v>170.24440039425005</v>
          </cell>
          <cell r="AE504">
            <v>202.94449932000003</v>
          </cell>
        </row>
        <row r="505">
          <cell r="R505">
            <v>141.91468200000003</v>
          </cell>
          <cell r="T505">
            <v>149.01041610000004</v>
          </cell>
          <cell r="W505">
            <v>170.24440039425005</v>
          </cell>
          <cell r="AE505">
            <v>202.94449932000003</v>
          </cell>
        </row>
        <row r="506">
          <cell r="R506">
            <v>141.91468200000003</v>
          </cell>
          <cell r="T506">
            <v>149.01041610000004</v>
          </cell>
          <cell r="W506">
            <v>170.24440039425005</v>
          </cell>
          <cell r="AE506">
            <v>202.94449932000003</v>
          </cell>
        </row>
        <row r="507">
          <cell r="R507">
            <v>141.91468200000003</v>
          </cell>
          <cell r="T507">
            <v>149.01041610000004</v>
          </cell>
          <cell r="W507">
            <v>170.24440039425005</v>
          </cell>
          <cell r="AE507">
            <v>202.94449932000003</v>
          </cell>
        </row>
        <row r="508">
          <cell r="R508">
            <v>130.33402200000003</v>
          </cell>
          <cell r="T508">
            <v>136.85072310000004</v>
          </cell>
          <cell r="W508">
            <v>156.35195114175005</v>
          </cell>
          <cell r="AE508">
            <v>188.35286772000006</v>
          </cell>
        </row>
        <row r="509">
          <cell r="R509">
            <v>130.33402200000003</v>
          </cell>
          <cell r="T509">
            <v>136.85072310000004</v>
          </cell>
          <cell r="W509">
            <v>156.35195114175005</v>
          </cell>
          <cell r="AE509">
            <v>188.35286772000006</v>
          </cell>
        </row>
        <row r="510">
          <cell r="R510">
            <v>130.33402200000003</v>
          </cell>
          <cell r="T510">
            <v>136.85072310000004</v>
          </cell>
          <cell r="W510">
            <v>156.35195114175005</v>
          </cell>
          <cell r="AE510">
            <v>188.35286772000006</v>
          </cell>
        </row>
        <row r="511">
          <cell r="R511">
            <v>130.33402200000003</v>
          </cell>
          <cell r="T511">
            <v>136.85072310000004</v>
          </cell>
          <cell r="W511">
            <v>156.35195114175005</v>
          </cell>
          <cell r="AE511">
            <v>188.35286772000006</v>
          </cell>
        </row>
        <row r="512">
          <cell r="R512">
            <v>130.33402200000003</v>
          </cell>
          <cell r="T512">
            <v>136.85072310000004</v>
          </cell>
          <cell r="W512">
            <v>156.35195114175005</v>
          </cell>
          <cell r="AE512">
            <v>188.35286772000006</v>
          </cell>
        </row>
        <row r="513">
          <cell r="R513">
            <v>117.90450000000001</v>
          </cell>
          <cell r="T513">
            <v>123.79972500000002</v>
          </cell>
          <cell r="W513">
            <v>141.44118581250004</v>
          </cell>
          <cell r="AE513">
            <v>172.69167000000004</v>
          </cell>
        </row>
        <row r="514">
          <cell r="R514">
            <v>117.90450000000001</v>
          </cell>
          <cell r="T514">
            <v>123.79972500000002</v>
          </cell>
          <cell r="W514">
            <v>141.44118581250004</v>
          </cell>
          <cell r="AE514">
            <v>172.69167000000004</v>
          </cell>
        </row>
        <row r="515">
          <cell r="R515">
            <v>106.40700000000001</v>
          </cell>
          <cell r="T515">
            <v>111.72735000000002</v>
          </cell>
          <cell r="W515">
            <v>127.64849737500002</v>
          </cell>
          <cell r="AE515">
            <v>158.20482000000004</v>
          </cell>
        </row>
        <row r="516">
          <cell r="R516">
            <v>106.40700000000001</v>
          </cell>
          <cell r="T516">
            <v>111.72735000000002</v>
          </cell>
          <cell r="W516">
            <v>127.64849737500002</v>
          </cell>
          <cell r="AE516">
            <v>158.20482000000004</v>
          </cell>
        </row>
        <row r="517">
          <cell r="R517">
            <v>86.579766000000035</v>
          </cell>
          <cell r="T517">
            <v>90.908754300000041</v>
          </cell>
          <cell r="W517">
            <v>103.86325178775006</v>
          </cell>
          <cell r="AE517">
            <v>133.22250516000005</v>
          </cell>
        </row>
        <row r="518">
          <cell r="R518">
            <v>86.579766000000035</v>
          </cell>
          <cell r="T518">
            <v>90.908754300000041</v>
          </cell>
          <cell r="W518">
            <v>103.86325178775006</v>
          </cell>
          <cell r="AE518">
            <v>133.22250516000005</v>
          </cell>
        </row>
        <row r="519">
          <cell r="R519">
            <v>86.579766000000035</v>
          </cell>
          <cell r="T519">
            <v>90.908754300000041</v>
          </cell>
          <cell r="W519">
            <v>103.86325178775006</v>
          </cell>
          <cell r="AE519">
            <v>133.22250516000005</v>
          </cell>
        </row>
        <row r="520">
          <cell r="R520">
            <v>86.582999999999998</v>
          </cell>
          <cell r="T520">
            <v>90.912149999999997</v>
          </cell>
          <cell r="W520">
            <v>103.867131375</v>
          </cell>
          <cell r="AE520">
            <v>133.22658000000001</v>
          </cell>
        </row>
        <row r="521">
          <cell r="R521">
            <v>86.582999999999998</v>
          </cell>
          <cell r="T521">
            <v>90.912149999999997</v>
          </cell>
          <cell r="W521">
            <v>103.867131375</v>
          </cell>
          <cell r="AE521">
            <v>133.22658000000001</v>
          </cell>
        </row>
        <row r="522">
          <cell r="R522">
            <v>86.582999999999998</v>
          </cell>
          <cell r="T522">
            <v>90.912149999999997</v>
          </cell>
          <cell r="W522">
            <v>103.867131375</v>
          </cell>
          <cell r="AE522">
            <v>133.22658000000001</v>
          </cell>
        </row>
        <row r="523">
          <cell r="R523">
            <v>86.582999999999998</v>
          </cell>
          <cell r="T523">
            <v>90.912149999999997</v>
          </cell>
          <cell r="W523">
            <v>103.867131375</v>
          </cell>
          <cell r="AE523">
            <v>133.22658000000001</v>
          </cell>
        </row>
        <row r="524">
          <cell r="R524">
            <v>86.582999999999998</v>
          </cell>
          <cell r="T524">
            <v>90.912149999999997</v>
          </cell>
          <cell r="W524">
            <v>103.867131375</v>
          </cell>
          <cell r="AE524">
            <v>133.22658000000001</v>
          </cell>
        </row>
        <row r="525">
          <cell r="R525">
            <v>86.582999999999998</v>
          </cell>
          <cell r="T525">
            <v>90.912149999999997</v>
          </cell>
          <cell r="W525">
            <v>103.867131375</v>
          </cell>
          <cell r="AE525">
            <v>133.22658000000001</v>
          </cell>
        </row>
        <row r="528">
          <cell r="R528">
            <v>363.09382200000005</v>
          </cell>
          <cell r="T528">
            <v>381.24851310000008</v>
          </cell>
          <cell r="W528">
            <v>435.57642621675012</v>
          </cell>
          <cell r="AE528">
            <v>481.63021572000008</v>
          </cell>
        </row>
        <row r="529">
          <cell r="R529">
            <v>242.21925000000002</v>
          </cell>
          <cell r="T529">
            <v>254.33021250000002</v>
          </cell>
          <cell r="W529">
            <v>290.57226778125005</v>
          </cell>
          <cell r="AE529">
            <v>329.32825500000007</v>
          </cell>
        </row>
        <row r="530">
          <cell r="R530">
            <v>193.11037200000004</v>
          </cell>
          <cell r="T530">
            <v>202.76589060000006</v>
          </cell>
          <cell r="W530">
            <v>231.66003001050009</v>
          </cell>
          <cell r="AE530">
            <v>267.45106872000008</v>
          </cell>
        </row>
        <row r="531">
          <cell r="R531">
            <v>187.59522600000003</v>
          </cell>
          <cell r="T531">
            <v>196.97498730000004</v>
          </cell>
          <cell r="W531">
            <v>225.04392299025005</v>
          </cell>
          <cell r="AE531">
            <v>260.50198476000003</v>
          </cell>
        </row>
        <row r="532">
          <cell r="R532">
            <v>141.91468200000003</v>
          </cell>
          <cell r="T532">
            <v>149.01041610000004</v>
          </cell>
          <cell r="W532">
            <v>170.24440039425005</v>
          </cell>
          <cell r="AE532">
            <v>202.94449932000003</v>
          </cell>
        </row>
        <row r="533">
          <cell r="R533">
            <v>130.33402200000003</v>
          </cell>
          <cell r="T533">
            <v>136.85072310000004</v>
          </cell>
          <cell r="W533">
            <v>156.35195114175005</v>
          </cell>
          <cell r="AE533">
            <v>188.35286772000006</v>
          </cell>
        </row>
        <row r="534">
          <cell r="R534">
            <v>86.579766000000035</v>
          </cell>
          <cell r="T534">
            <v>90.908754300000041</v>
          </cell>
          <cell r="W534">
            <v>103.86325178775006</v>
          </cell>
          <cell r="AE534">
            <v>133.22250516000005</v>
          </cell>
        </row>
        <row r="535">
          <cell r="R535">
            <v>86.579766000000035</v>
          </cell>
          <cell r="T535">
            <v>90.908754300000041</v>
          </cell>
          <cell r="W535">
            <v>103.86325178775006</v>
          </cell>
          <cell r="AE535">
            <v>133.22250516000005</v>
          </cell>
        </row>
        <row r="538">
          <cell r="R538">
            <v>363.09382200000005</v>
          </cell>
          <cell r="T538">
            <v>381.24851310000008</v>
          </cell>
          <cell r="W538">
            <v>435.57642621675012</v>
          </cell>
          <cell r="AE538">
            <v>481.63021572000008</v>
          </cell>
        </row>
        <row r="539">
          <cell r="R539">
            <v>313.14792600000004</v>
          </cell>
          <cell r="T539">
            <v>328.80532230000006</v>
          </cell>
          <cell r="W539">
            <v>375.66008072775008</v>
          </cell>
          <cell r="AE539">
            <v>418.69838676000012</v>
          </cell>
        </row>
        <row r="540">
          <cell r="R540">
            <v>166.58951400000001</v>
          </cell>
          <cell r="T540">
            <v>174.91898970000003</v>
          </cell>
          <cell r="W540">
            <v>199.84494573225004</v>
          </cell>
          <cell r="AE540">
            <v>234.03478764000002</v>
          </cell>
        </row>
        <row r="541">
          <cell r="R541">
            <v>130.33402200000003</v>
          </cell>
          <cell r="T541">
            <v>136.85072310000004</v>
          </cell>
          <cell r="W541">
            <v>156.35195114175005</v>
          </cell>
          <cell r="AE541">
            <v>188.35286772000006</v>
          </cell>
        </row>
        <row r="542">
          <cell r="R542">
            <v>86.579766000000035</v>
          </cell>
          <cell r="T542">
            <v>90.908754300000041</v>
          </cell>
          <cell r="W542">
            <v>103.86325178775006</v>
          </cell>
          <cell r="AE542">
            <v>133.22250516000005</v>
          </cell>
        </row>
        <row r="543">
          <cell r="R543">
            <v>113.97204000000002</v>
          </cell>
          <cell r="T543">
            <v>119.67064200000003</v>
          </cell>
          <cell r="W543">
            <v>136.72370848500003</v>
          </cell>
          <cell r="AE543">
            <v>167.73677040000004</v>
          </cell>
        </row>
        <row r="544">
          <cell r="R544">
            <v>112.28653800000002</v>
          </cell>
          <cell r="T544">
            <v>117.90086490000003</v>
          </cell>
          <cell r="W544">
            <v>134.70173814825003</v>
          </cell>
          <cell r="AE544">
            <v>165.61303788000004</v>
          </cell>
        </row>
        <row r="545">
          <cell r="R545">
            <v>86.579766000000035</v>
          </cell>
          <cell r="T545">
            <v>90.908754300000041</v>
          </cell>
          <cell r="W545">
            <v>103.86325178775006</v>
          </cell>
          <cell r="AE545">
            <v>133.22250516000005</v>
          </cell>
        </row>
        <row r="546">
          <cell r="R546">
            <v>86.579766000000035</v>
          </cell>
          <cell r="T546">
            <v>90.908754300000041</v>
          </cell>
          <cell r="W546">
            <v>103.86325178775006</v>
          </cell>
          <cell r="AE546">
            <v>133.22250516000005</v>
          </cell>
        </row>
        <row r="547">
          <cell r="R547">
            <v>86.579766000000035</v>
          </cell>
          <cell r="T547">
            <v>90.908754300000041</v>
          </cell>
          <cell r="W547">
            <v>103.86325178775006</v>
          </cell>
          <cell r="AE547">
            <v>133.22250516000005</v>
          </cell>
        </row>
        <row r="548">
          <cell r="R548">
            <v>86.579766000000035</v>
          </cell>
          <cell r="T548">
            <v>90.908754300000041</v>
          </cell>
          <cell r="W548">
            <v>103.86325178775006</v>
          </cell>
          <cell r="AE548">
            <v>133.22250516000005</v>
          </cell>
        </row>
        <row r="549">
          <cell r="R549">
            <v>86.579766000000035</v>
          </cell>
          <cell r="T549">
            <v>90.908754300000041</v>
          </cell>
          <cell r="W549">
            <v>103.86325178775006</v>
          </cell>
          <cell r="AE549">
            <v>133.22250516000005</v>
          </cell>
        </row>
        <row r="550">
          <cell r="R550">
            <v>86.579766000000035</v>
          </cell>
          <cell r="T550">
            <v>90.908754300000041</v>
          </cell>
          <cell r="W550">
            <v>103.86325178775006</v>
          </cell>
          <cell r="AE550">
            <v>133.22250516000005</v>
          </cell>
        </row>
        <row r="551">
          <cell r="R551">
            <v>86.579766000000035</v>
          </cell>
          <cell r="T551">
            <v>90.908754300000041</v>
          </cell>
          <cell r="W551">
            <v>103.86325178775006</v>
          </cell>
          <cell r="AE551">
            <v>133.22250516000005</v>
          </cell>
        </row>
        <row r="552">
          <cell r="R552">
            <v>86.579766000000035</v>
          </cell>
          <cell r="T552">
            <v>90.908754300000041</v>
          </cell>
          <cell r="W552">
            <v>103.86325178775006</v>
          </cell>
          <cell r="AE552">
            <v>133.22250516000005</v>
          </cell>
        </row>
        <row r="553">
          <cell r="R553">
            <v>86.579766000000035</v>
          </cell>
          <cell r="T553">
            <v>90.908754300000041</v>
          </cell>
          <cell r="W553">
            <v>103.86325178775006</v>
          </cell>
          <cell r="AE553">
            <v>133.22250516000005</v>
          </cell>
        </row>
        <row r="554">
          <cell r="R554">
            <v>86.579766000000035</v>
          </cell>
          <cell r="T554">
            <v>90.908754300000041</v>
          </cell>
          <cell r="W554">
            <v>103.86325178775006</v>
          </cell>
          <cell r="AE554">
            <v>133.22250516000005</v>
          </cell>
        </row>
        <row r="555">
          <cell r="R555">
            <v>86.579766000000035</v>
          </cell>
          <cell r="T555">
            <v>90.908754300000041</v>
          </cell>
          <cell r="W555">
            <v>103.86325178775006</v>
          </cell>
          <cell r="AE555">
            <v>133.22250516000005</v>
          </cell>
        </row>
        <row r="556">
          <cell r="R556">
            <v>86.579766000000035</v>
          </cell>
          <cell r="T556">
            <v>90.908754300000041</v>
          </cell>
          <cell r="W556">
            <v>103.86325178775006</v>
          </cell>
          <cell r="AE556">
            <v>133.22250516000005</v>
          </cell>
        </row>
        <row r="557">
          <cell r="R557">
            <v>86.579766000000035</v>
          </cell>
          <cell r="T557">
            <v>90.908754300000041</v>
          </cell>
          <cell r="W557">
            <v>103.86325178775006</v>
          </cell>
          <cell r="AE557">
            <v>133.22250516000005</v>
          </cell>
        </row>
        <row r="558">
          <cell r="R558">
            <v>86.579766000000035</v>
          </cell>
          <cell r="T558">
            <v>90.908754300000041</v>
          </cell>
          <cell r="W558">
            <v>103.86325178775006</v>
          </cell>
          <cell r="AE558">
            <v>133.22250516000005</v>
          </cell>
        </row>
        <row r="559">
          <cell r="R559">
            <v>86.579766000000035</v>
          </cell>
          <cell r="T559">
            <v>90.908754300000041</v>
          </cell>
          <cell r="W559">
            <v>103.86325178775006</v>
          </cell>
          <cell r="AE559">
            <v>133.22250516000005</v>
          </cell>
        </row>
        <row r="562">
          <cell r="R562">
            <v>306.70403400000009</v>
          </cell>
          <cell r="T562">
            <v>322.03923570000012</v>
          </cell>
          <cell r="W562">
            <v>367.92982678725014</v>
          </cell>
          <cell r="AE562">
            <v>410.57908284000018</v>
          </cell>
        </row>
        <row r="563">
          <cell r="R563">
            <v>193.11037200000004</v>
          </cell>
          <cell r="T563">
            <v>202.76589060000006</v>
          </cell>
          <cell r="W563">
            <v>231.66003001050009</v>
          </cell>
          <cell r="AE563">
            <v>267.45106872000008</v>
          </cell>
        </row>
        <row r="564">
          <cell r="R564">
            <v>193.11037200000004</v>
          </cell>
          <cell r="T564">
            <v>202.76589060000006</v>
          </cell>
          <cell r="W564">
            <v>231.66003001050009</v>
          </cell>
          <cell r="AE564">
            <v>267.45106872000008</v>
          </cell>
        </row>
        <row r="565">
          <cell r="R565">
            <v>122.05557000000003</v>
          </cell>
          <cell r="T565">
            <v>128.15834850000005</v>
          </cell>
          <cell r="W565">
            <v>146.42091316125007</v>
          </cell>
          <cell r="AE565">
            <v>177.92201820000008</v>
          </cell>
        </row>
        <row r="566">
          <cell r="R566">
            <v>122.05557000000003</v>
          </cell>
          <cell r="T566">
            <v>128.15834850000005</v>
          </cell>
          <cell r="W566">
            <v>146.42091316125007</v>
          </cell>
          <cell r="AE566">
            <v>177.92201820000008</v>
          </cell>
        </row>
        <row r="569">
          <cell r="R569">
            <v>762.46606800000006</v>
          </cell>
          <cell r="T569">
            <v>800.58937140000012</v>
          </cell>
          <cell r="W569">
            <v>914.67335682450016</v>
          </cell>
          <cell r="AE569">
            <v>984.83924568000009</v>
          </cell>
        </row>
        <row r="570">
          <cell r="R570">
            <v>175.49859600000002</v>
          </cell>
          <cell r="T570">
            <v>184.27352580000002</v>
          </cell>
          <cell r="W570">
            <v>210.53250322650004</v>
          </cell>
          <cell r="AE570">
            <v>245.26023096</v>
          </cell>
        </row>
        <row r="573">
          <cell r="R573">
            <v>518.21733600000005</v>
          </cell>
          <cell r="T573">
            <v>544.12820280000005</v>
          </cell>
          <cell r="W573">
            <v>621.66647169900011</v>
          </cell>
          <cell r="AE573">
            <v>677.08584336000001</v>
          </cell>
        </row>
        <row r="574">
          <cell r="R574">
            <v>326.32236000000012</v>
          </cell>
          <cell r="T574">
            <v>342.63847800000013</v>
          </cell>
          <cell r="W574">
            <v>391.46446111500018</v>
          </cell>
          <cell r="AE574">
            <v>435.29817360000015</v>
          </cell>
        </row>
        <row r="575">
          <cell r="R575">
            <v>326.32236000000012</v>
          </cell>
          <cell r="T575">
            <v>342.63847800000013</v>
          </cell>
          <cell r="W575">
            <v>391.46446111500018</v>
          </cell>
          <cell r="AE575">
            <v>435.29817360000015</v>
          </cell>
        </row>
        <row r="576">
          <cell r="R576">
            <v>319.77527399999997</v>
          </cell>
          <cell r="T576">
            <v>335.76403769999996</v>
          </cell>
          <cell r="W576">
            <v>383.61041307224997</v>
          </cell>
          <cell r="AE576">
            <v>427.04884523999999</v>
          </cell>
        </row>
        <row r="577">
          <cell r="R577">
            <v>319.77527399999997</v>
          </cell>
          <cell r="T577">
            <v>335.76403769999996</v>
          </cell>
          <cell r="W577">
            <v>383.61041307224997</v>
          </cell>
          <cell r="AE577">
            <v>427.04884523999999</v>
          </cell>
        </row>
        <row r="578">
          <cell r="R578">
            <v>319.77527399999997</v>
          </cell>
          <cell r="T578">
            <v>335.76403769999996</v>
          </cell>
          <cell r="W578">
            <v>383.61041307224997</v>
          </cell>
          <cell r="AE578">
            <v>427.04884523999999</v>
          </cell>
        </row>
        <row r="579">
          <cell r="R579">
            <v>319.77527399999997</v>
          </cell>
          <cell r="T579">
            <v>335.76403769999996</v>
          </cell>
          <cell r="W579">
            <v>383.61041307224997</v>
          </cell>
          <cell r="AE579">
            <v>427.04884523999999</v>
          </cell>
        </row>
        <row r="580">
          <cell r="R580">
            <v>313.25112000000001</v>
          </cell>
          <cell r="T580">
            <v>328.91367600000001</v>
          </cell>
          <cell r="W580">
            <v>375.78387483000006</v>
          </cell>
          <cell r="AE580">
            <v>418.82841120000006</v>
          </cell>
        </row>
        <row r="581">
          <cell r="R581">
            <v>313.25112000000001</v>
          </cell>
          <cell r="T581">
            <v>328.91367600000001</v>
          </cell>
          <cell r="W581">
            <v>375.78387483000006</v>
          </cell>
          <cell r="AE581">
            <v>418.82841120000006</v>
          </cell>
        </row>
        <row r="582">
          <cell r="R582">
            <v>242.21925000000002</v>
          </cell>
          <cell r="T582">
            <v>254.33021250000002</v>
          </cell>
          <cell r="W582">
            <v>290.57226778125005</v>
          </cell>
          <cell r="AE582">
            <v>329.32825500000007</v>
          </cell>
        </row>
        <row r="583">
          <cell r="R583">
            <v>146.52401400000002</v>
          </cell>
          <cell r="T583">
            <v>153.85021470000004</v>
          </cell>
          <cell r="W583">
            <v>175.77387029475005</v>
          </cell>
          <cell r="AE583">
            <v>208.75225764000004</v>
          </cell>
        </row>
        <row r="584">
          <cell r="R584">
            <v>113.97204000000002</v>
          </cell>
          <cell r="T584">
            <v>119.67064200000003</v>
          </cell>
          <cell r="W584">
            <v>136.72370848500003</v>
          </cell>
          <cell r="AE584">
            <v>167.73677040000004</v>
          </cell>
        </row>
        <row r="585">
          <cell r="R585">
            <v>110.18826000000001</v>
          </cell>
          <cell r="T585">
            <v>115.69767300000002</v>
          </cell>
          <cell r="W585">
            <v>132.18459140250005</v>
          </cell>
          <cell r="AE585">
            <v>162.96920760000003</v>
          </cell>
        </row>
        <row r="586">
          <cell r="R586">
            <v>110.18826000000001</v>
          </cell>
          <cell r="T586">
            <v>115.69767300000002</v>
          </cell>
          <cell r="W586">
            <v>132.18459140250005</v>
          </cell>
          <cell r="AE586">
            <v>162.96920760000003</v>
          </cell>
        </row>
        <row r="587">
          <cell r="R587">
            <v>110.18826000000001</v>
          </cell>
          <cell r="T587">
            <v>115.69767300000002</v>
          </cell>
          <cell r="W587">
            <v>132.18459140250005</v>
          </cell>
          <cell r="AE587">
            <v>162.96920760000003</v>
          </cell>
        </row>
        <row r="588">
          <cell r="R588">
            <v>110.18826000000001</v>
          </cell>
          <cell r="T588">
            <v>115.69767300000002</v>
          </cell>
          <cell r="W588">
            <v>132.18459140250005</v>
          </cell>
          <cell r="AE588">
            <v>162.96920760000003</v>
          </cell>
        </row>
        <row r="591">
          <cell r="R591">
            <v>518.21733600000005</v>
          </cell>
          <cell r="T591">
            <v>544.12820280000005</v>
          </cell>
          <cell r="W591">
            <v>621.66647169900011</v>
          </cell>
          <cell r="AE591">
            <v>677.08584336000001</v>
          </cell>
        </row>
        <row r="592">
          <cell r="R592">
            <v>370.4664600000001</v>
          </cell>
          <cell r="T592">
            <v>388.9897830000001</v>
          </cell>
          <cell r="W592">
            <v>444.42082707750012</v>
          </cell>
          <cell r="AE592">
            <v>490.91973960000013</v>
          </cell>
        </row>
        <row r="593">
          <cell r="R593">
            <v>370.4664600000001</v>
          </cell>
          <cell r="T593">
            <v>388.9897830000001</v>
          </cell>
          <cell r="W593">
            <v>444.42082707750012</v>
          </cell>
          <cell r="AE593">
            <v>490.91973960000013</v>
          </cell>
        </row>
        <row r="594">
          <cell r="R594">
            <v>370.4664600000001</v>
          </cell>
          <cell r="T594">
            <v>388.9897830000001</v>
          </cell>
          <cell r="W594">
            <v>444.42082707750012</v>
          </cell>
          <cell r="AE594">
            <v>490.91973960000013</v>
          </cell>
        </row>
        <row r="595">
          <cell r="R595">
            <v>319.77527399999997</v>
          </cell>
          <cell r="T595">
            <v>335.76403769999996</v>
          </cell>
          <cell r="W595">
            <v>383.61041307224997</v>
          </cell>
          <cell r="AE595">
            <v>427.04884523999999</v>
          </cell>
        </row>
        <row r="596">
          <cell r="R596">
            <v>319.77527399999997</v>
          </cell>
          <cell r="T596">
            <v>335.76403769999996</v>
          </cell>
          <cell r="W596">
            <v>383.61041307224997</v>
          </cell>
          <cell r="AE596">
            <v>427.04884523999999</v>
          </cell>
        </row>
        <row r="597">
          <cell r="R597">
            <v>319.77527399999997</v>
          </cell>
          <cell r="T597">
            <v>335.76403769999996</v>
          </cell>
          <cell r="W597">
            <v>383.61041307224997</v>
          </cell>
          <cell r="AE597">
            <v>427.04884523999999</v>
          </cell>
        </row>
        <row r="598">
          <cell r="R598">
            <v>319.77527399999997</v>
          </cell>
          <cell r="T598">
            <v>335.76403769999996</v>
          </cell>
          <cell r="W598">
            <v>383.61041307224997</v>
          </cell>
          <cell r="AE598">
            <v>427.04884523999999</v>
          </cell>
        </row>
        <row r="599">
          <cell r="R599">
            <v>313.25112000000001</v>
          </cell>
          <cell r="T599">
            <v>328.91367600000001</v>
          </cell>
          <cell r="W599">
            <v>375.78387483000006</v>
          </cell>
          <cell r="AE599">
            <v>418.82841120000006</v>
          </cell>
        </row>
        <row r="600">
          <cell r="R600">
            <v>146.52401400000002</v>
          </cell>
          <cell r="T600">
            <v>153.85021470000004</v>
          </cell>
          <cell r="W600">
            <v>175.77387029475005</v>
          </cell>
          <cell r="AE600">
            <v>208.75225764000004</v>
          </cell>
        </row>
        <row r="601">
          <cell r="R601">
            <v>146.52401400000002</v>
          </cell>
          <cell r="T601">
            <v>153.85021470000004</v>
          </cell>
          <cell r="W601">
            <v>175.77387029475005</v>
          </cell>
          <cell r="AE601">
            <v>208.75225764000004</v>
          </cell>
        </row>
        <row r="602">
          <cell r="R602">
            <v>110.18826000000001</v>
          </cell>
          <cell r="T602">
            <v>115.69767300000002</v>
          </cell>
          <cell r="W602">
            <v>132.18459140250005</v>
          </cell>
          <cell r="AE602">
            <v>162.96920760000003</v>
          </cell>
        </row>
        <row r="603">
          <cell r="R603">
            <v>110.18826000000001</v>
          </cell>
          <cell r="T603">
            <v>115.69767300000002</v>
          </cell>
          <cell r="W603">
            <v>132.18459140250005</v>
          </cell>
          <cell r="AE603">
            <v>162.96920760000003</v>
          </cell>
        </row>
        <row r="604">
          <cell r="R604">
            <v>110.18826000000001</v>
          </cell>
          <cell r="T604">
            <v>115.69767300000002</v>
          </cell>
          <cell r="W604">
            <v>132.18459140250005</v>
          </cell>
          <cell r="AE604">
            <v>162.96920760000003</v>
          </cell>
        </row>
        <row r="607">
          <cell r="R607">
            <v>518.21733600000005</v>
          </cell>
          <cell r="T607">
            <v>544.12820280000005</v>
          </cell>
          <cell r="W607">
            <v>621.66647169900011</v>
          </cell>
          <cell r="AE607">
            <v>677.08584336000001</v>
          </cell>
        </row>
        <row r="608">
          <cell r="R608">
            <v>363.09382200000005</v>
          </cell>
          <cell r="T608">
            <v>381.24851310000008</v>
          </cell>
          <cell r="W608">
            <v>435.57642621675012</v>
          </cell>
          <cell r="AE608">
            <v>481.63021572000008</v>
          </cell>
        </row>
        <row r="609">
          <cell r="R609">
            <v>363.09382200000005</v>
          </cell>
          <cell r="T609">
            <v>381.24851310000008</v>
          </cell>
          <cell r="W609">
            <v>435.57642621675012</v>
          </cell>
          <cell r="AE609">
            <v>481.63021572000008</v>
          </cell>
        </row>
        <row r="610">
          <cell r="R610">
            <v>187.25124600000001</v>
          </cell>
          <cell r="T610">
            <v>196.61380830000002</v>
          </cell>
          <cell r="W610">
            <v>224.63127598275003</v>
          </cell>
          <cell r="AE610">
            <v>260.06856996000005</v>
          </cell>
        </row>
        <row r="613">
          <cell r="R613">
            <v>370.4664600000001</v>
          </cell>
          <cell r="T613">
            <v>388.9897830000001</v>
          </cell>
          <cell r="W613">
            <v>444.42082707750012</v>
          </cell>
          <cell r="AE613">
            <v>490.91973960000013</v>
          </cell>
        </row>
        <row r="614">
          <cell r="R614">
            <v>363.09382200000005</v>
          </cell>
          <cell r="T614">
            <v>381.24851310000008</v>
          </cell>
          <cell r="W614">
            <v>435.57642621675012</v>
          </cell>
          <cell r="AE614">
            <v>481.63021572000008</v>
          </cell>
        </row>
        <row r="615">
          <cell r="R615">
            <v>319.77527399999997</v>
          </cell>
          <cell r="T615">
            <v>335.76403769999996</v>
          </cell>
          <cell r="W615">
            <v>383.61041307224997</v>
          </cell>
          <cell r="AE615">
            <v>427.04884523999999</v>
          </cell>
        </row>
        <row r="616">
          <cell r="R616">
            <v>319.77527399999997</v>
          </cell>
          <cell r="T616">
            <v>335.76403769999996</v>
          </cell>
          <cell r="W616">
            <v>383.61041307224997</v>
          </cell>
          <cell r="AE616">
            <v>427.04884523999999</v>
          </cell>
        </row>
        <row r="617">
          <cell r="R617">
            <v>319.77527399999997</v>
          </cell>
          <cell r="T617">
            <v>335.76403769999996</v>
          </cell>
          <cell r="W617">
            <v>383.61041307224997</v>
          </cell>
          <cell r="AE617">
            <v>427.04884523999999</v>
          </cell>
        </row>
        <row r="618">
          <cell r="R618">
            <v>187.25124600000001</v>
          </cell>
          <cell r="T618">
            <v>196.61380830000002</v>
          </cell>
          <cell r="W618">
            <v>224.63127598275003</v>
          </cell>
          <cell r="AE618">
            <v>260.06856996000005</v>
          </cell>
        </row>
        <row r="619">
          <cell r="R619">
            <v>110.18826000000001</v>
          </cell>
          <cell r="T619">
            <v>115.69767300000002</v>
          </cell>
          <cell r="W619">
            <v>132.18459140250005</v>
          </cell>
          <cell r="AE619">
            <v>162.96920760000003</v>
          </cell>
        </row>
        <row r="620">
          <cell r="R620">
            <v>110.18826000000001</v>
          </cell>
          <cell r="T620">
            <v>115.69767300000002</v>
          </cell>
          <cell r="W620">
            <v>132.18459140250005</v>
          </cell>
          <cell r="AE620">
            <v>162.96920760000003</v>
          </cell>
        </row>
        <row r="623">
          <cell r="R623">
            <v>762.46606800000006</v>
          </cell>
          <cell r="T623">
            <v>800.58937140000012</v>
          </cell>
          <cell r="W623">
            <v>914.67335682450016</v>
          </cell>
          <cell r="AE623">
            <v>984.83924568000009</v>
          </cell>
        </row>
        <row r="624">
          <cell r="R624">
            <v>518.21733600000005</v>
          </cell>
          <cell r="T624">
            <v>544.12820280000005</v>
          </cell>
          <cell r="W624">
            <v>621.66647169900011</v>
          </cell>
          <cell r="AE624">
            <v>677.08584336000001</v>
          </cell>
        </row>
        <row r="625">
          <cell r="R625">
            <v>263.17909800000007</v>
          </cell>
          <cell r="T625">
            <v>276.33805290000009</v>
          </cell>
          <cell r="W625">
            <v>315.71622543825015</v>
          </cell>
          <cell r="AE625">
            <v>355.73766348000009</v>
          </cell>
        </row>
        <row r="626">
          <cell r="R626">
            <v>263.17909800000007</v>
          </cell>
          <cell r="T626">
            <v>276.33805290000009</v>
          </cell>
          <cell r="W626">
            <v>315.71622543825015</v>
          </cell>
          <cell r="AE626">
            <v>355.73766348000009</v>
          </cell>
        </row>
        <row r="627">
          <cell r="R627">
            <v>263.17909800000007</v>
          </cell>
          <cell r="T627">
            <v>276.33805290000009</v>
          </cell>
          <cell r="W627">
            <v>315.71622543825015</v>
          </cell>
          <cell r="AE627">
            <v>355.73766348000009</v>
          </cell>
        </row>
        <row r="628">
          <cell r="R628">
            <v>175.49859600000002</v>
          </cell>
          <cell r="T628">
            <v>184.27352580000002</v>
          </cell>
          <cell r="W628">
            <v>210.53250322650004</v>
          </cell>
          <cell r="AE628">
            <v>245.26023096</v>
          </cell>
        </row>
        <row r="629">
          <cell r="R629">
            <v>193.11037200000004</v>
          </cell>
          <cell r="T629">
            <v>202.76589060000006</v>
          </cell>
          <cell r="W629">
            <v>231.66003001050009</v>
          </cell>
          <cell r="AE629">
            <v>267.45106872000008</v>
          </cell>
        </row>
        <row r="630">
          <cell r="R630">
            <v>193.11037200000004</v>
          </cell>
          <cell r="T630">
            <v>202.76589060000006</v>
          </cell>
          <cell r="W630">
            <v>231.66003001050009</v>
          </cell>
          <cell r="AE630">
            <v>267.45106872000008</v>
          </cell>
        </row>
        <row r="631">
          <cell r="R631">
            <v>193.11037200000004</v>
          </cell>
          <cell r="T631">
            <v>202.76589060000006</v>
          </cell>
          <cell r="W631">
            <v>231.66003001050009</v>
          </cell>
          <cell r="AE631">
            <v>267.45106872000008</v>
          </cell>
        </row>
        <row r="632">
          <cell r="R632">
            <v>193.11037200000004</v>
          </cell>
          <cell r="T632">
            <v>202.76589060000006</v>
          </cell>
          <cell r="W632">
            <v>231.66003001050009</v>
          </cell>
          <cell r="AE632">
            <v>267.45106872000008</v>
          </cell>
        </row>
        <row r="633">
          <cell r="R633">
            <v>193.11037200000004</v>
          </cell>
          <cell r="T633">
            <v>202.76589060000006</v>
          </cell>
          <cell r="W633">
            <v>231.66003001050009</v>
          </cell>
          <cell r="AE633">
            <v>267.45106872000008</v>
          </cell>
        </row>
        <row r="634">
          <cell r="R634">
            <v>148.59936000000002</v>
          </cell>
          <cell r="T634">
            <v>156.02932800000002</v>
          </cell>
          <cell r="W634">
            <v>178.26350724000002</v>
          </cell>
          <cell r="AE634">
            <v>211.36719360000001</v>
          </cell>
        </row>
        <row r="635">
          <cell r="R635">
            <v>148.59936000000002</v>
          </cell>
          <cell r="T635">
            <v>156.02932800000002</v>
          </cell>
          <cell r="W635">
            <v>178.26350724000002</v>
          </cell>
          <cell r="AE635">
            <v>211.36719360000001</v>
          </cell>
        </row>
        <row r="636">
          <cell r="R636">
            <v>148.59936000000002</v>
          </cell>
          <cell r="T636">
            <v>156.02932800000002</v>
          </cell>
          <cell r="W636">
            <v>178.26350724000002</v>
          </cell>
          <cell r="AE636">
            <v>211.36719360000001</v>
          </cell>
        </row>
        <row r="637">
          <cell r="R637">
            <v>148.59936000000002</v>
          </cell>
          <cell r="T637">
            <v>156.02932800000002</v>
          </cell>
          <cell r="W637">
            <v>178.26350724000002</v>
          </cell>
          <cell r="AE637">
            <v>211.36719360000001</v>
          </cell>
        </row>
        <row r="638">
          <cell r="R638">
            <v>148.59936000000002</v>
          </cell>
          <cell r="T638">
            <v>156.02932800000002</v>
          </cell>
          <cell r="W638">
            <v>178.26350724000002</v>
          </cell>
          <cell r="AE638">
            <v>211.36719360000001</v>
          </cell>
        </row>
        <row r="639">
          <cell r="R639">
            <v>148.59936000000002</v>
          </cell>
          <cell r="T639">
            <v>156.02932800000002</v>
          </cell>
          <cell r="W639">
            <v>178.26350724000002</v>
          </cell>
          <cell r="AE639">
            <v>211.36719360000001</v>
          </cell>
        </row>
        <row r="640">
          <cell r="R640">
            <v>130.33402200000003</v>
          </cell>
          <cell r="T640">
            <v>136.85072310000004</v>
          </cell>
          <cell r="W640">
            <v>156.35195114175005</v>
          </cell>
          <cell r="AE640">
            <v>188.35286772000006</v>
          </cell>
        </row>
        <row r="641">
          <cell r="R641">
            <v>130.33402200000003</v>
          </cell>
          <cell r="T641">
            <v>136.85072310000004</v>
          </cell>
          <cell r="W641">
            <v>156.35195114175005</v>
          </cell>
          <cell r="AE641">
            <v>188.35286772000006</v>
          </cell>
        </row>
        <row r="642">
          <cell r="R642">
            <v>130.33402200000003</v>
          </cell>
          <cell r="T642">
            <v>136.85072310000004</v>
          </cell>
          <cell r="W642">
            <v>156.35195114175005</v>
          </cell>
          <cell r="AE642">
            <v>188.35286772000006</v>
          </cell>
        </row>
        <row r="643">
          <cell r="R643">
            <v>130.33402200000003</v>
          </cell>
          <cell r="T643">
            <v>136.85072310000004</v>
          </cell>
          <cell r="W643">
            <v>156.35195114175005</v>
          </cell>
          <cell r="AE643">
            <v>188.35286772000006</v>
          </cell>
        </row>
        <row r="644">
          <cell r="R644">
            <v>130.33402200000003</v>
          </cell>
          <cell r="T644">
            <v>136.85072310000004</v>
          </cell>
          <cell r="W644">
            <v>156.35195114175005</v>
          </cell>
          <cell r="AE644">
            <v>188.35286772000006</v>
          </cell>
        </row>
        <row r="645">
          <cell r="R645">
            <v>130.33402200000003</v>
          </cell>
          <cell r="T645">
            <v>136.85072310000004</v>
          </cell>
          <cell r="W645">
            <v>156.35195114175005</v>
          </cell>
          <cell r="AE645">
            <v>188.35286772000006</v>
          </cell>
        </row>
        <row r="646">
          <cell r="R646">
            <v>130.33402200000003</v>
          </cell>
          <cell r="T646">
            <v>136.85072310000004</v>
          </cell>
          <cell r="W646">
            <v>156.35195114175005</v>
          </cell>
          <cell r="AE646">
            <v>188.35286772000006</v>
          </cell>
        </row>
        <row r="647">
          <cell r="R647">
            <v>130.33402200000003</v>
          </cell>
          <cell r="T647">
            <v>136.85072310000004</v>
          </cell>
          <cell r="W647">
            <v>156.35195114175005</v>
          </cell>
          <cell r="AE647">
            <v>188.35286772000006</v>
          </cell>
        </row>
        <row r="648">
          <cell r="R648">
            <v>130.33402200000003</v>
          </cell>
          <cell r="T648">
            <v>136.85072310000004</v>
          </cell>
          <cell r="W648">
            <v>156.35195114175005</v>
          </cell>
          <cell r="AE648">
            <v>188.35286772000006</v>
          </cell>
        </row>
        <row r="649">
          <cell r="R649">
            <v>166.58951400000001</v>
          </cell>
          <cell r="T649">
            <v>174.91898970000003</v>
          </cell>
          <cell r="W649">
            <v>199.84494573225004</v>
          </cell>
          <cell r="AE649">
            <v>234.03478764000002</v>
          </cell>
        </row>
        <row r="650">
          <cell r="R650">
            <v>146.52401400000002</v>
          </cell>
          <cell r="T650">
            <v>153.85021470000004</v>
          </cell>
          <cell r="W650">
            <v>175.77387029475005</v>
          </cell>
          <cell r="AE650">
            <v>208.75225764000004</v>
          </cell>
        </row>
        <row r="651">
          <cell r="R651">
            <v>146.52401400000002</v>
          </cell>
          <cell r="T651">
            <v>153.85021470000004</v>
          </cell>
          <cell r="W651">
            <v>175.77387029475005</v>
          </cell>
          <cell r="AE651">
            <v>208.75225764000004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M6">
            <v>1.1425000000000001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2018"/>
      <sheetName val="INGRESOS 2018 OPORTUNOS"/>
      <sheetName val="Pago Oportuno Ene 2018"/>
      <sheetName val="Pago Oportuno Feb 2018"/>
      <sheetName val="Pago Oportuno Mar 2018"/>
      <sheetName val="Pago Oportuno Abr 2018"/>
      <sheetName val="Pago Oportuno May 2018 "/>
      <sheetName val="Pago Oportuno Jun 2018"/>
      <sheetName val="Resumen Pago Oportuno 2018"/>
    </sheetNames>
    <sheetDataSet>
      <sheetData sheetId="0"/>
      <sheetData sheetId="1"/>
      <sheetData sheetId="2"/>
      <sheetData sheetId="3"/>
      <sheetData sheetId="4"/>
      <sheetData sheetId="5"/>
      <sheetData sheetId="6"/>
      <sheetData sheetId="7"/>
      <sheetData sheetId="8">
        <row r="26">
          <cell r="L26">
            <v>8213452.312265032</v>
          </cell>
        </row>
        <row r="27">
          <cell r="L27">
            <v>19608614.199999999</v>
          </cell>
        </row>
        <row r="31">
          <cell r="L31">
            <v>57892698.699108578</v>
          </cell>
        </row>
        <row r="32">
          <cell r="L32">
            <v>115680812.65000001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ficiencias"/>
      <sheetName val="Hoja2"/>
    </sheetNames>
    <sheetDataSet>
      <sheetData sheetId="0"/>
      <sheetData sheetId="1">
        <row r="2">
          <cell r="C2">
            <v>2012</v>
          </cell>
          <cell r="D2">
            <v>2013</v>
          </cell>
          <cell r="E2">
            <v>2014</v>
          </cell>
          <cell r="F2">
            <v>2015</v>
          </cell>
          <cell r="G2" t="str">
            <v>JULIO 2016</v>
          </cell>
          <cell r="H2" t="str">
            <v>CIERRE 2016</v>
          </cell>
          <cell r="I2">
            <v>2017</v>
          </cell>
          <cell r="J2">
            <v>2018</v>
          </cell>
        </row>
        <row r="22">
          <cell r="A22" t="str">
            <v>% EFICIENCIA FÍSICA</v>
          </cell>
          <cell r="C22">
            <v>0.41219867691218648</v>
          </cell>
          <cell r="D22">
            <v>0.44698225628053206</v>
          </cell>
          <cell r="E22">
            <v>0.43306043614120304</v>
          </cell>
          <cell r="F22">
            <v>0.46013135302663793</v>
          </cell>
          <cell r="G22">
            <v>0.47699206094922803</v>
          </cell>
          <cell r="H22">
            <v>0.47999999999999993</v>
          </cell>
          <cell r="I22">
            <v>0.5</v>
          </cell>
          <cell r="J22">
            <v>0.52</v>
          </cell>
        </row>
        <row r="41">
          <cell r="A41" t="str">
            <v>% EFICIENCIA COMERCIAL</v>
          </cell>
          <cell r="C41">
            <v>0.61821689012189152</v>
          </cell>
          <cell r="D41">
            <v>0.62266851741035378</v>
          </cell>
          <cell r="E41">
            <v>0.66149745751132949</v>
          </cell>
          <cell r="F41">
            <v>0.60201003289880894</v>
          </cell>
          <cell r="G41">
            <v>0.58820520987849734</v>
          </cell>
          <cell r="H41">
            <v>0.62201003289880896</v>
          </cell>
          <cell r="I41">
            <v>0.64201003289880898</v>
          </cell>
          <cell r="J41">
            <v>0.662010032898809</v>
          </cell>
        </row>
        <row r="43">
          <cell r="A43" t="str">
            <v>% EFICIENCIA GLOBAL</v>
          </cell>
          <cell r="C43">
            <v>0.25482818415301023</v>
          </cell>
          <cell r="D43">
            <v>0.27832177882693371</v>
          </cell>
          <cell r="E43">
            <v>0.28646837745615328</v>
          </cell>
          <cell r="F43">
            <v>0.27700369097333977</v>
          </cell>
          <cell r="G43">
            <v>0.28056921532101764</v>
          </cell>
          <cell r="H43">
            <v>0.29856481579142824</v>
          </cell>
          <cell r="I43">
            <v>0.32100501644940449</v>
          </cell>
          <cell r="J43">
            <v>0.34424521710738071</v>
          </cell>
        </row>
        <row r="72">
          <cell r="A72" t="str">
            <v>% EFICIENCIA GLOBAL</v>
          </cell>
          <cell r="C72">
            <v>0.28714296244016163</v>
          </cell>
          <cell r="D72">
            <v>0.32097297176920697</v>
          </cell>
          <cell r="E72">
            <v>0.36705671919730692</v>
          </cell>
          <cell r="F72">
            <v>0.38530765359923003</v>
          </cell>
          <cell r="G72">
            <v>0.23201206413358444</v>
          </cell>
          <cell r="H72">
            <v>0.29856481579142824</v>
          </cell>
          <cell r="I72">
            <v>0.32100501644940449</v>
          </cell>
          <cell r="J72">
            <v>0.34424521710738071</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67"/>
  <sheetViews>
    <sheetView tabSelected="1" view="pageBreakPreview" zoomScale="10" zoomScaleNormal="10" zoomScaleSheetLayoutView="10" zoomScalePageLayoutView="10" workbookViewId="0">
      <selection activeCell="D11" sqref="D11:T11"/>
    </sheetView>
  </sheetViews>
  <sheetFormatPr baseColWidth="10" defaultColWidth="22.85546875" defaultRowHeight="18"/>
  <cols>
    <col min="1" max="1" width="17" style="13" customWidth="1"/>
    <col min="2" max="2" width="8.42578125" style="13" customWidth="1"/>
    <col min="3" max="3" width="74.85546875" style="13" customWidth="1"/>
    <col min="4" max="4" width="229" style="13" customWidth="1"/>
    <col min="5" max="6" width="62.85546875" style="13" customWidth="1"/>
    <col min="7" max="7" width="66.5703125" style="13" customWidth="1"/>
    <col min="8" max="8" width="86.85546875" style="13" customWidth="1"/>
    <col min="9" max="9" width="113" style="13" bestFit="1" customWidth="1"/>
    <col min="10" max="10" width="48.42578125" style="13" customWidth="1"/>
    <col min="11" max="11" width="113" style="13" bestFit="1" customWidth="1"/>
    <col min="12" max="12" width="40.140625" style="13" bestFit="1" customWidth="1"/>
    <col min="13" max="13" width="113" style="13" bestFit="1" customWidth="1"/>
    <col min="14" max="14" width="40.140625" style="13" bestFit="1" customWidth="1"/>
    <col min="15" max="15" width="113" style="13" bestFit="1" customWidth="1"/>
    <col min="16" max="16" width="40.140625" style="13" bestFit="1" customWidth="1"/>
    <col min="17" max="17" width="117.28515625" style="13" bestFit="1" customWidth="1"/>
    <col min="18" max="18" width="40.140625" style="13" bestFit="1" customWidth="1"/>
    <col min="19" max="19" width="128.7109375" style="13" customWidth="1"/>
    <col min="20" max="20" width="40.140625" style="13" customWidth="1"/>
    <col min="21" max="21" width="114.42578125" style="13" hidden="1" customWidth="1"/>
    <col min="22" max="22" width="40.140625" style="13" hidden="1" customWidth="1"/>
    <col min="23" max="23" width="138.7109375" style="13" hidden="1" customWidth="1"/>
    <col min="24" max="24" width="40.140625" style="13" hidden="1" customWidth="1"/>
    <col min="25" max="25" width="105.85546875" style="13" hidden="1" customWidth="1"/>
    <col min="26" max="26" width="40.140625" style="13" hidden="1" customWidth="1"/>
    <col min="27" max="27" width="107.28515625" style="13" hidden="1" customWidth="1"/>
    <col min="28" max="28" width="40.140625" style="13" hidden="1" customWidth="1"/>
    <col min="29" max="29" width="108.7109375" style="13" hidden="1" customWidth="1"/>
    <col min="30" max="30" width="40.140625" style="13" hidden="1" customWidth="1"/>
    <col min="31" max="31" width="113" style="13" hidden="1" customWidth="1"/>
    <col min="32" max="32" width="40.140625" style="13" hidden="1" customWidth="1"/>
    <col min="33" max="33" width="113" style="13" hidden="1" customWidth="1"/>
    <col min="34" max="34" width="40.140625" style="13" hidden="1" customWidth="1"/>
    <col min="35" max="35" width="105.85546875" style="13" hidden="1" customWidth="1"/>
    <col min="36" max="36" width="40.140625" style="13" hidden="1" customWidth="1"/>
    <col min="37" max="37" width="108.7109375" style="13" hidden="1" customWidth="1"/>
    <col min="38" max="38" width="40.140625" style="13" hidden="1" customWidth="1"/>
    <col min="39" max="39" width="113" style="13" hidden="1" customWidth="1"/>
    <col min="40" max="40" width="40.140625" style="13" hidden="1" customWidth="1"/>
    <col min="41" max="41" width="107.28515625" style="13" hidden="1" customWidth="1"/>
    <col min="42" max="42" width="40.140625" style="13" hidden="1" customWidth="1"/>
    <col min="43" max="43" width="113" style="13" hidden="1" customWidth="1"/>
    <col min="44" max="44" width="40.140625" style="13" hidden="1" customWidth="1"/>
    <col min="45" max="45" width="110.140625" style="13" hidden="1" customWidth="1"/>
    <col min="46" max="46" width="40.140625" style="13" hidden="1" customWidth="1"/>
    <col min="47" max="47" width="113" style="13" hidden="1" customWidth="1"/>
    <col min="48" max="48" width="40.140625" style="13" hidden="1" customWidth="1"/>
    <col min="49" max="49" width="113" style="13" hidden="1" customWidth="1"/>
    <col min="50" max="50" width="40.140625" style="13" hidden="1" customWidth="1"/>
    <col min="51" max="51" width="255.7109375" style="13" hidden="1" customWidth="1"/>
    <col min="52" max="52" width="40.140625" style="13" hidden="1" customWidth="1"/>
    <col min="53" max="53" width="110.140625" style="13" hidden="1" customWidth="1"/>
    <col min="54" max="54" width="40.140625" style="13" hidden="1" customWidth="1"/>
    <col min="55" max="55" width="117.28515625" style="13" hidden="1" customWidth="1"/>
    <col min="56" max="56" width="40.140625" style="13" hidden="1" customWidth="1"/>
    <col min="57" max="57" width="117.28515625" style="13" hidden="1" customWidth="1"/>
    <col min="58" max="58" width="40.140625" style="13" hidden="1" customWidth="1"/>
    <col min="59" max="59" width="113" style="13" bestFit="1" customWidth="1"/>
    <col min="60" max="60" width="38.7109375" style="13" customWidth="1"/>
    <col min="61" max="61" width="114.42578125" style="13" customWidth="1"/>
    <col min="62" max="62" width="65.85546875" style="13" customWidth="1"/>
    <col min="63" max="63" width="114.42578125" style="13" hidden="1" customWidth="1"/>
    <col min="64" max="64" width="45.85546875" style="13" hidden="1" customWidth="1"/>
    <col min="65" max="65" width="114.42578125" style="13" hidden="1" customWidth="1"/>
    <col min="66" max="66" width="55.85546875" style="13" hidden="1" customWidth="1"/>
    <col min="67" max="67" width="120.140625" style="13" customWidth="1"/>
    <col min="68" max="68" width="73" style="13" customWidth="1"/>
    <col min="69" max="69" width="115.85546875" style="13" customWidth="1"/>
    <col min="70" max="70" width="63" style="13" customWidth="1"/>
    <col min="71" max="71" width="255.7109375" style="13" hidden="1" customWidth="1"/>
    <col min="72" max="72" width="63" style="13" hidden="1" customWidth="1"/>
    <col min="73" max="73" width="108.7109375" style="13" bestFit="1" customWidth="1"/>
    <col min="74" max="74" width="84.42578125" style="13" customWidth="1"/>
    <col min="75" max="75" width="105.85546875" style="13" bestFit="1" customWidth="1"/>
    <col min="76" max="76" width="84.42578125" style="13" customWidth="1"/>
    <col min="77" max="77" width="110.140625" style="13" bestFit="1" customWidth="1"/>
    <col min="78" max="78" width="84.42578125" style="13" customWidth="1"/>
    <col min="79" max="79" width="108.7109375" style="13" customWidth="1"/>
    <col min="80" max="81" width="84.42578125" style="13" customWidth="1"/>
    <col min="82" max="82" width="50.140625" style="13" customWidth="1"/>
    <col min="83" max="83" width="120.140625" style="13" customWidth="1"/>
    <col min="84" max="84" width="72.85546875" style="13" hidden="1" customWidth="1"/>
    <col min="85" max="85" width="130.140625" style="13" hidden="1" customWidth="1"/>
    <col min="86" max="86" width="140.140625" style="13" hidden="1" customWidth="1"/>
    <col min="87" max="87" width="170.140625" style="13" hidden="1" customWidth="1"/>
    <col min="88" max="88" width="203" style="13" hidden="1" customWidth="1"/>
    <col min="89" max="89" width="130.140625" style="13" hidden="1" customWidth="1"/>
    <col min="90" max="90" width="124.42578125" style="13" hidden="1" customWidth="1"/>
    <col min="91" max="92" width="128.7109375" style="13" hidden="1" customWidth="1"/>
    <col min="93" max="93" width="145.85546875" style="13" hidden="1" customWidth="1"/>
    <col min="94" max="94" width="130.140625" style="13" hidden="1" customWidth="1"/>
    <col min="95" max="95" width="128.7109375" style="13" hidden="1" customWidth="1"/>
    <col min="96" max="96" width="127.28515625" style="13" hidden="1" customWidth="1"/>
    <col min="97" max="97" width="133" style="13" hidden="1" customWidth="1"/>
    <col min="98" max="98" width="130.140625" style="13" hidden="1" customWidth="1"/>
    <col min="99" max="99" width="144.42578125" style="13" hidden="1" customWidth="1"/>
    <col min="100" max="100" width="127.28515625" style="13" hidden="1" customWidth="1"/>
    <col min="101" max="101" width="134.42578125" style="13" hidden="1" customWidth="1"/>
    <col min="102" max="102" width="130.140625" style="13" hidden="1" customWidth="1"/>
    <col min="103" max="103" width="133" style="13" hidden="1" customWidth="1"/>
    <col min="104" max="104" width="144.42578125" style="13" hidden="1" customWidth="1"/>
    <col min="105" max="105" width="134.42578125" style="13" bestFit="1" customWidth="1"/>
    <col min="106" max="106" width="144.28515625" style="13" customWidth="1"/>
    <col min="107" max="107" width="130.140625" style="13" hidden="1" customWidth="1"/>
    <col min="108" max="108" width="134.42578125" style="13" hidden="1" customWidth="1"/>
    <col min="109" max="109" width="127.28515625" style="13" hidden="1" customWidth="1"/>
    <col min="110" max="110" width="140.140625" style="13" bestFit="1" customWidth="1"/>
    <col min="111" max="111" width="133" style="13" hidden="1" customWidth="1"/>
    <col min="112" max="112" width="135.7109375" style="13" hidden="1" customWidth="1"/>
    <col min="113" max="113" width="134.28515625" style="13" hidden="1" customWidth="1"/>
    <col min="114" max="114" width="134.28515625" style="13" customWidth="1"/>
    <col min="115" max="115" width="142.85546875" style="13" customWidth="1"/>
    <col min="116" max="116" width="150" style="13" customWidth="1"/>
    <col min="117" max="118" width="138.7109375" style="13" customWidth="1"/>
    <col min="119" max="119" width="110.140625" style="13" customWidth="1"/>
    <col min="120" max="120" width="94.42578125" style="13" customWidth="1"/>
    <col min="121" max="121" width="35.85546875" style="13" customWidth="1"/>
    <col min="122" max="16384" width="22.85546875" style="13"/>
  </cols>
  <sheetData>
    <row r="1" spans="2:121" ht="155.25" customHeight="1" thickBot="1"/>
    <row r="2" spans="2:121" s="113" customFormat="1" ht="409.6" customHeight="1">
      <c r="B2" s="155"/>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row>
    <row r="3" spans="2:121" s="113" customFormat="1" ht="345" customHeight="1" thickBot="1">
      <c r="B3" s="93"/>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row>
    <row r="4" spans="2:121" s="115" customFormat="1" ht="225.75" customHeight="1">
      <c r="B4" s="128"/>
      <c r="C4" s="689" t="s">
        <v>68</v>
      </c>
      <c r="D4" s="690"/>
      <c r="E4" s="690"/>
      <c r="F4" s="690"/>
      <c r="G4" s="690"/>
      <c r="H4" s="690"/>
      <c r="I4" s="690"/>
      <c r="J4" s="690"/>
      <c r="K4" s="690"/>
      <c r="L4" s="690"/>
      <c r="M4" s="690"/>
      <c r="N4" s="690"/>
      <c r="O4" s="690"/>
      <c r="P4" s="690"/>
      <c r="Q4" s="690"/>
      <c r="R4" s="690"/>
      <c r="S4" s="690"/>
      <c r="T4" s="691"/>
      <c r="U4" s="222"/>
      <c r="V4" s="222"/>
      <c r="W4" s="222"/>
      <c r="X4" s="222"/>
      <c r="Y4" s="222"/>
      <c r="Z4" s="222"/>
      <c r="AA4" s="222"/>
      <c r="AB4" s="222"/>
      <c r="AC4" s="222"/>
      <c r="AD4" s="222"/>
      <c r="AE4" s="222"/>
      <c r="AF4" s="222"/>
      <c r="AG4" s="222"/>
      <c r="AH4" s="222"/>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R4" s="564" t="s">
        <v>28</v>
      </c>
      <c r="BS4" s="565"/>
      <c r="BT4" s="565"/>
      <c r="BU4" s="565"/>
      <c r="BV4" s="565"/>
      <c r="BW4" s="565"/>
      <c r="BX4" s="565"/>
      <c r="BY4" s="565"/>
      <c r="BZ4" s="565"/>
      <c r="CA4" s="565"/>
      <c r="CB4" s="565"/>
      <c r="CC4" s="565"/>
      <c r="CD4" s="565"/>
      <c r="CE4" s="565"/>
      <c r="CF4" s="565"/>
      <c r="CG4" s="565"/>
      <c r="CH4" s="565"/>
      <c r="CI4" s="565"/>
      <c r="CJ4" s="565"/>
      <c r="CK4" s="565"/>
      <c r="CL4" s="565"/>
      <c r="CM4" s="565"/>
      <c r="CN4" s="565"/>
      <c r="CO4" s="565"/>
      <c r="CP4" s="565"/>
      <c r="CQ4" s="565"/>
      <c r="CR4" s="565"/>
      <c r="CS4" s="565"/>
      <c r="CT4" s="565"/>
      <c r="CU4" s="565"/>
      <c r="CV4" s="565"/>
      <c r="CW4" s="565"/>
      <c r="CX4" s="565"/>
      <c r="CY4" s="565"/>
      <c r="CZ4" s="565"/>
      <c r="DA4" s="565"/>
      <c r="DB4" s="565"/>
      <c r="DC4" s="565"/>
      <c r="DD4" s="565"/>
      <c r="DE4" s="565"/>
      <c r="DF4" s="565"/>
      <c r="DG4" s="565"/>
      <c r="DH4" s="565"/>
      <c r="DI4" s="565"/>
      <c r="DJ4" s="565"/>
      <c r="DK4" s="565"/>
      <c r="DL4" s="565"/>
      <c r="DM4" s="565"/>
      <c r="DN4" s="566"/>
      <c r="DO4" s="566"/>
      <c r="DP4" s="567"/>
    </row>
    <row r="5" spans="2:121" s="115" customFormat="1" ht="408.75" customHeight="1" thickBot="1">
      <c r="B5" s="128"/>
      <c r="C5" s="707" t="s">
        <v>67</v>
      </c>
      <c r="D5" s="708"/>
      <c r="E5" s="708"/>
      <c r="F5" s="708"/>
      <c r="G5" s="708"/>
      <c r="H5" s="708"/>
      <c r="I5" s="708"/>
      <c r="J5" s="708"/>
      <c r="K5" s="708"/>
      <c r="L5" s="708"/>
      <c r="M5" s="708"/>
      <c r="N5" s="708"/>
      <c r="O5" s="708"/>
      <c r="P5" s="708"/>
      <c r="Q5" s="708"/>
      <c r="R5" s="708"/>
      <c r="S5" s="708"/>
      <c r="T5" s="709"/>
      <c r="U5" s="222"/>
      <c r="V5" s="222"/>
      <c r="W5" s="222"/>
      <c r="X5" s="222"/>
      <c r="Y5" s="222"/>
      <c r="Z5" s="222"/>
      <c r="AA5" s="222"/>
      <c r="AB5" s="222"/>
      <c r="AC5" s="222"/>
      <c r="AD5" s="222"/>
      <c r="AE5" s="222"/>
      <c r="AF5" s="222"/>
      <c r="AG5" s="222"/>
      <c r="AH5" s="222"/>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R5" s="568" t="s">
        <v>74</v>
      </c>
      <c r="BS5" s="569"/>
      <c r="BT5" s="570"/>
      <c r="BU5" s="570"/>
      <c r="BV5" s="570"/>
      <c r="BW5" s="570"/>
      <c r="BX5" s="570"/>
      <c r="BY5" s="570"/>
      <c r="BZ5" s="570"/>
      <c r="CA5" s="570"/>
      <c r="CB5" s="570"/>
      <c r="CC5" s="570"/>
      <c r="CD5" s="570"/>
      <c r="CE5" s="570"/>
      <c r="CF5" s="570"/>
      <c r="CG5" s="570"/>
      <c r="CH5" s="570"/>
      <c r="CI5" s="570"/>
      <c r="CJ5" s="570"/>
      <c r="CK5" s="570"/>
      <c r="CL5" s="570"/>
      <c r="CM5" s="570"/>
      <c r="CN5" s="570"/>
      <c r="CO5" s="570"/>
      <c r="CP5" s="570"/>
      <c r="CQ5" s="570"/>
      <c r="CR5" s="570"/>
      <c r="CS5" s="570"/>
      <c r="CT5" s="570"/>
      <c r="CU5" s="570"/>
      <c r="CV5" s="570"/>
      <c r="CW5" s="570"/>
      <c r="CX5" s="570"/>
      <c r="CY5" s="570"/>
      <c r="CZ5" s="570"/>
      <c r="DA5" s="570"/>
      <c r="DB5" s="570"/>
      <c r="DC5" s="570"/>
      <c r="DD5" s="570"/>
      <c r="DE5" s="570"/>
      <c r="DF5" s="570"/>
      <c r="DG5" s="570"/>
      <c r="DH5" s="570"/>
      <c r="DI5" s="570"/>
      <c r="DJ5" s="570"/>
      <c r="DK5" s="570"/>
      <c r="DL5" s="570"/>
      <c r="DM5" s="570"/>
      <c r="DN5" s="571"/>
      <c r="DO5" s="571"/>
      <c r="DP5" s="572"/>
    </row>
    <row r="6" spans="2:121" s="116" customFormat="1" ht="228.75" customHeight="1">
      <c r="B6" s="129"/>
      <c r="C6" s="130" t="s">
        <v>9</v>
      </c>
      <c r="D6" s="710" t="s">
        <v>11</v>
      </c>
      <c r="E6" s="711"/>
      <c r="F6" s="711"/>
      <c r="G6" s="711"/>
      <c r="H6" s="711"/>
      <c r="I6" s="711"/>
      <c r="J6" s="711"/>
      <c r="K6" s="711"/>
      <c r="L6" s="711"/>
      <c r="M6" s="711"/>
      <c r="N6" s="711"/>
      <c r="O6" s="711"/>
      <c r="P6" s="711"/>
      <c r="Q6" s="711"/>
      <c r="R6" s="711"/>
      <c r="S6" s="711"/>
      <c r="T6" s="712"/>
      <c r="U6" s="222"/>
      <c r="V6" s="222"/>
      <c r="W6" s="222"/>
      <c r="X6" s="222"/>
      <c r="Y6" s="222"/>
      <c r="Z6" s="222"/>
      <c r="AA6" s="222"/>
      <c r="AB6" s="222"/>
      <c r="AC6" s="222"/>
      <c r="AD6" s="222"/>
      <c r="AE6" s="222"/>
      <c r="AF6" s="222"/>
      <c r="AG6" s="222"/>
      <c r="AH6" s="222"/>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R6" s="587" t="s">
        <v>9</v>
      </c>
      <c r="BS6" s="588"/>
      <c r="BT6" s="573" t="s">
        <v>14</v>
      </c>
      <c r="BU6" s="574"/>
      <c r="BV6" s="574"/>
      <c r="BW6" s="574"/>
      <c r="BX6" s="574"/>
      <c r="BY6" s="574"/>
      <c r="BZ6" s="574"/>
      <c r="CA6" s="575"/>
      <c r="CB6" s="575"/>
      <c r="CC6" s="575"/>
      <c r="CD6" s="575"/>
      <c r="CE6" s="575"/>
      <c r="CF6" s="575"/>
      <c r="CG6" s="575"/>
      <c r="CH6" s="575"/>
      <c r="CI6" s="575"/>
      <c r="CJ6" s="575"/>
      <c r="CK6" s="575"/>
      <c r="CL6" s="575"/>
      <c r="CM6" s="575"/>
      <c r="CN6" s="575"/>
      <c r="CO6" s="575"/>
      <c r="CP6" s="575"/>
      <c r="CQ6" s="575"/>
      <c r="CR6" s="575"/>
      <c r="CS6" s="575"/>
      <c r="CT6" s="575"/>
      <c r="CU6" s="575"/>
      <c r="CV6" s="575"/>
      <c r="CW6" s="575"/>
      <c r="CX6" s="575"/>
      <c r="CY6" s="575"/>
      <c r="CZ6" s="575"/>
      <c r="DA6" s="575"/>
      <c r="DB6" s="575"/>
      <c r="DC6" s="575"/>
      <c r="DD6" s="575"/>
      <c r="DE6" s="575"/>
      <c r="DF6" s="575"/>
      <c r="DG6" s="575"/>
      <c r="DH6" s="575"/>
      <c r="DI6" s="575"/>
      <c r="DJ6" s="575"/>
      <c r="DK6" s="575"/>
      <c r="DL6" s="575"/>
      <c r="DM6" s="575"/>
      <c r="DN6" s="576"/>
      <c r="DO6" s="576"/>
      <c r="DP6" s="577"/>
    </row>
    <row r="7" spans="2:121" s="116" customFormat="1" ht="243.75" customHeight="1" thickBot="1">
      <c r="B7" s="129"/>
      <c r="C7" s="131" t="s">
        <v>10</v>
      </c>
      <c r="D7" s="802" t="s">
        <v>12</v>
      </c>
      <c r="E7" s="803"/>
      <c r="F7" s="803"/>
      <c r="G7" s="803"/>
      <c r="H7" s="803"/>
      <c r="I7" s="803"/>
      <c r="J7" s="803"/>
      <c r="K7" s="803"/>
      <c r="L7" s="803"/>
      <c r="M7" s="803"/>
      <c r="N7" s="803"/>
      <c r="O7" s="803"/>
      <c r="P7" s="803"/>
      <c r="Q7" s="803"/>
      <c r="R7" s="803"/>
      <c r="S7" s="803"/>
      <c r="T7" s="804"/>
      <c r="U7" s="222"/>
      <c r="V7" s="222"/>
      <c r="W7" s="222"/>
      <c r="X7" s="222"/>
      <c r="Y7" s="222"/>
      <c r="Z7" s="222"/>
      <c r="AA7" s="222"/>
      <c r="AB7" s="222"/>
      <c r="AC7" s="222"/>
      <c r="AD7" s="222"/>
      <c r="AE7" s="222"/>
      <c r="AF7" s="222"/>
      <c r="AG7" s="222"/>
      <c r="AH7" s="222"/>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c r="BM7" s="175"/>
      <c r="BR7" s="589" t="s">
        <v>10</v>
      </c>
      <c r="BS7" s="590"/>
      <c r="BT7" s="578" t="s">
        <v>15</v>
      </c>
      <c r="BU7" s="579"/>
      <c r="BV7" s="579"/>
      <c r="BW7" s="579"/>
      <c r="BX7" s="579"/>
      <c r="BY7" s="579"/>
      <c r="BZ7" s="579"/>
      <c r="CA7" s="580"/>
      <c r="CB7" s="580"/>
      <c r="CC7" s="580"/>
      <c r="CD7" s="580"/>
      <c r="CE7" s="580"/>
      <c r="CF7" s="580"/>
      <c r="CG7" s="580"/>
      <c r="CH7" s="580"/>
      <c r="CI7" s="580"/>
      <c r="CJ7" s="580"/>
      <c r="CK7" s="580"/>
      <c r="CL7" s="580"/>
      <c r="CM7" s="580"/>
      <c r="CN7" s="580"/>
      <c r="CO7" s="580"/>
      <c r="CP7" s="580"/>
      <c r="CQ7" s="580"/>
      <c r="CR7" s="580"/>
      <c r="CS7" s="580"/>
      <c r="CT7" s="580"/>
      <c r="CU7" s="580"/>
      <c r="CV7" s="580"/>
      <c r="CW7" s="580"/>
      <c r="CX7" s="580"/>
      <c r="CY7" s="580"/>
      <c r="CZ7" s="580"/>
      <c r="DA7" s="580"/>
      <c r="DB7" s="580"/>
      <c r="DC7" s="580"/>
      <c r="DD7" s="580"/>
      <c r="DE7" s="580"/>
      <c r="DF7" s="580"/>
      <c r="DG7" s="580"/>
      <c r="DH7" s="580"/>
      <c r="DI7" s="580"/>
      <c r="DJ7" s="580"/>
      <c r="DK7" s="580"/>
      <c r="DL7" s="580"/>
      <c r="DM7" s="580"/>
      <c r="DN7" s="581"/>
      <c r="DO7" s="581"/>
      <c r="DP7" s="582"/>
    </row>
    <row r="8" spans="2:121" s="117" customFormat="1" ht="106.5" customHeight="1" thickBot="1">
      <c r="B8" s="153"/>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R8" s="392"/>
      <c r="BS8" s="392"/>
      <c r="BT8" s="392"/>
      <c r="BU8" s="392"/>
      <c r="BV8" s="392"/>
      <c r="BW8" s="392"/>
      <c r="BX8" s="392"/>
      <c r="BY8" s="392"/>
      <c r="BZ8" s="392"/>
      <c r="CA8" s="392"/>
      <c r="CB8" s="392"/>
      <c r="CC8" s="392"/>
      <c r="CD8" s="392"/>
      <c r="CE8" s="392"/>
      <c r="CF8" s="392"/>
      <c r="CG8" s="392"/>
      <c r="CH8" s="392"/>
      <c r="CI8" s="392"/>
      <c r="CJ8" s="392"/>
      <c r="CK8" s="392"/>
      <c r="CL8" s="392"/>
      <c r="CM8" s="392"/>
      <c r="CN8" s="392"/>
      <c r="CO8" s="392"/>
      <c r="CP8" s="392"/>
      <c r="CQ8" s="392"/>
      <c r="CR8" s="392"/>
      <c r="CS8" s="392"/>
      <c r="CT8" s="392"/>
      <c r="CU8" s="392"/>
      <c r="CV8" s="392"/>
      <c r="CW8" s="392"/>
      <c r="CX8" s="392"/>
      <c r="CY8" s="392"/>
      <c r="CZ8" s="392"/>
      <c r="DA8" s="392"/>
      <c r="DB8" s="393"/>
      <c r="DC8" s="393"/>
      <c r="DD8" s="393"/>
      <c r="DE8" s="393"/>
    </row>
    <row r="9" spans="2:121" s="116" customFormat="1" ht="301.5" customHeight="1">
      <c r="B9" s="129"/>
      <c r="C9" s="701" t="s">
        <v>13</v>
      </c>
      <c r="D9" s="710" t="s">
        <v>159</v>
      </c>
      <c r="E9" s="711"/>
      <c r="F9" s="711"/>
      <c r="G9" s="711"/>
      <c r="H9" s="711"/>
      <c r="I9" s="711"/>
      <c r="J9" s="711"/>
      <c r="K9" s="711"/>
      <c r="L9" s="711"/>
      <c r="M9" s="711"/>
      <c r="N9" s="711"/>
      <c r="O9" s="711"/>
      <c r="P9" s="711"/>
      <c r="Q9" s="711"/>
      <c r="R9" s="711"/>
      <c r="S9" s="711"/>
      <c r="T9" s="712"/>
      <c r="U9" s="132"/>
      <c r="V9" s="132"/>
      <c r="W9" s="132"/>
      <c r="X9" s="132"/>
      <c r="Y9" s="132"/>
      <c r="Z9" s="132"/>
      <c r="AA9" s="132"/>
      <c r="AB9" s="132"/>
      <c r="AC9" s="132"/>
      <c r="AD9" s="132"/>
      <c r="AE9" s="132"/>
      <c r="AF9" s="132"/>
      <c r="AG9" s="132"/>
      <c r="AH9" s="132"/>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R9" s="591" t="s">
        <v>13</v>
      </c>
      <c r="BS9" s="592"/>
      <c r="BT9" s="574" t="s">
        <v>164</v>
      </c>
      <c r="BU9" s="574"/>
      <c r="BV9" s="574"/>
      <c r="BW9" s="574"/>
      <c r="BX9" s="574"/>
      <c r="BY9" s="574"/>
      <c r="BZ9" s="574"/>
      <c r="CA9" s="575"/>
      <c r="CB9" s="575"/>
      <c r="CC9" s="575"/>
      <c r="CD9" s="575"/>
      <c r="CE9" s="575"/>
      <c r="CF9" s="575"/>
      <c r="CG9" s="575"/>
      <c r="CH9" s="575"/>
      <c r="CI9" s="575"/>
      <c r="CJ9" s="575"/>
      <c r="CK9" s="575"/>
      <c r="CL9" s="575"/>
      <c r="CM9" s="575"/>
      <c r="CN9" s="575"/>
      <c r="CO9" s="575"/>
      <c r="CP9" s="575"/>
      <c r="CQ9" s="575"/>
      <c r="CR9" s="575"/>
      <c r="CS9" s="575"/>
      <c r="CT9" s="575"/>
      <c r="CU9" s="575"/>
      <c r="CV9" s="575"/>
      <c r="CW9" s="575"/>
      <c r="CX9" s="575"/>
      <c r="CY9" s="575"/>
      <c r="CZ9" s="575"/>
      <c r="DA9" s="575"/>
      <c r="DB9" s="575"/>
      <c r="DC9" s="575"/>
      <c r="DD9" s="575"/>
      <c r="DE9" s="575"/>
      <c r="DF9" s="575"/>
      <c r="DG9" s="575"/>
      <c r="DH9" s="575"/>
      <c r="DI9" s="575"/>
      <c r="DJ9" s="575"/>
      <c r="DK9" s="575"/>
      <c r="DL9" s="575"/>
      <c r="DM9" s="575"/>
      <c r="DN9" s="576"/>
      <c r="DO9" s="576"/>
      <c r="DP9" s="577"/>
    </row>
    <row r="10" spans="2:121" s="116" customFormat="1" ht="301.5" customHeight="1">
      <c r="B10" s="129"/>
      <c r="C10" s="702"/>
      <c r="D10" s="692" t="s">
        <v>160</v>
      </c>
      <c r="E10" s="693"/>
      <c r="F10" s="693"/>
      <c r="G10" s="693"/>
      <c r="H10" s="693"/>
      <c r="I10" s="693"/>
      <c r="J10" s="693"/>
      <c r="K10" s="693"/>
      <c r="L10" s="693"/>
      <c r="M10" s="693"/>
      <c r="N10" s="693"/>
      <c r="O10" s="693"/>
      <c r="P10" s="693"/>
      <c r="Q10" s="693"/>
      <c r="R10" s="693"/>
      <c r="S10" s="693"/>
      <c r="T10" s="694"/>
      <c r="U10" s="132"/>
      <c r="V10" s="132"/>
      <c r="W10" s="132"/>
      <c r="X10" s="132"/>
      <c r="Y10" s="132"/>
      <c r="Z10" s="132"/>
      <c r="AA10" s="132"/>
      <c r="AB10" s="132"/>
      <c r="AC10" s="132"/>
      <c r="AD10" s="132"/>
      <c r="AE10" s="132"/>
      <c r="AF10" s="132"/>
      <c r="AG10" s="132"/>
      <c r="AH10" s="132"/>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R10" s="593"/>
      <c r="BS10" s="594"/>
      <c r="BT10" s="583" t="s">
        <v>165</v>
      </c>
      <c r="BU10" s="583"/>
      <c r="BV10" s="583"/>
      <c r="BW10" s="583"/>
      <c r="BX10" s="583"/>
      <c r="BY10" s="583"/>
      <c r="BZ10" s="583"/>
      <c r="CA10" s="584"/>
      <c r="CB10" s="584"/>
      <c r="CC10" s="584"/>
      <c r="CD10" s="584"/>
      <c r="CE10" s="584"/>
      <c r="CF10" s="584"/>
      <c r="CG10" s="584"/>
      <c r="CH10" s="584"/>
      <c r="CI10" s="584"/>
      <c r="CJ10" s="584"/>
      <c r="CK10" s="584"/>
      <c r="CL10" s="584"/>
      <c r="CM10" s="584"/>
      <c r="CN10" s="584"/>
      <c r="CO10" s="584"/>
      <c r="CP10" s="584"/>
      <c r="CQ10" s="584"/>
      <c r="CR10" s="584"/>
      <c r="CS10" s="584"/>
      <c r="CT10" s="584"/>
      <c r="CU10" s="584"/>
      <c r="CV10" s="584"/>
      <c r="CW10" s="584"/>
      <c r="CX10" s="584"/>
      <c r="CY10" s="584"/>
      <c r="CZ10" s="584"/>
      <c r="DA10" s="584"/>
      <c r="DB10" s="584"/>
      <c r="DC10" s="584"/>
      <c r="DD10" s="584"/>
      <c r="DE10" s="584"/>
      <c r="DF10" s="584"/>
      <c r="DG10" s="584"/>
      <c r="DH10" s="584"/>
      <c r="DI10" s="584"/>
      <c r="DJ10" s="584"/>
      <c r="DK10" s="584"/>
      <c r="DL10" s="584"/>
      <c r="DM10" s="584"/>
      <c r="DN10" s="585"/>
      <c r="DO10" s="585"/>
      <c r="DP10" s="586"/>
    </row>
    <row r="11" spans="2:121" s="116" customFormat="1" ht="301.5" customHeight="1">
      <c r="B11" s="129"/>
      <c r="C11" s="702"/>
      <c r="D11" s="692" t="s">
        <v>161</v>
      </c>
      <c r="E11" s="693"/>
      <c r="F11" s="693"/>
      <c r="G11" s="693"/>
      <c r="H11" s="693"/>
      <c r="I11" s="693"/>
      <c r="J11" s="693"/>
      <c r="K11" s="693"/>
      <c r="L11" s="693"/>
      <c r="M11" s="693"/>
      <c r="N11" s="693"/>
      <c r="O11" s="693"/>
      <c r="P11" s="693"/>
      <c r="Q11" s="693"/>
      <c r="R11" s="693"/>
      <c r="S11" s="693"/>
      <c r="T11" s="694"/>
      <c r="U11" s="132"/>
      <c r="V11" s="132"/>
      <c r="W11" s="132"/>
      <c r="X11" s="132"/>
      <c r="Y11" s="132"/>
      <c r="Z11" s="132"/>
      <c r="AA11" s="132"/>
      <c r="AB11" s="132"/>
      <c r="AC11" s="132"/>
      <c r="AD11" s="132"/>
      <c r="AE11" s="132"/>
      <c r="AF11" s="132"/>
      <c r="AG11" s="132"/>
      <c r="AH11" s="132"/>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75"/>
      <c r="BK11" s="175"/>
      <c r="BL11" s="175"/>
      <c r="BM11" s="175"/>
      <c r="BR11" s="593"/>
      <c r="BS11" s="594"/>
      <c r="BT11" s="583" t="s">
        <v>166</v>
      </c>
      <c r="BU11" s="583"/>
      <c r="BV11" s="583"/>
      <c r="BW11" s="583"/>
      <c r="BX11" s="583"/>
      <c r="BY11" s="583"/>
      <c r="BZ11" s="583"/>
      <c r="CA11" s="584"/>
      <c r="CB11" s="584"/>
      <c r="CC11" s="584"/>
      <c r="CD11" s="584"/>
      <c r="CE11" s="584"/>
      <c r="CF11" s="584"/>
      <c r="CG11" s="584"/>
      <c r="CH11" s="584"/>
      <c r="CI11" s="584"/>
      <c r="CJ11" s="584"/>
      <c r="CK11" s="584"/>
      <c r="CL11" s="584"/>
      <c r="CM11" s="584"/>
      <c r="CN11" s="584"/>
      <c r="CO11" s="584"/>
      <c r="CP11" s="584"/>
      <c r="CQ11" s="584"/>
      <c r="CR11" s="584"/>
      <c r="CS11" s="584"/>
      <c r="CT11" s="584"/>
      <c r="CU11" s="584"/>
      <c r="CV11" s="584"/>
      <c r="CW11" s="584"/>
      <c r="CX11" s="584"/>
      <c r="CY11" s="584"/>
      <c r="CZ11" s="584"/>
      <c r="DA11" s="584"/>
      <c r="DB11" s="584"/>
      <c r="DC11" s="584"/>
      <c r="DD11" s="584"/>
      <c r="DE11" s="584"/>
      <c r="DF11" s="584"/>
      <c r="DG11" s="584"/>
      <c r="DH11" s="584"/>
      <c r="DI11" s="584"/>
      <c r="DJ11" s="584"/>
      <c r="DK11" s="584"/>
      <c r="DL11" s="584"/>
      <c r="DM11" s="584"/>
      <c r="DN11" s="585"/>
      <c r="DO11" s="585"/>
      <c r="DP11" s="586"/>
    </row>
    <row r="12" spans="2:121" s="116" customFormat="1" ht="301.5" customHeight="1">
      <c r="B12" s="129"/>
      <c r="C12" s="702"/>
      <c r="D12" s="692" t="s">
        <v>162</v>
      </c>
      <c r="E12" s="693"/>
      <c r="F12" s="693"/>
      <c r="G12" s="693"/>
      <c r="H12" s="693"/>
      <c r="I12" s="693"/>
      <c r="J12" s="693"/>
      <c r="K12" s="693"/>
      <c r="L12" s="693"/>
      <c r="M12" s="693"/>
      <c r="N12" s="693"/>
      <c r="O12" s="693"/>
      <c r="P12" s="693"/>
      <c r="Q12" s="693"/>
      <c r="R12" s="693"/>
      <c r="S12" s="693"/>
      <c r="T12" s="694"/>
      <c r="U12" s="132"/>
      <c r="V12" s="132"/>
      <c r="W12" s="132"/>
      <c r="X12" s="132"/>
      <c r="Y12" s="132"/>
      <c r="Z12" s="177"/>
      <c r="AA12" s="177"/>
      <c r="AB12" s="177"/>
      <c r="AC12" s="177"/>
      <c r="AD12" s="177"/>
      <c r="AE12" s="177"/>
      <c r="AF12" s="177"/>
      <c r="AG12" s="177"/>
      <c r="AH12" s="177"/>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R12" s="593"/>
      <c r="BS12" s="594"/>
      <c r="BT12" s="583" t="s">
        <v>167</v>
      </c>
      <c r="BU12" s="583"/>
      <c r="BV12" s="583"/>
      <c r="BW12" s="583"/>
      <c r="BX12" s="583"/>
      <c r="BY12" s="583"/>
      <c r="BZ12" s="583"/>
      <c r="CA12" s="584"/>
      <c r="CB12" s="584"/>
      <c r="CC12" s="584"/>
      <c r="CD12" s="584"/>
      <c r="CE12" s="584"/>
      <c r="CF12" s="584"/>
      <c r="CG12" s="584"/>
      <c r="CH12" s="584"/>
      <c r="CI12" s="584"/>
      <c r="CJ12" s="584"/>
      <c r="CK12" s="584"/>
      <c r="CL12" s="584"/>
      <c r="CM12" s="584"/>
      <c r="CN12" s="584"/>
      <c r="CO12" s="584"/>
      <c r="CP12" s="584"/>
      <c r="CQ12" s="584"/>
      <c r="CR12" s="584"/>
      <c r="CS12" s="584"/>
      <c r="CT12" s="584"/>
      <c r="CU12" s="584"/>
      <c r="CV12" s="584"/>
      <c r="CW12" s="584"/>
      <c r="CX12" s="584"/>
      <c r="CY12" s="584"/>
      <c r="CZ12" s="584"/>
      <c r="DA12" s="584"/>
      <c r="DB12" s="584"/>
      <c r="DC12" s="584"/>
      <c r="DD12" s="584"/>
      <c r="DE12" s="584"/>
      <c r="DF12" s="584"/>
      <c r="DG12" s="584"/>
      <c r="DH12" s="584"/>
      <c r="DI12" s="584"/>
      <c r="DJ12" s="584"/>
      <c r="DK12" s="584"/>
      <c r="DL12" s="584"/>
      <c r="DM12" s="584"/>
      <c r="DN12" s="585"/>
      <c r="DO12" s="585"/>
      <c r="DP12" s="586"/>
    </row>
    <row r="13" spans="2:121" s="116" customFormat="1" ht="301.5" customHeight="1">
      <c r="B13" s="129"/>
      <c r="C13" s="702"/>
      <c r="D13" s="695" t="s">
        <v>163</v>
      </c>
      <c r="E13" s="696"/>
      <c r="F13" s="696"/>
      <c r="G13" s="696"/>
      <c r="H13" s="696"/>
      <c r="I13" s="696"/>
      <c r="J13" s="696"/>
      <c r="K13" s="696"/>
      <c r="L13" s="696"/>
      <c r="M13" s="696"/>
      <c r="N13" s="696"/>
      <c r="O13" s="696"/>
      <c r="P13" s="696"/>
      <c r="Q13" s="696"/>
      <c r="R13" s="696"/>
      <c r="S13" s="696"/>
      <c r="T13" s="697"/>
      <c r="U13" s="132"/>
      <c r="V13" s="132"/>
      <c r="W13" s="132"/>
      <c r="X13" s="132"/>
      <c r="Y13" s="132"/>
      <c r="Z13" s="177"/>
      <c r="AA13" s="177"/>
      <c r="AB13" s="177"/>
      <c r="AC13" s="177"/>
      <c r="AD13" s="177"/>
      <c r="AE13" s="177"/>
      <c r="AF13" s="177"/>
      <c r="AG13" s="177"/>
      <c r="AH13" s="177"/>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R13" s="593"/>
      <c r="BS13" s="594"/>
      <c r="BT13" s="583" t="s">
        <v>168</v>
      </c>
      <c r="BU13" s="583"/>
      <c r="BV13" s="583"/>
      <c r="BW13" s="583"/>
      <c r="BX13" s="583"/>
      <c r="BY13" s="583"/>
      <c r="BZ13" s="583"/>
      <c r="CA13" s="584"/>
      <c r="CB13" s="584"/>
      <c r="CC13" s="584"/>
      <c r="CD13" s="584"/>
      <c r="CE13" s="584"/>
      <c r="CF13" s="584"/>
      <c r="CG13" s="584"/>
      <c r="CH13" s="584"/>
      <c r="CI13" s="584"/>
      <c r="CJ13" s="584"/>
      <c r="CK13" s="584"/>
      <c r="CL13" s="584"/>
      <c r="CM13" s="584"/>
      <c r="CN13" s="584"/>
      <c r="CO13" s="584"/>
      <c r="CP13" s="584"/>
      <c r="CQ13" s="584"/>
      <c r="CR13" s="584"/>
      <c r="CS13" s="584"/>
      <c r="CT13" s="584"/>
      <c r="CU13" s="584"/>
      <c r="CV13" s="584"/>
      <c r="CW13" s="584"/>
      <c r="CX13" s="584"/>
      <c r="CY13" s="584"/>
      <c r="CZ13" s="584"/>
      <c r="DA13" s="584"/>
      <c r="DB13" s="584"/>
      <c r="DC13" s="584"/>
      <c r="DD13" s="584"/>
      <c r="DE13" s="584"/>
      <c r="DF13" s="584"/>
      <c r="DG13" s="584"/>
      <c r="DH13" s="584"/>
      <c r="DI13" s="584"/>
      <c r="DJ13" s="584"/>
      <c r="DK13" s="584"/>
      <c r="DL13" s="584"/>
      <c r="DM13" s="584"/>
      <c r="DN13" s="585"/>
      <c r="DO13" s="585"/>
      <c r="DP13" s="586"/>
    </row>
    <row r="14" spans="2:121" s="116" customFormat="1" ht="211.5" customHeight="1" thickBot="1">
      <c r="B14" s="129"/>
      <c r="C14" s="703"/>
      <c r="D14" s="698"/>
      <c r="E14" s="699"/>
      <c r="F14" s="699"/>
      <c r="G14" s="699"/>
      <c r="H14" s="699"/>
      <c r="I14" s="699"/>
      <c r="J14" s="699"/>
      <c r="K14" s="699"/>
      <c r="L14" s="699"/>
      <c r="M14" s="699"/>
      <c r="N14" s="699"/>
      <c r="O14" s="699"/>
      <c r="P14" s="699"/>
      <c r="Q14" s="699"/>
      <c r="R14" s="699"/>
      <c r="S14" s="699"/>
      <c r="T14" s="700"/>
      <c r="U14" s="132"/>
      <c r="V14" s="132"/>
      <c r="W14" s="132"/>
      <c r="X14" s="132"/>
      <c r="Y14" s="132"/>
      <c r="Z14" s="132"/>
      <c r="AA14" s="132"/>
      <c r="AB14" s="132"/>
      <c r="AC14" s="132"/>
      <c r="AD14" s="132"/>
      <c r="AE14" s="132"/>
      <c r="AF14" s="132"/>
      <c r="AG14" s="132"/>
      <c r="AH14" s="132"/>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R14" s="595"/>
      <c r="BS14" s="596"/>
      <c r="BT14" s="579" t="s">
        <v>169</v>
      </c>
      <c r="BU14" s="579"/>
      <c r="BV14" s="579"/>
      <c r="BW14" s="579"/>
      <c r="BX14" s="579"/>
      <c r="BY14" s="579"/>
      <c r="BZ14" s="579"/>
      <c r="CA14" s="580"/>
      <c r="CB14" s="580"/>
      <c r="CC14" s="580"/>
      <c r="CD14" s="580"/>
      <c r="CE14" s="580"/>
      <c r="CF14" s="580"/>
      <c r="CG14" s="580"/>
      <c r="CH14" s="580"/>
      <c r="CI14" s="580"/>
      <c r="CJ14" s="580"/>
      <c r="CK14" s="580"/>
      <c r="CL14" s="580"/>
      <c r="CM14" s="580"/>
      <c r="CN14" s="580"/>
      <c r="CO14" s="580"/>
      <c r="CP14" s="580"/>
      <c r="CQ14" s="580"/>
      <c r="CR14" s="580"/>
      <c r="CS14" s="580"/>
      <c r="CT14" s="580"/>
      <c r="CU14" s="580"/>
      <c r="CV14" s="580"/>
      <c r="CW14" s="580"/>
      <c r="CX14" s="580"/>
      <c r="CY14" s="580"/>
      <c r="CZ14" s="580"/>
      <c r="DA14" s="580"/>
      <c r="DB14" s="580"/>
      <c r="DC14" s="580"/>
      <c r="DD14" s="580"/>
      <c r="DE14" s="580"/>
      <c r="DF14" s="580"/>
      <c r="DG14" s="580"/>
      <c r="DH14" s="580"/>
      <c r="DI14" s="580"/>
      <c r="DJ14" s="580"/>
      <c r="DK14" s="580"/>
      <c r="DL14" s="580"/>
      <c r="DM14" s="580"/>
      <c r="DN14" s="581"/>
      <c r="DO14" s="581"/>
      <c r="DP14" s="582"/>
    </row>
    <row r="15" spans="2:121" s="87" customFormat="1" ht="106.5" customHeight="1" thickBot="1">
      <c r="B15" s="126"/>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row>
    <row r="16" spans="2:121" s="14" customFormat="1" ht="409.6" customHeight="1" thickBot="1">
      <c r="B16" s="90"/>
      <c r="C16" s="704" t="s">
        <v>66</v>
      </c>
      <c r="D16" s="705"/>
      <c r="E16" s="705"/>
      <c r="F16" s="705"/>
      <c r="G16" s="705"/>
      <c r="H16" s="706"/>
      <c r="I16" s="614">
        <v>2012</v>
      </c>
      <c r="J16" s="668"/>
      <c r="K16" s="614">
        <v>2013</v>
      </c>
      <c r="L16" s="668"/>
      <c r="M16" s="614">
        <v>2014</v>
      </c>
      <c r="N16" s="668"/>
      <c r="O16" s="614">
        <v>2015</v>
      </c>
      <c r="P16" s="668"/>
      <c r="Q16" s="614" t="s">
        <v>90</v>
      </c>
      <c r="R16" s="668"/>
      <c r="S16" s="614" t="s">
        <v>154</v>
      </c>
      <c r="T16" s="668"/>
      <c r="U16" s="203" t="s">
        <v>153</v>
      </c>
      <c r="V16" s="204"/>
      <c r="W16" s="203" t="s">
        <v>158</v>
      </c>
      <c r="X16" s="204"/>
      <c r="Y16" s="614" t="s">
        <v>185</v>
      </c>
      <c r="Z16" s="668"/>
      <c r="AA16" s="203" t="s">
        <v>183</v>
      </c>
      <c r="AB16" s="204"/>
      <c r="AC16" s="203" t="s">
        <v>97</v>
      </c>
      <c r="AD16" s="204"/>
      <c r="AE16" s="203" t="s">
        <v>186</v>
      </c>
      <c r="AF16" s="204"/>
      <c r="AG16" s="203" t="s">
        <v>87</v>
      </c>
      <c r="AH16" s="204"/>
      <c r="AI16" s="614" t="s">
        <v>191</v>
      </c>
      <c r="AJ16" s="668"/>
      <c r="AK16" s="614" t="s">
        <v>88</v>
      </c>
      <c r="AL16" s="668"/>
      <c r="AM16" s="614" t="s">
        <v>190</v>
      </c>
      <c r="AN16" s="668"/>
      <c r="AO16" s="614" t="s">
        <v>199</v>
      </c>
      <c r="AP16" s="668"/>
      <c r="AQ16" s="614" t="s">
        <v>197</v>
      </c>
      <c r="AR16" s="668"/>
      <c r="AS16" s="614" t="s">
        <v>201</v>
      </c>
      <c r="AT16" s="668"/>
      <c r="AU16" s="614" t="s">
        <v>203</v>
      </c>
      <c r="AV16" s="668"/>
      <c r="AW16" s="614" t="s">
        <v>205</v>
      </c>
      <c r="AX16" s="668"/>
      <c r="AY16" s="614" t="s">
        <v>206</v>
      </c>
      <c r="AZ16" s="668"/>
      <c r="BA16" s="614" t="s">
        <v>210</v>
      </c>
      <c r="BB16" s="668"/>
      <c r="BC16" s="614" t="s">
        <v>211</v>
      </c>
      <c r="BD16" s="668"/>
      <c r="BE16" s="614" t="s">
        <v>215</v>
      </c>
      <c r="BF16" s="668"/>
      <c r="BG16" s="614" t="s">
        <v>218</v>
      </c>
      <c r="BH16" s="668"/>
      <c r="BI16" s="614" t="s">
        <v>155</v>
      </c>
      <c r="BJ16" s="668"/>
      <c r="BK16" s="597" t="s">
        <v>217</v>
      </c>
      <c r="BL16" s="598"/>
      <c r="BM16" s="597" t="s">
        <v>219</v>
      </c>
      <c r="BN16" s="598"/>
      <c r="BO16" s="597" t="s">
        <v>224</v>
      </c>
      <c r="BP16" s="598"/>
      <c r="BQ16" s="597" t="s">
        <v>225</v>
      </c>
      <c r="BR16" s="598"/>
      <c r="BS16" s="597" t="s">
        <v>97</v>
      </c>
      <c r="BT16" s="598"/>
      <c r="BU16" s="597" t="s">
        <v>228</v>
      </c>
      <c r="BV16" s="598"/>
      <c r="BW16" s="597" t="s">
        <v>232</v>
      </c>
      <c r="BX16" s="598"/>
      <c r="BY16" s="597" t="s">
        <v>233</v>
      </c>
      <c r="BZ16" s="598"/>
      <c r="CA16" s="614" t="s">
        <v>156</v>
      </c>
      <c r="CB16" s="615"/>
      <c r="CC16" s="944" t="s">
        <v>79</v>
      </c>
      <c r="CD16" s="945"/>
      <c r="CE16" s="945"/>
      <c r="CF16" s="945"/>
      <c r="CG16" s="945"/>
      <c r="CH16" s="945"/>
      <c r="CI16" s="945"/>
      <c r="CJ16" s="945"/>
      <c r="CK16" s="945"/>
      <c r="CL16" s="945"/>
      <c r="CM16" s="945"/>
      <c r="CN16" s="945"/>
      <c r="CO16" s="945"/>
      <c r="CP16" s="945"/>
      <c r="CQ16" s="945"/>
      <c r="CR16" s="945"/>
      <c r="CS16" s="945"/>
      <c r="CT16" s="945"/>
      <c r="CU16" s="945"/>
      <c r="CV16" s="945"/>
      <c r="CW16" s="945"/>
      <c r="CX16" s="945"/>
      <c r="CY16" s="945"/>
      <c r="CZ16" s="945"/>
      <c r="DA16" s="945"/>
      <c r="DB16" s="945"/>
      <c r="DC16" s="945"/>
      <c r="DD16" s="945"/>
      <c r="DE16" s="945"/>
      <c r="DF16" s="945"/>
      <c r="DG16" s="945"/>
      <c r="DH16" s="945"/>
      <c r="DI16" s="945"/>
      <c r="DJ16" s="945"/>
      <c r="DK16" s="945"/>
      <c r="DL16" s="945"/>
      <c r="DM16" s="945"/>
      <c r="DN16" s="945"/>
      <c r="DO16" s="945"/>
      <c r="DP16" s="946"/>
    </row>
    <row r="17" spans="2:121" s="14" customFormat="1" ht="409.6" customHeight="1">
      <c r="B17" s="90"/>
      <c r="C17" s="850" t="s">
        <v>70</v>
      </c>
      <c r="D17" s="851"/>
      <c r="E17" s="781" t="s">
        <v>56</v>
      </c>
      <c r="F17" s="782"/>
      <c r="G17" s="768" t="s">
        <v>76</v>
      </c>
      <c r="H17" s="769"/>
      <c r="I17" s="506">
        <v>18219692.649999999</v>
      </c>
      <c r="J17" s="684">
        <f>I17/I19</f>
        <v>0.41219867691218648</v>
      </c>
      <c r="K17" s="506">
        <v>18936511.98</v>
      </c>
      <c r="L17" s="684">
        <f>K17/K19</f>
        <v>0.44698225628053206</v>
      </c>
      <c r="M17" s="506">
        <v>17950780.98</v>
      </c>
      <c r="N17" s="684">
        <f>M17/M19</f>
        <v>0.4330604361412031</v>
      </c>
      <c r="O17" s="506">
        <v>18585233.027751699</v>
      </c>
      <c r="P17" s="684">
        <f>O17/O19</f>
        <v>0.46013135302663827</v>
      </c>
      <c r="Q17" s="506">
        <v>19584264</v>
      </c>
      <c r="R17" s="684">
        <f>Q17/Q19</f>
        <v>0.47871414210344571</v>
      </c>
      <c r="S17" s="506">
        <v>19730677.017599996</v>
      </c>
      <c r="T17" s="684">
        <f>S17/S19</f>
        <v>0.47999999999999993</v>
      </c>
      <c r="U17" s="181">
        <v>1506885.8561088101</v>
      </c>
      <c r="V17" s="185">
        <f>U17/U19</f>
        <v>0.43766539671413862</v>
      </c>
      <c r="W17" s="506">
        <f>U17+1737311.7584594</f>
        <v>3244197.6145682102</v>
      </c>
      <c r="X17" s="684">
        <f>W17/W19</f>
        <v>0.48766512886259267</v>
      </c>
      <c r="Y17" s="506">
        <f>W17+1574228.44507547</f>
        <v>4818426.0596436802</v>
      </c>
      <c r="Z17" s="684">
        <f>Y17/Y19</f>
        <v>0.46753069835563749</v>
      </c>
      <c r="AA17" s="181">
        <v>6468635.6212605424</v>
      </c>
      <c r="AB17" s="185">
        <f>AA17/AA19</f>
        <v>0.46452439955106106</v>
      </c>
      <c r="AC17" s="181">
        <v>8165031.9518433297</v>
      </c>
      <c r="AD17" s="185">
        <f>AC17/AC19</f>
        <v>0.47580393557015294</v>
      </c>
      <c r="AE17" s="181">
        <v>8113666.3516078098</v>
      </c>
      <c r="AF17" s="185">
        <f>AE17/AE19</f>
        <v>0.45786512103250177</v>
      </c>
      <c r="AG17" s="181">
        <v>9836374.6000029445</v>
      </c>
      <c r="AH17" s="185">
        <f>AG17/AG19</f>
        <v>0.47708846987041098</v>
      </c>
      <c r="AI17" s="506">
        <v>9801505.8775791395</v>
      </c>
      <c r="AJ17" s="660">
        <f>AI17/AI19</f>
        <v>0.45577956621947707</v>
      </c>
      <c r="AK17" s="506">
        <v>11491269.42578431</v>
      </c>
      <c r="AL17" s="684">
        <f>AK17/AK19</f>
        <v>0.47699206094922803</v>
      </c>
      <c r="AM17" s="506">
        <v>11515087.378035</v>
      </c>
      <c r="AN17" s="660">
        <f>AM17/AM19</f>
        <v>0.45771670963197492</v>
      </c>
      <c r="AO17" s="506">
        <v>13086635.42578431</v>
      </c>
      <c r="AP17" s="660">
        <f>AO17/AO19</f>
        <v>0.47568586343646846</v>
      </c>
      <c r="AQ17" s="506">
        <v>13113116.704096302</v>
      </c>
      <c r="AR17" s="660">
        <f>AQ17/AQ19</f>
        <v>0.45109028789399708</v>
      </c>
      <c r="AS17" s="506">
        <v>14662665.395784311</v>
      </c>
      <c r="AT17" s="660">
        <f>AS17/AS19</f>
        <v>0.47569671812428044</v>
      </c>
      <c r="AU17" s="506">
        <v>14713003.807962434</v>
      </c>
      <c r="AV17" s="660">
        <f>AU17/AU19</f>
        <v>0.45160722880556803</v>
      </c>
      <c r="AW17" s="789">
        <v>16255772</v>
      </c>
      <c r="AX17" s="791">
        <f>AW17/AW19</f>
        <v>0.47450273833924234</v>
      </c>
      <c r="AY17" s="506">
        <v>16316797.881177699</v>
      </c>
      <c r="AZ17" s="660">
        <f>AY17/AY19</f>
        <v>0.44748034098468747</v>
      </c>
      <c r="BA17" s="506">
        <v>17923196.37302722</v>
      </c>
      <c r="BB17" s="660">
        <f>BA17/BA19</f>
        <v>0.47837132126845244</v>
      </c>
      <c r="BC17" s="506">
        <v>17940989.524463799</v>
      </c>
      <c r="BD17" s="660">
        <f>BC17/BC19</f>
        <v>0.44600635820359591</v>
      </c>
      <c r="BE17" s="506">
        <v>19584264</v>
      </c>
      <c r="BF17" s="660">
        <f>BE17/BE19</f>
        <v>0.47871414210344571</v>
      </c>
      <c r="BG17" s="506">
        <v>19541870.849833399</v>
      </c>
      <c r="BH17" s="660">
        <f>BG17/BG19</f>
        <v>0.44307878560446895</v>
      </c>
      <c r="BI17" s="506">
        <v>20801296.162500001</v>
      </c>
      <c r="BJ17" s="684">
        <f>BI17/BI19</f>
        <v>0.5</v>
      </c>
      <c r="BK17" s="506">
        <v>1545525</v>
      </c>
      <c r="BL17" s="620">
        <f>BK17/BK19</f>
        <v>0.38959266231546641</v>
      </c>
      <c r="BM17" s="506">
        <v>3316697.952888405</v>
      </c>
      <c r="BN17" s="813">
        <f>BM17/BM19</f>
        <v>0.43806725470257962</v>
      </c>
      <c r="BO17" s="506">
        <v>4865202.9027623329</v>
      </c>
      <c r="BP17" s="508">
        <f>BO17/BO19</f>
        <v>0.4198092720569494</v>
      </c>
      <c r="BQ17" s="506">
        <v>6454312.9079502448</v>
      </c>
      <c r="BR17" s="508">
        <f>BQ17/BQ19</f>
        <v>0.41508257645961305</v>
      </c>
      <c r="BS17" s="506">
        <v>8165031.9518433297</v>
      </c>
      <c r="BT17" s="508">
        <f>BS17/BS19</f>
        <v>0.47580393557015294</v>
      </c>
      <c r="BU17" s="506">
        <f>'[4]Resumen Pago Oportuno 2018'!$L$26</f>
        <v>8213452.312265032</v>
      </c>
      <c r="BV17" s="508">
        <f>BU17/BU19</f>
        <v>0.4188695962137412</v>
      </c>
      <c r="BW17" s="506">
        <v>9801505.8775791395</v>
      </c>
      <c r="BX17" s="508">
        <f>BW17/BW19</f>
        <v>0.45577956621947707</v>
      </c>
      <c r="BY17" s="506">
        <v>9946379.491554074</v>
      </c>
      <c r="BZ17" s="508">
        <f>BY17/BY19</f>
        <v>0.39116003638275815</v>
      </c>
      <c r="CA17" s="616">
        <v>21898412.25</v>
      </c>
      <c r="CB17" s="620">
        <f>CA17/CA19</f>
        <v>0.52</v>
      </c>
      <c r="CC17" s="921"/>
      <c r="CD17" s="922"/>
      <c r="CE17" s="922"/>
      <c r="CF17" s="922"/>
      <c r="CG17" s="922"/>
      <c r="CH17" s="922"/>
      <c r="CI17" s="922"/>
      <c r="CJ17" s="922"/>
      <c r="CK17" s="922"/>
      <c r="CL17" s="922"/>
      <c r="CM17" s="922"/>
      <c r="CN17" s="922"/>
      <c r="CO17" s="922"/>
      <c r="CP17" s="922"/>
      <c r="CQ17" s="922"/>
      <c r="CR17" s="922"/>
      <c r="CS17" s="922"/>
      <c r="CT17" s="922"/>
      <c r="CU17" s="922"/>
      <c r="CV17" s="922"/>
      <c r="CW17" s="922"/>
      <c r="CX17" s="922"/>
      <c r="CY17" s="922"/>
      <c r="CZ17" s="922"/>
      <c r="DA17" s="922"/>
      <c r="DB17" s="922"/>
      <c r="DC17" s="922"/>
      <c r="DD17" s="922"/>
      <c r="DE17" s="922"/>
      <c r="DF17" s="922"/>
      <c r="DG17" s="922"/>
      <c r="DH17" s="922"/>
      <c r="DI17" s="922"/>
      <c r="DJ17" s="922"/>
      <c r="DK17" s="922"/>
      <c r="DL17" s="922"/>
      <c r="DM17" s="922"/>
      <c r="DN17" s="922"/>
      <c r="DO17" s="922"/>
      <c r="DP17" s="923"/>
    </row>
    <row r="18" spans="2:121" s="14" customFormat="1" ht="312" customHeight="1">
      <c r="B18" s="90"/>
      <c r="C18" s="852"/>
      <c r="D18" s="853"/>
      <c r="E18" s="783"/>
      <c r="F18" s="784"/>
      <c r="G18" s="770"/>
      <c r="H18" s="771"/>
      <c r="I18" s="507"/>
      <c r="J18" s="685"/>
      <c r="K18" s="507"/>
      <c r="L18" s="685"/>
      <c r="M18" s="507"/>
      <c r="N18" s="685"/>
      <c r="O18" s="507"/>
      <c r="P18" s="685"/>
      <c r="Q18" s="507"/>
      <c r="R18" s="685"/>
      <c r="S18" s="507"/>
      <c r="T18" s="685"/>
      <c r="U18" s="182"/>
      <c r="V18" s="186"/>
      <c r="W18" s="507"/>
      <c r="X18" s="685"/>
      <c r="Y18" s="507"/>
      <c r="Z18" s="685"/>
      <c r="AA18" s="182"/>
      <c r="AB18" s="186"/>
      <c r="AC18" s="182"/>
      <c r="AD18" s="186"/>
      <c r="AE18" s="182"/>
      <c r="AF18" s="186"/>
      <c r="AG18" s="182"/>
      <c r="AH18" s="186"/>
      <c r="AI18" s="507"/>
      <c r="AJ18" s="661"/>
      <c r="AK18" s="507"/>
      <c r="AL18" s="685"/>
      <c r="AM18" s="507"/>
      <c r="AN18" s="661"/>
      <c r="AO18" s="507"/>
      <c r="AP18" s="661"/>
      <c r="AQ18" s="507"/>
      <c r="AR18" s="661"/>
      <c r="AS18" s="507"/>
      <c r="AT18" s="661"/>
      <c r="AU18" s="507"/>
      <c r="AV18" s="661"/>
      <c r="AW18" s="790"/>
      <c r="AX18" s="792"/>
      <c r="AY18" s="507"/>
      <c r="AZ18" s="661"/>
      <c r="BA18" s="507">
        <v>37467121.409999996</v>
      </c>
      <c r="BB18" s="661"/>
      <c r="BC18" s="507"/>
      <c r="BD18" s="661"/>
      <c r="BE18" s="507"/>
      <c r="BF18" s="661"/>
      <c r="BG18" s="507"/>
      <c r="BH18" s="661"/>
      <c r="BI18" s="507"/>
      <c r="BJ18" s="685"/>
      <c r="BK18" s="507"/>
      <c r="BL18" s="621"/>
      <c r="BM18" s="507"/>
      <c r="BN18" s="814"/>
      <c r="BO18" s="507"/>
      <c r="BP18" s="509"/>
      <c r="BQ18" s="507"/>
      <c r="BR18" s="509"/>
      <c r="BS18" s="507"/>
      <c r="BT18" s="509"/>
      <c r="BU18" s="507"/>
      <c r="BV18" s="509"/>
      <c r="BW18" s="507"/>
      <c r="BX18" s="509"/>
      <c r="BY18" s="507"/>
      <c r="BZ18" s="509"/>
      <c r="CA18" s="617"/>
      <c r="CB18" s="621"/>
      <c r="CC18" s="924"/>
      <c r="CD18" s="925"/>
      <c r="CE18" s="925"/>
      <c r="CF18" s="925"/>
      <c r="CG18" s="925"/>
      <c r="CH18" s="925"/>
      <c r="CI18" s="925"/>
      <c r="CJ18" s="925"/>
      <c r="CK18" s="925"/>
      <c r="CL18" s="925"/>
      <c r="CM18" s="925"/>
      <c r="CN18" s="925"/>
      <c r="CO18" s="925"/>
      <c r="CP18" s="925"/>
      <c r="CQ18" s="925"/>
      <c r="CR18" s="925"/>
      <c r="CS18" s="925"/>
      <c r="CT18" s="925"/>
      <c r="CU18" s="925"/>
      <c r="CV18" s="925"/>
      <c r="CW18" s="925"/>
      <c r="CX18" s="925"/>
      <c r="CY18" s="925"/>
      <c r="CZ18" s="925"/>
      <c r="DA18" s="925"/>
      <c r="DB18" s="925"/>
      <c r="DC18" s="925"/>
      <c r="DD18" s="925"/>
      <c r="DE18" s="925"/>
      <c r="DF18" s="925"/>
      <c r="DG18" s="925"/>
      <c r="DH18" s="925"/>
      <c r="DI18" s="925"/>
      <c r="DJ18" s="925"/>
      <c r="DK18" s="925"/>
      <c r="DL18" s="925"/>
      <c r="DM18" s="925"/>
      <c r="DN18" s="925"/>
      <c r="DO18" s="925"/>
      <c r="DP18" s="926"/>
    </row>
    <row r="19" spans="2:121" s="14" customFormat="1" ht="409.6" customHeight="1">
      <c r="B19" s="90"/>
      <c r="C19" s="852"/>
      <c r="D19" s="853"/>
      <c r="E19" s="783"/>
      <c r="F19" s="784"/>
      <c r="G19" s="805" t="s">
        <v>75</v>
      </c>
      <c r="H19" s="806"/>
      <c r="I19" s="511">
        <v>44201240.009999998</v>
      </c>
      <c r="J19" s="685"/>
      <c r="K19" s="511">
        <v>42365243.170000002</v>
      </c>
      <c r="L19" s="685"/>
      <c r="M19" s="511">
        <v>41450983.469999999</v>
      </c>
      <c r="N19" s="685"/>
      <c r="O19" s="511">
        <v>40391146.800804399</v>
      </c>
      <c r="P19" s="685"/>
      <c r="Q19" s="511">
        <v>40910142.979999997</v>
      </c>
      <c r="R19" s="685"/>
      <c r="S19" s="511">
        <v>41105577.119999997</v>
      </c>
      <c r="T19" s="685"/>
      <c r="U19" s="214">
        <v>3443008.9</v>
      </c>
      <c r="V19" s="186"/>
      <c r="W19" s="511">
        <f>U19+3209502.06</f>
        <v>6652510.96</v>
      </c>
      <c r="X19" s="685"/>
      <c r="Y19" s="511">
        <f>W19+3653606</f>
        <v>10306116.960000001</v>
      </c>
      <c r="Z19" s="685"/>
      <c r="AA19" s="183">
        <v>13925287.083976958</v>
      </c>
      <c r="AB19" s="186"/>
      <c r="AC19" s="183">
        <v>17160496.879999999</v>
      </c>
      <c r="AD19" s="186"/>
      <c r="AE19" s="183">
        <v>17720647.367310289</v>
      </c>
      <c r="AF19" s="186"/>
      <c r="AG19" s="183">
        <v>20617506.440000001</v>
      </c>
      <c r="AH19" s="186"/>
      <c r="AI19" s="511">
        <v>21504926.073976956</v>
      </c>
      <c r="AJ19" s="661"/>
      <c r="AK19" s="511">
        <v>24091112.549999997</v>
      </c>
      <c r="AL19" s="685"/>
      <c r="AM19" s="511">
        <f>CQ52</f>
        <v>25157673.153976955</v>
      </c>
      <c r="AN19" s="661"/>
      <c r="AO19" s="511">
        <v>27511087.530000001</v>
      </c>
      <c r="AP19" s="661"/>
      <c r="AQ19" s="511">
        <f>CS52</f>
        <v>29069827.163243622</v>
      </c>
      <c r="AR19" s="661"/>
      <c r="AS19" s="511">
        <v>30823558.030000001</v>
      </c>
      <c r="AT19" s="661"/>
      <c r="AU19" s="511">
        <v>32579203.496976957</v>
      </c>
      <c r="AV19" s="661"/>
      <c r="AW19" s="793">
        <v>34258542.020000003</v>
      </c>
      <c r="AX19" s="792"/>
      <c r="AY19" s="511">
        <v>36463720.049180999</v>
      </c>
      <c r="AZ19" s="661"/>
      <c r="BA19" s="511">
        <v>37467121.409999996</v>
      </c>
      <c r="BB19" s="661"/>
      <c r="BC19" s="511">
        <v>40225860.448998302</v>
      </c>
      <c r="BD19" s="661"/>
      <c r="BE19" s="511">
        <v>40910142.979999997</v>
      </c>
      <c r="BF19" s="661"/>
      <c r="BG19" s="511">
        <v>44104731.448998302</v>
      </c>
      <c r="BH19" s="661">
        <v>44104731.44899825</v>
      </c>
      <c r="BI19" s="511">
        <v>41602592.325000003</v>
      </c>
      <c r="BJ19" s="685"/>
      <c r="BK19" s="511">
        <v>3967028</v>
      </c>
      <c r="BL19" s="621"/>
      <c r="BM19" s="511">
        <v>7571207.2000000002</v>
      </c>
      <c r="BN19" s="814"/>
      <c r="BO19" s="511">
        <v>11589079.199999999</v>
      </c>
      <c r="BP19" s="509"/>
      <c r="BQ19" s="511">
        <v>15549467.199999999</v>
      </c>
      <c r="BR19" s="509"/>
      <c r="BS19" s="511">
        <v>17160496.879999999</v>
      </c>
      <c r="BT19" s="509"/>
      <c r="BU19" s="511">
        <f>'[4]Resumen Pago Oportuno 2018'!$L$27</f>
        <v>19608614.199999999</v>
      </c>
      <c r="BV19" s="509"/>
      <c r="BW19" s="511">
        <v>21504926.073976956</v>
      </c>
      <c r="BX19" s="509"/>
      <c r="BY19" s="511">
        <v>25427903.073976956</v>
      </c>
      <c r="BZ19" s="509"/>
      <c r="CA19" s="618">
        <v>42112331.25</v>
      </c>
      <c r="CB19" s="621"/>
      <c r="CC19" s="924"/>
      <c r="CD19" s="925"/>
      <c r="CE19" s="925"/>
      <c r="CF19" s="925"/>
      <c r="CG19" s="925"/>
      <c r="CH19" s="925"/>
      <c r="CI19" s="925"/>
      <c r="CJ19" s="925"/>
      <c r="CK19" s="925"/>
      <c r="CL19" s="925"/>
      <c r="CM19" s="925"/>
      <c r="CN19" s="925"/>
      <c r="CO19" s="925"/>
      <c r="CP19" s="925"/>
      <c r="CQ19" s="925"/>
      <c r="CR19" s="925"/>
      <c r="CS19" s="925"/>
      <c r="CT19" s="925"/>
      <c r="CU19" s="925"/>
      <c r="CV19" s="925"/>
      <c r="CW19" s="925"/>
      <c r="CX19" s="925"/>
      <c r="CY19" s="925"/>
      <c r="CZ19" s="925"/>
      <c r="DA19" s="925"/>
      <c r="DB19" s="925"/>
      <c r="DC19" s="925"/>
      <c r="DD19" s="925"/>
      <c r="DE19" s="925"/>
      <c r="DF19" s="925"/>
      <c r="DG19" s="925"/>
      <c r="DH19" s="925"/>
      <c r="DI19" s="925"/>
      <c r="DJ19" s="925"/>
      <c r="DK19" s="925"/>
      <c r="DL19" s="925"/>
      <c r="DM19" s="925"/>
      <c r="DN19" s="925"/>
      <c r="DO19" s="925"/>
      <c r="DP19" s="926"/>
    </row>
    <row r="20" spans="2:121" s="14" customFormat="1" ht="297" customHeight="1" thickBot="1">
      <c r="B20" s="90"/>
      <c r="C20" s="852"/>
      <c r="D20" s="853"/>
      <c r="E20" s="785"/>
      <c r="F20" s="786"/>
      <c r="G20" s="807"/>
      <c r="H20" s="808"/>
      <c r="I20" s="512"/>
      <c r="J20" s="686"/>
      <c r="K20" s="512"/>
      <c r="L20" s="686"/>
      <c r="M20" s="512"/>
      <c r="N20" s="686"/>
      <c r="O20" s="512"/>
      <c r="P20" s="686"/>
      <c r="Q20" s="512"/>
      <c r="R20" s="686"/>
      <c r="S20" s="512"/>
      <c r="T20" s="686"/>
      <c r="U20" s="215"/>
      <c r="V20" s="187"/>
      <c r="W20" s="512"/>
      <c r="X20" s="686"/>
      <c r="Y20" s="512"/>
      <c r="Z20" s="686"/>
      <c r="AA20" s="184"/>
      <c r="AB20" s="187"/>
      <c r="AC20" s="184"/>
      <c r="AD20" s="187"/>
      <c r="AE20" s="184"/>
      <c r="AF20" s="187"/>
      <c r="AG20" s="184"/>
      <c r="AH20" s="187"/>
      <c r="AI20" s="512"/>
      <c r="AJ20" s="688"/>
      <c r="AK20" s="512"/>
      <c r="AL20" s="686"/>
      <c r="AM20" s="512"/>
      <c r="AN20" s="688"/>
      <c r="AO20" s="512"/>
      <c r="AP20" s="688"/>
      <c r="AQ20" s="656"/>
      <c r="AR20" s="661"/>
      <c r="AS20" s="512"/>
      <c r="AT20" s="661"/>
      <c r="AU20" s="656"/>
      <c r="AV20" s="661"/>
      <c r="AW20" s="794"/>
      <c r="AX20" s="792"/>
      <c r="AY20" s="656"/>
      <c r="AZ20" s="661"/>
      <c r="BA20" s="656"/>
      <c r="BB20" s="661"/>
      <c r="BC20" s="656"/>
      <c r="BD20" s="661"/>
      <c r="BE20" s="656"/>
      <c r="BF20" s="661"/>
      <c r="BG20" s="656"/>
      <c r="BH20" s="661"/>
      <c r="BI20" s="656"/>
      <c r="BJ20" s="685"/>
      <c r="BK20" s="512"/>
      <c r="BL20" s="622"/>
      <c r="BM20" s="512"/>
      <c r="BN20" s="815"/>
      <c r="BO20" s="512"/>
      <c r="BP20" s="510"/>
      <c r="BQ20" s="512"/>
      <c r="BR20" s="510"/>
      <c r="BS20" s="512"/>
      <c r="BT20" s="510"/>
      <c r="BU20" s="512"/>
      <c r="BV20" s="510"/>
      <c r="BW20" s="512"/>
      <c r="BX20" s="510"/>
      <c r="BY20" s="512"/>
      <c r="BZ20" s="510"/>
      <c r="CA20" s="619"/>
      <c r="CB20" s="622"/>
      <c r="CC20" s="927"/>
      <c r="CD20" s="928"/>
      <c r="CE20" s="928"/>
      <c r="CF20" s="928"/>
      <c r="CG20" s="928"/>
      <c r="CH20" s="928"/>
      <c r="CI20" s="928"/>
      <c r="CJ20" s="928"/>
      <c r="CK20" s="928"/>
      <c r="CL20" s="928"/>
      <c r="CM20" s="928"/>
      <c r="CN20" s="928"/>
      <c r="CO20" s="928"/>
      <c r="CP20" s="928"/>
      <c r="CQ20" s="928"/>
      <c r="CR20" s="928"/>
      <c r="CS20" s="928"/>
      <c r="CT20" s="928"/>
      <c r="CU20" s="928"/>
      <c r="CV20" s="928"/>
      <c r="CW20" s="928"/>
      <c r="CX20" s="928"/>
      <c r="CY20" s="928"/>
      <c r="CZ20" s="928"/>
      <c r="DA20" s="928"/>
      <c r="DB20" s="928"/>
      <c r="DC20" s="928"/>
      <c r="DD20" s="928"/>
      <c r="DE20" s="928"/>
      <c r="DF20" s="928"/>
      <c r="DG20" s="928"/>
      <c r="DH20" s="928"/>
      <c r="DI20" s="928"/>
      <c r="DJ20" s="928"/>
      <c r="DK20" s="928"/>
      <c r="DL20" s="928"/>
      <c r="DM20" s="928"/>
      <c r="DN20" s="928"/>
      <c r="DO20" s="928"/>
      <c r="DP20" s="929"/>
    </row>
    <row r="21" spans="2:121" s="14" customFormat="1" ht="409.6" customHeight="1">
      <c r="B21" s="90"/>
      <c r="C21" s="852"/>
      <c r="D21" s="853"/>
      <c r="E21" s="781" t="s">
        <v>57</v>
      </c>
      <c r="F21" s="782"/>
      <c r="G21" s="768" t="s">
        <v>78</v>
      </c>
      <c r="H21" s="769"/>
      <c r="I21" s="513">
        <v>105695856.59</v>
      </c>
      <c r="J21" s="681">
        <f>I21/I23</f>
        <v>0.61821689012189152</v>
      </c>
      <c r="K21" s="513">
        <v>113556459.16</v>
      </c>
      <c r="L21" s="681">
        <f>K21/K23</f>
        <v>0.62266851741035378</v>
      </c>
      <c r="M21" s="513">
        <v>126958729.99000001</v>
      </c>
      <c r="N21" s="681">
        <f>M21/M23</f>
        <v>0.66149745751132949</v>
      </c>
      <c r="O21" s="513">
        <v>127272039.29000001</v>
      </c>
      <c r="P21" s="681">
        <f>O21/O23</f>
        <v>0.60201003289880894</v>
      </c>
      <c r="Q21" s="513">
        <v>123279993.80779999</v>
      </c>
      <c r="R21" s="681">
        <f>Q21/Q23</f>
        <v>0.51397296071959464</v>
      </c>
      <c r="S21" s="513">
        <v>144650303.35316005</v>
      </c>
      <c r="T21" s="681">
        <f>S21/S23</f>
        <v>0.62201003289880896</v>
      </c>
      <c r="U21" s="188">
        <v>8805389.6639583297</v>
      </c>
      <c r="V21" s="190">
        <f>U21/U23</f>
        <v>0.48642864041226952</v>
      </c>
      <c r="W21" s="513">
        <v>20036118.446671199</v>
      </c>
      <c r="X21" s="678">
        <f>W21/W23</f>
        <v>0.48630560378833837</v>
      </c>
      <c r="Y21" s="513">
        <f>W21+9822108.86167288</f>
        <v>29858227.308344081</v>
      </c>
      <c r="Z21" s="681">
        <f>Y21/Y23</f>
        <v>0.48909377088163641</v>
      </c>
      <c r="AA21" s="188">
        <v>38218419.935905904</v>
      </c>
      <c r="AB21" s="190">
        <f>AA21/AA23</f>
        <v>0.46431676582263359</v>
      </c>
      <c r="AC21" s="188">
        <v>66865748.5405</v>
      </c>
      <c r="AD21" s="190">
        <f>AC21/AC23</f>
        <v>0.67108356368627231</v>
      </c>
      <c r="AE21" s="188">
        <v>50015170.727730103</v>
      </c>
      <c r="AF21" s="190">
        <f>AE21/AE23</f>
        <v>0.48266212390927266</v>
      </c>
      <c r="AG21" s="188">
        <v>74785125.300099999</v>
      </c>
      <c r="AH21" s="190">
        <f>AG21/AG23</f>
        <v>0.61988802541588472</v>
      </c>
      <c r="AI21" s="513">
        <v>59863727.095268697</v>
      </c>
      <c r="AJ21" s="681">
        <f>AI21/AI23</f>
        <v>0.47578064396865871</v>
      </c>
      <c r="AK21" s="513">
        <v>83226090.586099997</v>
      </c>
      <c r="AL21" s="681">
        <f>AK21/AK23</f>
        <v>0.58820520987849712</v>
      </c>
      <c r="AM21" s="513">
        <v>71863124.625123903</v>
      </c>
      <c r="AN21" s="681">
        <f>AM21/AM23</f>
        <v>0.48302305182367755</v>
      </c>
      <c r="AO21" s="513">
        <v>91406056.846100003</v>
      </c>
      <c r="AP21" s="717">
        <f>AO21/AO23</f>
        <v>0.56840428468382942</v>
      </c>
      <c r="AQ21" s="687">
        <v>82235585.312839106</v>
      </c>
      <c r="AR21" s="657">
        <f>AQ21/AQ23</f>
        <v>0.48561390210990313</v>
      </c>
      <c r="AS21" s="758">
        <v>98471922.5361</v>
      </c>
      <c r="AT21" s="657">
        <f>AS21/AS23</f>
        <v>0.54726632651860996</v>
      </c>
      <c r="AU21" s="513">
        <v>92123933.916304305</v>
      </c>
      <c r="AV21" s="657">
        <f>AU21/AU23</f>
        <v>0.4847226909403779</v>
      </c>
      <c r="AW21" s="795">
        <v>106810151</v>
      </c>
      <c r="AX21" s="797">
        <f>AW21/AW23</f>
        <v>0.53505731139540202</v>
      </c>
      <c r="AY21" s="513">
        <v>103384489.186336</v>
      </c>
      <c r="AZ21" s="657">
        <f>AY21/AY23</f>
        <v>0.48957727318237948</v>
      </c>
      <c r="BA21" s="513">
        <v>115181976.7139</v>
      </c>
      <c r="BB21" s="657">
        <f>BA21/BA23</f>
        <v>0.52472090876174449</v>
      </c>
      <c r="BC21" s="513">
        <v>114738109.41716801</v>
      </c>
      <c r="BD21" s="657">
        <f>BC21/BC23</f>
        <v>0.49244691023357812</v>
      </c>
      <c r="BE21" s="513">
        <v>123279993.80779999</v>
      </c>
      <c r="BF21" s="657">
        <f>BE21/BE23</f>
        <v>0.51397296071959464</v>
      </c>
      <c r="BG21" s="513">
        <v>127835367.55919999</v>
      </c>
      <c r="BH21" s="675">
        <f>BG21/BG23</f>
        <v>0.50144433158445834</v>
      </c>
      <c r="BI21" s="687">
        <v>164231499.83605206</v>
      </c>
      <c r="BJ21" s="816">
        <f>BI21/BI23</f>
        <v>0.64201003289880898</v>
      </c>
      <c r="BK21" s="513">
        <v>9947614.3350000009</v>
      </c>
      <c r="BL21" s="678">
        <f>BK21/BK23</f>
        <v>0.48118354941536617</v>
      </c>
      <c r="BM21" s="513">
        <v>22107860.360909093</v>
      </c>
      <c r="BN21" s="819">
        <f>BM21/BM23</f>
        <v>0.47747665306236331</v>
      </c>
      <c r="BO21" s="513">
        <v>33665312.04581818</v>
      </c>
      <c r="BP21" s="515">
        <f>BO21/BO23</f>
        <v>0.49565425509163075</v>
      </c>
      <c r="BQ21" s="513">
        <v>44439432.721838377</v>
      </c>
      <c r="BR21" s="515">
        <f>BQ21/BQ23</f>
        <v>0.49495485002914147</v>
      </c>
      <c r="BS21" s="513">
        <v>66865748.5405</v>
      </c>
      <c r="BT21" s="515">
        <f>BS21/BS23</f>
        <v>0.67108356368627231</v>
      </c>
      <c r="BU21" s="513">
        <f>'[4]Resumen Pago Oportuno 2018'!$L$31</f>
        <v>57892698.699108578</v>
      </c>
      <c r="BV21" s="515">
        <f>BU21/BU23</f>
        <v>0.50045204016907097</v>
      </c>
      <c r="BW21" s="513">
        <v>59863727.095268697</v>
      </c>
      <c r="BX21" s="515">
        <f>BW21/BW23</f>
        <v>0.47578064396865871</v>
      </c>
      <c r="BY21" s="513">
        <v>74073038.632628784</v>
      </c>
      <c r="BZ21" s="515">
        <f>BY21/BY23</f>
        <v>0.52619240854914651</v>
      </c>
      <c r="CA21" s="623">
        <v>186282432.5819909</v>
      </c>
      <c r="CB21" s="625">
        <f>CA21/CA23</f>
        <v>0.662010032898809</v>
      </c>
      <c r="CC21" s="724"/>
      <c r="CD21" s="725"/>
      <c r="CE21" s="725"/>
      <c r="CF21" s="725"/>
      <c r="CG21" s="725"/>
      <c r="CH21" s="725"/>
      <c r="CI21" s="725"/>
      <c r="CJ21" s="725"/>
      <c r="CK21" s="725"/>
      <c r="CL21" s="725"/>
      <c r="CM21" s="725"/>
      <c r="CN21" s="725"/>
      <c r="CO21" s="725"/>
      <c r="CP21" s="725"/>
      <c r="CQ21" s="725"/>
      <c r="CR21" s="725"/>
      <c r="CS21" s="725"/>
      <c r="CT21" s="725"/>
      <c r="CU21" s="725"/>
      <c r="CV21" s="725"/>
      <c r="CW21" s="725"/>
      <c r="CX21" s="725"/>
      <c r="CY21" s="725"/>
      <c r="CZ21" s="725"/>
      <c r="DA21" s="725"/>
      <c r="DB21" s="725"/>
      <c r="DC21" s="725"/>
      <c r="DD21" s="725"/>
      <c r="DE21" s="725"/>
      <c r="DF21" s="725"/>
      <c r="DG21" s="725"/>
      <c r="DH21" s="725"/>
      <c r="DI21" s="725"/>
      <c r="DJ21" s="725"/>
      <c r="DK21" s="725"/>
      <c r="DL21" s="725"/>
      <c r="DM21" s="725"/>
      <c r="DN21" s="725"/>
      <c r="DO21" s="725"/>
      <c r="DP21" s="726"/>
    </row>
    <row r="22" spans="2:121" s="14" customFormat="1" ht="282" customHeight="1" thickBot="1">
      <c r="B22" s="90"/>
      <c r="C22" s="852"/>
      <c r="D22" s="853"/>
      <c r="E22" s="783"/>
      <c r="F22" s="784"/>
      <c r="G22" s="770"/>
      <c r="H22" s="771"/>
      <c r="I22" s="514"/>
      <c r="J22" s="682"/>
      <c r="K22" s="514"/>
      <c r="L22" s="682"/>
      <c r="M22" s="514"/>
      <c r="N22" s="682"/>
      <c r="O22" s="514"/>
      <c r="P22" s="682"/>
      <c r="Q22" s="514"/>
      <c r="R22" s="682"/>
      <c r="S22" s="514"/>
      <c r="T22" s="682"/>
      <c r="U22" s="189"/>
      <c r="V22" s="191"/>
      <c r="W22" s="514"/>
      <c r="X22" s="679"/>
      <c r="Y22" s="514"/>
      <c r="Z22" s="682"/>
      <c r="AA22" s="189"/>
      <c r="AB22" s="191"/>
      <c r="AC22" s="189"/>
      <c r="AD22" s="191"/>
      <c r="AE22" s="189"/>
      <c r="AF22" s="191"/>
      <c r="AG22" s="189"/>
      <c r="AH22" s="191"/>
      <c r="AI22" s="514"/>
      <c r="AJ22" s="682"/>
      <c r="AK22" s="514"/>
      <c r="AL22" s="682"/>
      <c r="AM22" s="514"/>
      <c r="AN22" s="682"/>
      <c r="AO22" s="514"/>
      <c r="AP22" s="718"/>
      <c r="AQ22" s="669"/>
      <c r="AR22" s="658"/>
      <c r="AS22" s="759"/>
      <c r="AT22" s="658"/>
      <c r="AU22" s="514"/>
      <c r="AV22" s="658"/>
      <c r="AW22" s="796"/>
      <c r="AX22" s="798"/>
      <c r="AY22" s="514"/>
      <c r="AZ22" s="658"/>
      <c r="BA22" s="514"/>
      <c r="BB22" s="658"/>
      <c r="BC22" s="514"/>
      <c r="BD22" s="658"/>
      <c r="BE22" s="514"/>
      <c r="BF22" s="658"/>
      <c r="BG22" s="514"/>
      <c r="BH22" s="676"/>
      <c r="BI22" s="669"/>
      <c r="BJ22" s="817"/>
      <c r="BK22" s="514"/>
      <c r="BL22" s="679"/>
      <c r="BM22" s="514"/>
      <c r="BN22" s="820"/>
      <c r="BO22" s="514"/>
      <c r="BP22" s="516"/>
      <c r="BQ22" s="514"/>
      <c r="BR22" s="516"/>
      <c r="BS22" s="514"/>
      <c r="BT22" s="516"/>
      <c r="BU22" s="514"/>
      <c r="BV22" s="516"/>
      <c r="BW22" s="514"/>
      <c r="BX22" s="516"/>
      <c r="BY22" s="514"/>
      <c r="BZ22" s="516"/>
      <c r="CA22" s="624"/>
      <c r="CB22" s="626"/>
      <c r="CC22" s="727"/>
      <c r="CD22" s="728"/>
      <c r="CE22" s="728"/>
      <c r="CF22" s="728"/>
      <c r="CG22" s="728"/>
      <c r="CH22" s="728"/>
      <c r="CI22" s="728"/>
      <c r="CJ22" s="728"/>
      <c r="CK22" s="728"/>
      <c r="CL22" s="728"/>
      <c r="CM22" s="728"/>
      <c r="CN22" s="728"/>
      <c r="CO22" s="728"/>
      <c r="CP22" s="728"/>
      <c r="CQ22" s="728"/>
      <c r="CR22" s="728"/>
      <c r="CS22" s="728"/>
      <c r="CT22" s="728"/>
      <c r="CU22" s="728"/>
      <c r="CV22" s="728"/>
      <c r="CW22" s="728"/>
      <c r="CX22" s="728"/>
      <c r="CY22" s="728"/>
      <c r="CZ22" s="728"/>
      <c r="DA22" s="728"/>
      <c r="DB22" s="728"/>
      <c r="DC22" s="728"/>
      <c r="DD22" s="728"/>
      <c r="DE22" s="728"/>
      <c r="DF22" s="728"/>
      <c r="DG22" s="728"/>
      <c r="DH22" s="728"/>
      <c r="DI22" s="728"/>
      <c r="DJ22" s="728"/>
      <c r="DK22" s="728"/>
      <c r="DL22" s="728"/>
      <c r="DM22" s="728"/>
      <c r="DN22" s="728"/>
      <c r="DO22" s="728"/>
      <c r="DP22" s="729"/>
    </row>
    <row r="23" spans="2:121" s="14" customFormat="1" ht="409.5" customHeight="1">
      <c r="B23" s="90"/>
      <c r="C23" s="852"/>
      <c r="D23" s="853"/>
      <c r="E23" s="783"/>
      <c r="F23" s="784"/>
      <c r="G23" s="809" t="s">
        <v>77</v>
      </c>
      <c r="H23" s="810"/>
      <c r="I23" s="518">
        <v>170968891.79000002</v>
      </c>
      <c r="J23" s="682"/>
      <c r="K23" s="518">
        <v>182370645.03</v>
      </c>
      <c r="L23" s="682"/>
      <c r="M23" s="518">
        <v>191926255.41999999</v>
      </c>
      <c r="N23" s="682"/>
      <c r="O23" s="518">
        <v>211411824.28</v>
      </c>
      <c r="P23" s="682"/>
      <c r="Q23" s="518">
        <v>239856963.75</v>
      </c>
      <c r="R23" s="682"/>
      <c r="S23" s="518">
        <v>232553006.70800003</v>
      </c>
      <c r="T23" s="682"/>
      <c r="U23" s="188">
        <v>18102120.09</v>
      </c>
      <c r="V23" s="191"/>
      <c r="W23" s="518">
        <f>U23+23098553.5</f>
        <v>41200673.590000004</v>
      </c>
      <c r="X23" s="679"/>
      <c r="Y23" s="518">
        <f>W23+19847389.35</f>
        <v>61048062.940000005</v>
      </c>
      <c r="Z23" s="682"/>
      <c r="AA23" s="188">
        <v>82311091.800000012</v>
      </c>
      <c r="AB23" s="191"/>
      <c r="AC23" s="188">
        <v>99638483.430000007</v>
      </c>
      <c r="AD23" s="191"/>
      <c r="AE23" s="188">
        <v>103623566.56999999</v>
      </c>
      <c r="AF23" s="191"/>
      <c r="AG23" s="188">
        <v>120642958.45999999</v>
      </c>
      <c r="AH23" s="191"/>
      <c r="AI23" s="518">
        <v>125822115.41</v>
      </c>
      <c r="AJ23" s="682"/>
      <c r="AK23" s="518">
        <v>141491590.33000001</v>
      </c>
      <c r="AL23" s="682"/>
      <c r="AM23" s="518">
        <v>148777836.49000001</v>
      </c>
      <c r="AN23" s="682"/>
      <c r="AO23" s="513">
        <v>160811695.66999999</v>
      </c>
      <c r="AP23" s="718"/>
      <c r="AQ23" s="669">
        <v>169343556.59</v>
      </c>
      <c r="AR23" s="658"/>
      <c r="AS23" s="759">
        <v>179934188.82999998</v>
      </c>
      <c r="AT23" s="658"/>
      <c r="AU23" s="669">
        <v>190054923.44</v>
      </c>
      <c r="AV23" s="658"/>
      <c r="AW23" s="800">
        <v>199623757.53999999</v>
      </c>
      <c r="AX23" s="798"/>
      <c r="AY23" s="669">
        <v>211170932.25</v>
      </c>
      <c r="AZ23" s="658"/>
      <c r="BA23" s="669">
        <v>219510933.88999999</v>
      </c>
      <c r="BB23" s="658"/>
      <c r="BC23" s="669">
        <v>232995896.68000001</v>
      </c>
      <c r="BD23" s="658"/>
      <c r="BE23" s="669">
        <v>239856963.75</v>
      </c>
      <c r="BF23" s="658"/>
      <c r="BG23" s="669">
        <v>254934315.75</v>
      </c>
      <c r="BH23" s="676"/>
      <c r="BI23" s="669">
        <v>255808307.37880006</v>
      </c>
      <c r="BJ23" s="817"/>
      <c r="BK23" s="518">
        <v>20673221.990000002</v>
      </c>
      <c r="BL23" s="679"/>
      <c r="BM23" s="518">
        <v>46301447.870000005</v>
      </c>
      <c r="BN23" s="820"/>
      <c r="BO23" s="518">
        <v>67920958.409999996</v>
      </c>
      <c r="BP23" s="516"/>
      <c r="BQ23" s="518">
        <v>89784821.219999999</v>
      </c>
      <c r="BR23" s="516"/>
      <c r="BS23" s="518">
        <v>99638483.430000007</v>
      </c>
      <c r="BT23" s="516"/>
      <c r="BU23" s="518">
        <f>'[4]Resumen Pago Oportuno 2018'!$L$32</f>
        <v>115680812.65000001</v>
      </c>
      <c r="BV23" s="516"/>
      <c r="BW23" s="518">
        <v>125822115.41</v>
      </c>
      <c r="BX23" s="516"/>
      <c r="BY23" s="518">
        <v>140771773.65000001</v>
      </c>
      <c r="BZ23" s="516"/>
      <c r="CA23" s="787">
        <v>281389138.11668009</v>
      </c>
      <c r="CB23" s="626"/>
      <c r="CC23" s="727"/>
      <c r="CD23" s="728"/>
      <c r="CE23" s="728"/>
      <c r="CF23" s="728"/>
      <c r="CG23" s="728"/>
      <c r="CH23" s="728"/>
      <c r="CI23" s="728"/>
      <c r="CJ23" s="728"/>
      <c r="CK23" s="728"/>
      <c r="CL23" s="728"/>
      <c r="CM23" s="728"/>
      <c r="CN23" s="728"/>
      <c r="CO23" s="728"/>
      <c r="CP23" s="728"/>
      <c r="CQ23" s="728"/>
      <c r="CR23" s="728"/>
      <c r="CS23" s="728"/>
      <c r="CT23" s="728"/>
      <c r="CU23" s="728"/>
      <c r="CV23" s="728"/>
      <c r="CW23" s="728"/>
      <c r="CX23" s="728"/>
      <c r="CY23" s="728"/>
      <c r="CZ23" s="728"/>
      <c r="DA23" s="728"/>
      <c r="DB23" s="728"/>
      <c r="DC23" s="728"/>
      <c r="DD23" s="728"/>
      <c r="DE23" s="728"/>
      <c r="DF23" s="728"/>
      <c r="DG23" s="728"/>
      <c r="DH23" s="728"/>
      <c r="DI23" s="728"/>
      <c r="DJ23" s="728"/>
      <c r="DK23" s="728"/>
      <c r="DL23" s="728"/>
      <c r="DM23" s="728"/>
      <c r="DN23" s="728"/>
      <c r="DO23" s="728"/>
      <c r="DP23" s="729"/>
    </row>
    <row r="24" spans="2:121" s="14" customFormat="1" ht="274.5" customHeight="1" thickBot="1">
      <c r="B24" s="90"/>
      <c r="C24" s="852"/>
      <c r="D24" s="853"/>
      <c r="E24" s="785"/>
      <c r="F24" s="786"/>
      <c r="G24" s="811"/>
      <c r="H24" s="812"/>
      <c r="I24" s="519"/>
      <c r="J24" s="683"/>
      <c r="K24" s="519"/>
      <c r="L24" s="683"/>
      <c r="M24" s="519"/>
      <c r="N24" s="683"/>
      <c r="O24" s="519"/>
      <c r="P24" s="683"/>
      <c r="Q24" s="519"/>
      <c r="R24" s="683"/>
      <c r="S24" s="519"/>
      <c r="T24" s="683"/>
      <c r="U24" s="189"/>
      <c r="V24" s="192"/>
      <c r="W24" s="519"/>
      <c r="X24" s="680"/>
      <c r="Y24" s="519"/>
      <c r="Z24" s="683"/>
      <c r="AA24" s="189"/>
      <c r="AB24" s="192"/>
      <c r="AC24" s="189"/>
      <c r="AD24" s="192"/>
      <c r="AE24" s="189"/>
      <c r="AF24" s="192"/>
      <c r="AG24" s="189"/>
      <c r="AH24" s="192"/>
      <c r="AI24" s="519"/>
      <c r="AJ24" s="683"/>
      <c r="AK24" s="519"/>
      <c r="AL24" s="683"/>
      <c r="AM24" s="519"/>
      <c r="AN24" s="683"/>
      <c r="AO24" s="514"/>
      <c r="AP24" s="719"/>
      <c r="AQ24" s="670"/>
      <c r="AR24" s="659"/>
      <c r="AS24" s="760"/>
      <c r="AT24" s="659"/>
      <c r="AU24" s="670"/>
      <c r="AV24" s="659"/>
      <c r="AW24" s="801"/>
      <c r="AX24" s="799"/>
      <c r="AY24" s="670"/>
      <c r="AZ24" s="659"/>
      <c r="BA24" s="670"/>
      <c r="BB24" s="659"/>
      <c r="BC24" s="670"/>
      <c r="BD24" s="659"/>
      <c r="BE24" s="670"/>
      <c r="BF24" s="659"/>
      <c r="BG24" s="670"/>
      <c r="BH24" s="677"/>
      <c r="BI24" s="670"/>
      <c r="BJ24" s="818"/>
      <c r="BK24" s="519"/>
      <c r="BL24" s="680"/>
      <c r="BM24" s="519"/>
      <c r="BN24" s="821"/>
      <c r="BO24" s="519"/>
      <c r="BP24" s="517"/>
      <c r="BQ24" s="519"/>
      <c r="BR24" s="517"/>
      <c r="BS24" s="519"/>
      <c r="BT24" s="517"/>
      <c r="BU24" s="519"/>
      <c r="BV24" s="517"/>
      <c r="BW24" s="519"/>
      <c r="BX24" s="517"/>
      <c r="BY24" s="519"/>
      <c r="BZ24" s="517"/>
      <c r="CA24" s="788"/>
      <c r="CB24" s="627"/>
      <c r="CC24" s="730"/>
      <c r="CD24" s="731"/>
      <c r="CE24" s="731"/>
      <c r="CF24" s="731"/>
      <c r="CG24" s="731"/>
      <c r="CH24" s="731"/>
      <c r="CI24" s="731"/>
      <c r="CJ24" s="731"/>
      <c r="CK24" s="731"/>
      <c r="CL24" s="731"/>
      <c r="CM24" s="731"/>
      <c r="CN24" s="731"/>
      <c r="CO24" s="731"/>
      <c r="CP24" s="731"/>
      <c r="CQ24" s="731"/>
      <c r="CR24" s="731"/>
      <c r="CS24" s="731"/>
      <c r="CT24" s="731"/>
      <c r="CU24" s="731"/>
      <c r="CV24" s="731"/>
      <c r="CW24" s="731"/>
      <c r="CX24" s="731"/>
      <c r="CY24" s="731"/>
      <c r="CZ24" s="731"/>
      <c r="DA24" s="731"/>
      <c r="DB24" s="731"/>
      <c r="DC24" s="731"/>
      <c r="DD24" s="731"/>
      <c r="DE24" s="731"/>
      <c r="DF24" s="731"/>
      <c r="DG24" s="731"/>
      <c r="DH24" s="731"/>
      <c r="DI24" s="731"/>
      <c r="DJ24" s="731"/>
      <c r="DK24" s="731"/>
      <c r="DL24" s="731"/>
      <c r="DM24" s="731"/>
      <c r="DN24" s="731"/>
      <c r="DO24" s="731"/>
      <c r="DP24" s="732"/>
    </row>
    <row r="25" spans="2:121" s="14" customFormat="1" ht="357" customHeight="1">
      <c r="B25" s="90"/>
      <c r="C25" s="852"/>
      <c r="D25" s="853"/>
      <c r="E25" s="762" t="s">
        <v>58</v>
      </c>
      <c r="F25" s="763"/>
      <c r="G25" s="772" t="s">
        <v>56</v>
      </c>
      <c r="H25" s="856" t="s">
        <v>57</v>
      </c>
      <c r="I25" s="733">
        <f>J17*J21</f>
        <v>0.25482818415301023</v>
      </c>
      <c r="J25" s="735"/>
      <c r="K25" s="733">
        <f>L17*L21</f>
        <v>0.27832177882693371</v>
      </c>
      <c r="L25" s="735"/>
      <c r="M25" s="733">
        <f>N17*N21</f>
        <v>0.28646837745615333</v>
      </c>
      <c r="N25" s="735"/>
      <c r="O25" s="733">
        <f>P17*P21</f>
        <v>0.27700369097333999</v>
      </c>
      <c r="P25" s="735"/>
      <c r="Q25" s="733">
        <f>R17*R21</f>
        <v>0.24604612495524875</v>
      </c>
      <c r="R25" s="735"/>
      <c r="S25" s="733">
        <v>0.3</v>
      </c>
      <c r="T25" s="735"/>
      <c r="U25" s="205">
        <f>V17*V21</f>
        <v>0.21289298387915503</v>
      </c>
      <c r="V25" s="206"/>
      <c r="W25" s="733">
        <f>X17*X21</f>
        <v>0.23715428493804097</v>
      </c>
      <c r="X25" s="735"/>
      <c r="Y25" s="733">
        <f>Z17*Z21</f>
        <v>0.22866635226168364</v>
      </c>
      <c r="Z25" s="735"/>
      <c r="AA25" s="205">
        <f>AB17*AB21</f>
        <v>0.2156864668452495</v>
      </c>
      <c r="AB25" s="206"/>
      <c r="AC25" s="193">
        <f>AD21*AD17</f>
        <v>0.31930420069837173</v>
      </c>
      <c r="AD25" s="194"/>
      <c r="AE25" s="205">
        <f>AF17*AF21</f>
        <v>0.22099415178152348</v>
      </c>
      <c r="AF25" s="206"/>
      <c r="AG25" s="193">
        <f>AH17*AH21</f>
        <v>0.29574142953665489</v>
      </c>
      <c r="AH25" s="194"/>
      <c r="AI25" s="733">
        <f>AJ17*AJ21</f>
        <v>0.21685109552365872</v>
      </c>
      <c r="AJ25" s="735"/>
      <c r="AK25" s="756">
        <f>AL17*AL21</f>
        <v>0.28056921532101758</v>
      </c>
      <c r="AL25" s="757"/>
      <c r="AM25" s="756">
        <f>AN17*AN21</f>
        <v>0.22108772195712859</v>
      </c>
      <c r="AN25" s="757"/>
      <c r="AO25" s="756">
        <f>AP17*AP21</f>
        <v>0.27038188294081561</v>
      </c>
      <c r="AP25" s="757"/>
      <c r="AQ25" s="671">
        <f>AR17*AR21</f>
        <v>0.21905571490808351</v>
      </c>
      <c r="AR25" s="672"/>
      <c r="AS25" s="671">
        <f>AT17*AT21</f>
        <v>0.26033279546483362</v>
      </c>
      <c r="AT25" s="672"/>
      <c r="AU25" s="671">
        <f>AV17*AV21</f>
        <v>0.21890427119476188</v>
      </c>
      <c r="AV25" s="672"/>
      <c r="AW25" s="713">
        <f>AX17*AX21</f>
        <v>0.25388615942555093</v>
      </c>
      <c r="AX25" s="714"/>
      <c r="AY25" s="736">
        <f>AZ17*AZ21</f>
        <v>0.21907620514200465</v>
      </c>
      <c r="AZ25" s="738"/>
      <c r="BA25" s="671">
        <f>BB17*BB21</f>
        <v>0.25101143442153878</v>
      </c>
      <c r="BB25" s="672"/>
      <c r="BC25" s="671">
        <f>BD17*BD21</f>
        <v>0.21963445304189128</v>
      </c>
      <c r="BD25" s="672"/>
      <c r="BE25" s="671">
        <f>BF17*BF21</f>
        <v>0.24604612495524875</v>
      </c>
      <c r="BF25" s="672"/>
      <c r="BG25" s="671">
        <f>BH17*BH21</f>
        <v>0.22217934548668644</v>
      </c>
      <c r="BH25" s="672"/>
      <c r="BI25" s="733">
        <v>0.32</v>
      </c>
      <c r="BJ25" s="735"/>
      <c r="BK25" s="520">
        <f>BL17*BL21</f>
        <v>0.1874655800791383</v>
      </c>
      <c r="BL25" s="526"/>
      <c r="BM25" s="520">
        <f>BN17*BN21</f>
        <v>0.20916688659160557</v>
      </c>
      <c r="BN25" s="521"/>
      <c r="BO25" s="520">
        <f>BP17*BP21</f>
        <v>0.20808025202194702</v>
      </c>
      <c r="BP25" s="521"/>
      <c r="BQ25" s="520">
        <f>BR17*BR21</f>
        <v>0.20544713438127743</v>
      </c>
      <c r="BR25" s="521"/>
      <c r="BS25" s="520">
        <f>BT21*BT17</f>
        <v>0.31930420069837173</v>
      </c>
      <c r="BT25" s="521"/>
      <c r="BU25" s="520">
        <f>BV21*BV17</f>
        <v>0.20962414398996174</v>
      </c>
      <c r="BV25" s="521"/>
      <c r="BW25" s="520">
        <f>BX17*BX21</f>
        <v>0.21685109552365872</v>
      </c>
      <c r="BX25" s="521"/>
      <c r="BY25" s="520">
        <f>BZ17*BZ21</f>
        <v>0.20582544167241529</v>
      </c>
      <c r="BZ25" s="521"/>
      <c r="CA25" s="526">
        <v>0.34</v>
      </c>
      <c r="CB25" s="526"/>
      <c r="CC25" s="733"/>
      <c r="CD25" s="734"/>
      <c r="CE25" s="734"/>
      <c r="CF25" s="734"/>
      <c r="CG25" s="734"/>
      <c r="CH25" s="734"/>
      <c r="CI25" s="734"/>
      <c r="CJ25" s="734"/>
      <c r="CK25" s="734"/>
      <c r="CL25" s="734"/>
      <c r="CM25" s="734"/>
      <c r="CN25" s="734"/>
      <c r="CO25" s="734"/>
      <c r="CP25" s="734"/>
      <c r="CQ25" s="734"/>
      <c r="CR25" s="734"/>
      <c r="CS25" s="734"/>
      <c r="CT25" s="734"/>
      <c r="CU25" s="734"/>
      <c r="CV25" s="734"/>
      <c r="CW25" s="734"/>
      <c r="CX25" s="734"/>
      <c r="CY25" s="734"/>
      <c r="CZ25" s="734"/>
      <c r="DA25" s="734"/>
      <c r="DB25" s="734"/>
      <c r="DC25" s="734"/>
      <c r="DD25" s="734"/>
      <c r="DE25" s="734"/>
      <c r="DF25" s="734"/>
      <c r="DG25" s="734"/>
      <c r="DH25" s="734"/>
      <c r="DI25" s="734"/>
      <c r="DJ25" s="734"/>
      <c r="DK25" s="734"/>
      <c r="DL25" s="734"/>
      <c r="DM25" s="734"/>
      <c r="DN25" s="734"/>
      <c r="DO25" s="734"/>
      <c r="DP25" s="735"/>
    </row>
    <row r="26" spans="2:121" s="14" customFormat="1" ht="357" customHeight="1">
      <c r="B26" s="90"/>
      <c r="C26" s="852"/>
      <c r="D26" s="853"/>
      <c r="E26" s="764"/>
      <c r="F26" s="765"/>
      <c r="G26" s="773"/>
      <c r="H26" s="857"/>
      <c r="I26" s="736"/>
      <c r="J26" s="738"/>
      <c r="K26" s="736"/>
      <c r="L26" s="738"/>
      <c r="M26" s="736"/>
      <c r="N26" s="738"/>
      <c r="O26" s="736"/>
      <c r="P26" s="738"/>
      <c r="Q26" s="736"/>
      <c r="R26" s="738"/>
      <c r="S26" s="736"/>
      <c r="T26" s="738"/>
      <c r="U26" s="207"/>
      <c r="V26" s="208"/>
      <c r="W26" s="736"/>
      <c r="X26" s="738"/>
      <c r="Y26" s="736"/>
      <c r="Z26" s="738"/>
      <c r="AA26" s="207"/>
      <c r="AB26" s="208"/>
      <c r="AC26" s="195"/>
      <c r="AD26" s="196"/>
      <c r="AE26" s="207"/>
      <c r="AF26" s="208"/>
      <c r="AG26" s="195"/>
      <c r="AH26" s="196"/>
      <c r="AI26" s="736"/>
      <c r="AJ26" s="738"/>
      <c r="AK26" s="671"/>
      <c r="AL26" s="672"/>
      <c r="AM26" s="671"/>
      <c r="AN26" s="672"/>
      <c r="AO26" s="671"/>
      <c r="AP26" s="672"/>
      <c r="AQ26" s="671"/>
      <c r="AR26" s="672"/>
      <c r="AS26" s="671"/>
      <c r="AT26" s="672"/>
      <c r="AU26" s="671"/>
      <c r="AV26" s="672"/>
      <c r="AW26" s="713"/>
      <c r="AX26" s="714"/>
      <c r="AY26" s="736"/>
      <c r="AZ26" s="738"/>
      <c r="BA26" s="671"/>
      <c r="BB26" s="672"/>
      <c r="BC26" s="671"/>
      <c r="BD26" s="672"/>
      <c r="BE26" s="671"/>
      <c r="BF26" s="672"/>
      <c r="BG26" s="671"/>
      <c r="BH26" s="672"/>
      <c r="BI26" s="736"/>
      <c r="BJ26" s="738"/>
      <c r="BK26" s="522"/>
      <c r="BL26" s="527"/>
      <c r="BM26" s="522"/>
      <c r="BN26" s="523"/>
      <c r="BO26" s="522"/>
      <c r="BP26" s="523"/>
      <c r="BQ26" s="522"/>
      <c r="BR26" s="523"/>
      <c r="BS26" s="522"/>
      <c r="BT26" s="523"/>
      <c r="BU26" s="522"/>
      <c r="BV26" s="523"/>
      <c r="BW26" s="522"/>
      <c r="BX26" s="523"/>
      <c r="BY26" s="522"/>
      <c r="BZ26" s="523"/>
      <c r="CA26" s="527"/>
      <c r="CB26" s="527"/>
      <c r="CC26" s="736"/>
      <c r="CD26" s="737"/>
      <c r="CE26" s="737"/>
      <c r="CF26" s="737"/>
      <c r="CG26" s="737"/>
      <c r="CH26" s="737"/>
      <c r="CI26" s="737"/>
      <c r="CJ26" s="737"/>
      <c r="CK26" s="737"/>
      <c r="CL26" s="737"/>
      <c r="CM26" s="737"/>
      <c r="CN26" s="737"/>
      <c r="CO26" s="737"/>
      <c r="CP26" s="737"/>
      <c r="CQ26" s="737"/>
      <c r="CR26" s="737"/>
      <c r="CS26" s="737"/>
      <c r="CT26" s="737"/>
      <c r="CU26" s="737"/>
      <c r="CV26" s="737"/>
      <c r="CW26" s="737"/>
      <c r="CX26" s="737"/>
      <c r="CY26" s="737"/>
      <c r="CZ26" s="737"/>
      <c r="DA26" s="737"/>
      <c r="DB26" s="737"/>
      <c r="DC26" s="737"/>
      <c r="DD26" s="737"/>
      <c r="DE26" s="737"/>
      <c r="DF26" s="737"/>
      <c r="DG26" s="737"/>
      <c r="DH26" s="737"/>
      <c r="DI26" s="737"/>
      <c r="DJ26" s="737"/>
      <c r="DK26" s="737"/>
      <c r="DL26" s="737"/>
      <c r="DM26" s="737"/>
      <c r="DN26" s="737"/>
      <c r="DO26" s="737"/>
      <c r="DP26" s="738"/>
    </row>
    <row r="27" spans="2:121" s="14" customFormat="1" ht="357" customHeight="1">
      <c r="B27" s="90"/>
      <c r="C27" s="852"/>
      <c r="D27" s="853"/>
      <c r="E27" s="764"/>
      <c r="F27" s="765"/>
      <c r="G27" s="773"/>
      <c r="H27" s="857"/>
      <c r="I27" s="736"/>
      <c r="J27" s="738"/>
      <c r="K27" s="736"/>
      <c r="L27" s="738"/>
      <c r="M27" s="736"/>
      <c r="N27" s="738"/>
      <c r="O27" s="736"/>
      <c r="P27" s="738"/>
      <c r="Q27" s="736"/>
      <c r="R27" s="738"/>
      <c r="S27" s="736"/>
      <c r="T27" s="738"/>
      <c r="U27" s="207"/>
      <c r="V27" s="208"/>
      <c r="W27" s="736"/>
      <c r="X27" s="738"/>
      <c r="Y27" s="736"/>
      <c r="Z27" s="738"/>
      <c r="AA27" s="207"/>
      <c r="AB27" s="208"/>
      <c r="AC27" s="195"/>
      <c r="AD27" s="196"/>
      <c r="AE27" s="207"/>
      <c r="AF27" s="208"/>
      <c r="AG27" s="195"/>
      <c r="AH27" s="196"/>
      <c r="AI27" s="736"/>
      <c r="AJ27" s="738"/>
      <c r="AK27" s="671"/>
      <c r="AL27" s="672"/>
      <c r="AM27" s="671"/>
      <c r="AN27" s="672"/>
      <c r="AO27" s="671"/>
      <c r="AP27" s="672"/>
      <c r="AQ27" s="671"/>
      <c r="AR27" s="672"/>
      <c r="AS27" s="671"/>
      <c r="AT27" s="672"/>
      <c r="AU27" s="671"/>
      <c r="AV27" s="672"/>
      <c r="AW27" s="713"/>
      <c r="AX27" s="714"/>
      <c r="AY27" s="736"/>
      <c r="AZ27" s="738"/>
      <c r="BA27" s="671"/>
      <c r="BB27" s="672"/>
      <c r="BC27" s="671"/>
      <c r="BD27" s="672"/>
      <c r="BE27" s="671"/>
      <c r="BF27" s="672"/>
      <c r="BG27" s="671"/>
      <c r="BH27" s="672"/>
      <c r="BI27" s="736"/>
      <c r="BJ27" s="738"/>
      <c r="BK27" s="522"/>
      <c r="BL27" s="527"/>
      <c r="BM27" s="522"/>
      <c r="BN27" s="523"/>
      <c r="BO27" s="522"/>
      <c r="BP27" s="523"/>
      <c r="BQ27" s="522"/>
      <c r="BR27" s="523"/>
      <c r="BS27" s="522"/>
      <c r="BT27" s="523"/>
      <c r="BU27" s="522"/>
      <c r="BV27" s="523"/>
      <c r="BW27" s="522"/>
      <c r="BX27" s="523"/>
      <c r="BY27" s="522"/>
      <c r="BZ27" s="523"/>
      <c r="CA27" s="527"/>
      <c r="CB27" s="527"/>
      <c r="CC27" s="736"/>
      <c r="CD27" s="737"/>
      <c r="CE27" s="737"/>
      <c r="CF27" s="737"/>
      <c r="CG27" s="737"/>
      <c r="CH27" s="737"/>
      <c r="CI27" s="737"/>
      <c r="CJ27" s="737"/>
      <c r="CK27" s="737"/>
      <c r="CL27" s="737"/>
      <c r="CM27" s="737"/>
      <c r="CN27" s="737"/>
      <c r="CO27" s="737"/>
      <c r="CP27" s="737"/>
      <c r="CQ27" s="737"/>
      <c r="CR27" s="737"/>
      <c r="CS27" s="737"/>
      <c r="CT27" s="737"/>
      <c r="CU27" s="737"/>
      <c r="CV27" s="737"/>
      <c r="CW27" s="737"/>
      <c r="CX27" s="737"/>
      <c r="CY27" s="737"/>
      <c r="CZ27" s="737"/>
      <c r="DA27" s="737"/>
      <c r="DB27" s="737"/>
      <c r="DC27" s="737"/>
      <c r="DD27" s="737"/>
      <c r="DE27" s="737"/>
      <c r="DF27" s="737"/>
      <c r="DG27" s="737"/>
      <c r="DH27" s="737"/>
      <c r="DI27" s="737"/>
      <c r="DJ27" s="737"/>
      <c r="DK27" s="737"/>
      <c r="DL27" s="737"/>
      <c r="DM27" s="737"/>
      <c r="DN27" s="737"/>
      <c r="DO27" s="737"/>
      <c r="DP27" s="738"/>
    </row>
    <row r="28" spans="2:121" s="14" customFormat="1" ht="357" customHeight="1" thickBot="1">
      <c r="B28" s="90"/>
      <c r="C28" s="854"/>
      <c r="D28" s="855"/>
      <c r="E28" s="766"/>
      <c r="F28" s="767"/>
      <c r="G28" s="774"/>
      <c r="H28" s="858"/>
      <c r="I28" s="739"/>
      <c r="J28" s="741"/>
      <c r="K28" s="739"/>
      <c r="L28" s="741"/>
      <c r="M28" s="739"/>
      <c r="N28" s="741"/>
      <c r="O28" s="739"/>
      <c r="P28" s="741"/>
      <c r="Q28" s="739"/>
      <c r="R28" s="741"/>
      <c r="S28" s="739"/>
      <c r="T28" s="741"/>
      <c r="U28" s="209"/>
      <c r="V28" s="210"/>
      <c r="W28" s="739"/>
      <c r="X28" s="741"/>
      <c r="Y28" s="739"/>
      <c r="Z28" s="741"/>
      <c r="AA28" s="209"/>
      <c r="AB28" s="210"/>
      <c r="AC28" s="197"/>
      <c r="AD28" s="198"/>
      <c r="AE28" s="209"/>
      <c r="AF28" s="210"/>
      <c r="AG28" s="197"/>
      <c r="AH28" s="198"/>
      <c r="AI28" s="739"/>
      <c r="AJ28" s="741"/>
      <c r="AK28" s="673"/>
      <c r="AL28" s="674"/>
      <c r="AM28" s="673"/>
      <c r="AN28" s="674"/>
      <c r="AO28" s="673"/>
      <c r="AP28" s="674"/>
      <c r="AQ28" s="673"/>
      <c r="AR28" s="674"/>
      <c r="AS28" s="673"/>
      <c r="AT28" s="674"/>
      <c r="AU28" s="673"/>
      <c r="AV28" s="674"/>
      <c r="AW28" s="715"/>
      <c r="AX28" s="716"/>
      <c r="AY28" s="739"/>
      <c r="AZ28" s="741"/>
      <c r="BA28" s="673"/>
      <c r="BB28" s="674"/>
      <c r="BC28" s="673"/>
      <c r="BD28" s="674"/>
      <c r="BE28" s="673"/>
      <c r="BF28" s="674"/>
      <c r="BG28" s="673"/>
      <c r="BH28" s="674"/>
      <c r="BI28" s="739"/>
      <c r="BJ28" s="741"/>
      <c r="BK28" s="524"/>
      <c r="BL28" s="528"/>
      <c r="BM28" s="524"/>
      <c r="BN28" s="525"/>
      <c r="BO28" s="524"/>
      <c r="BP28" s="525"/>
      <c r="BQ28" s="524"/>
      <c r="BR28" s="525"/>
      <c r="BS28" s="524"/>
      <c r="BT28" s="525"/>
      <c r="BU28" s="524"/>
      <c r="BV28" s="525"/>
      <c r="BW28" s="524"/>
      <c r="BX28" s="525"/>
      <c r="BY28" s="524"/>
      <c r="BZ28" s="525"/>
      <c r="CA28" s="528"/>
      <c r="CB28" s="528"/>
      <c r="CC28" s="739"/>
      <c r="CD28" s="740"/>
      <c r="CE28" s="740"/>
      <c r="CF28" s="740"/>
      <c r="CG28" s="740"/>
      <c r="CH28" s="740"/>
      <c r="CI28" s="740"/>
      <c r="CJ28" s="740"/>
      <c r="CK28" s="740"/>
      <c r="CL28" s="740"/>
      <c r="CM28" s="740"/>
      <c r="CN28" s="740"/>
      <c r="CO28" s="740"/>
      <c r="CP28" s="740"/>
      <c r="CQ28" s="740"/>
      <c r="CR28" s="740"/>
      <c r="CS28" s="740"/>
      <c r="CT28" s="740"/>
      <c r="CU28" s="740"/>
      <c r="CV28" s="740"/>
      <c r="CW28" s="740"/>
      <c r="CX28" s="740"/>
      <c r="CY28" s="740"/>
      <c r="CZ28" s="740"/>
      <c r="DA28" s="740"/>
      <c r="DB28" s="740"/>
      <c r="DC28" s="740"/>
      <c r="DD28" s="740"/>
      <c r="DE28" s="740"/>
      <c r="DF28" s="740"/>
      <c r="DG28" s="740"/>
      <c r="DH28" s="740"/>
      <c r="DI28" s="740"/>
      <c r="DJ28" s="740"/>
      <c r="DK28" s="740"/>
      <c r="DL28" s="740"/>
      <c r="DM28" s="740"/>
      <c r="DN28" s="740"/>
      <c r="DO28" s="740"/>
      <c r="DP28" s="741"/>
    </row>
    <row r="29" spans="2:121" s="14" customFormat="1" ht="106.5" customHeight="1" thickBot="1">
      <c r="B29" s="216"/>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7"/>
      <c r="BV29" s="217"/>
      <c r="BW29" s="217"/>
      <c r="BX29" s="217"/>
      <c r="BY29" s="217"/>
      <c r="BZ29" s="217"/>
      <c r="CA29" s="217"/>
      <c r="CB29" s="217"/>
      <c r="CC29" s="217"/>
      <c r="CD29" s="217"/>
      <c r="CE29" s="217"/>
      <c r="CF29" s="217"/>
      <c r="CG29" s="217"/>
      <c r="CH29" s="217"/>
      <c r="CI29" s="217"/>
      <c r="CJ29" s="217"/>
      <c r="CK29" s="217"/>
      <c r="CL29" s="217"/>
      <c r="CM29" s="217"/>
      <c r="CN29" s="217"/>
      <c r="CO29" s="217"/>
      <c r="CP29" s="217"/>
      <c r="CQ29" s="217"/>
      <c r="CR29" s="217"/>
      <c r="CS29" s="217"/>
      <c r="CT29" s="217"/>
      <c r="CU29" s="217"/>
      <c r="CV29" s="217"/>
      <c r="CW29" s="217"/>
      <c r="CX29" s="217"/>
      <c r="CY29" s="217"/>
      <c r="CZ29" s="217"/>
      <c r="DA29" s="217"/>
      <c r="DB29" s="217"/>
      <c r="DC29" s="217"/>
      <c r="DD29" s="217"/>
      <c r="DE29" s="217"/>
      <c r="DF29" s="217"/>
      <c r="DG29" s="217"/>
      <c r="DH29" s="217"/>
      <c r="DI29" s="217"/>
      <c r="DJ29" s="217"/>
      <c r="DK29" s="217"/>
      <c r="DL29" s="217"/>
      <c r="DM29" s="217"/>
      <c r="DN29" s="217"/>
      <c r="DO29" s="217"/>
      <c r="DP29" s="217"/>
      <c r="DQ29" s="217"/>
    </row>
    <row r="30" spans="2:121" ht="136.5" customHeight="1" thickBot="1">
      <c r="B30" s="90"/>
      <c r="C30" s="775" t="s">
        <v>0</v>
      </c>
      <c r="D30" s="776"/>
      <c r="E30" s="742" t="s">
        <v>16</v>
      </c>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3"/>
      <c r="AG30" s="743"/>
      <c r="AH30" s="743"/>
      <c r="AI30" s="743"/>
      <c r="AJ30" s="743"/>
      <c r="AK30" s="743"/>
      <c r="AL30" s="743"/>
      <c r="AM30" s="743"/>
      <c r="AN30" s="743"/>
      <c r="AO30" s="743"/>
      <c r="AP30" s="743"/>
      <c r="AQ30" s="743"/>
      <c r="AR30" s="743"/>
      <c r="AS30" s="743"/>
      <c r="AT30" s="743"/>
      <c r="AU30" s="743"/>
      <c r="AV30" s="743"/>
      <c r="AW30" s="743"/>
      <c r="AX30" s="743"/>
      <c r="AY30" s="743"/>
      <c r="AZ30" s="743"/>
      <c r="BA30" s="743"/>
      <c r="BB30" s="743"/>
      <c r="BC30" s="743"/>
      <c r="BD30" s="743"/>
      <c r="BE30" s="743"/>
      <c r="BF30" s="743"/>
      <c r="BG30" s="743"/>
      <c r="BH30" s="743"/>
      <c r="BI30" s="743"/>
      <c r="BJ30" s="743"/>
      <c r="BK30" s="743"/>
      <c r="BL30" s="743"/>
      <c r="BM30" s="743"/>
      <c r="BN30" s="743"/>
      <c r="BO30" s="743"/>
      <c r="BP30" s="743"/>
      <c r="BQ30" s="743"/>
      <c r="BR30" s="744"/>
      <c r="BS30" s="246"/>
      <c r="BT30" s="246"/>
      <c r="BU30" s="246"/>
      <c r="BV30" s="246"/>
      <c r="BW30" s="246"/>
      <c r="BX30" s="246"/>
      <c r="BY30" s="246"/>
      <c r="BZ30" s="246"/>
      <c r="CA30" s="246"/>
      <c r="CB30" s="246"/>
      <c r="CC30" s="246"/>
      <c r="CD30" s="246"/>
      <c r="CE30" s="246"/>
      <c r="CF30" s="246"/>
      <c r="CG30" s="246"/>
      <c r="CH30" s="246"/>
      <c r="CI30" s="246"/>
      <c r="CJ30" s="246"/>
      <c r="CK30" s="246"/>
      <c r="CL30" s="246"/>
      <c r="CM30" s="246"/>
      <c r="CN30" s="246"/>
      <c r="CO30" s="246"/>
      <c r="CP30" s="246"/>
      <c r="CQ30" s="246"/>
      <c r="CR30" s="246"/>
      <c r="CS30" s="246"/>
      <c r="CT30" s="246"/>
      <c r="CU30" s="246"/>
      <c r="CV30" s="246"/>
      <c r="CW30" s="246"/>
      <c r="CX30" s="246"/>
      <c r="CY30" s="246"/>
      <c r="CZ30" s="246"/>
      <c r="DA30" s="246"/>
      <c r="DB30" s="246"/>
      <c r="DC30" s="246"/>
      <c r="DD30" s="246"/>
      <c r="DE30" s="246"/>
      <c r="DF30" s="246"/>
      <c r="DG30" s="246"/>
      <c r="DH30" s="246"/>
      <c r="DI30" s="246"/>
      <c r="DJ30" s="246"/>
      <c r="DK30" s="246"/>
      <c r="DL30" s="247"/>
      <c r="DM30" s="246"/>
      <c r="DN30" s="246"/>
      <c r="DO30" s="246"/>
      <c r="DP30" s="247"/>
    </row>
    <row r="31" spans="2:121" ht="292.5" customHeight="1" thickBot="1">
      <c r="B31" s="90"/>
      <c r="C31" s="777"/>
      <c r="D31" s="778"/>
      <c r="E31" s="745"/>
      <c r="F31" s="746"/>
      <c r="G31" s="746"/>
      <c r="H31" s="746"/>
      <c r="I31" s="746"/>
      <c r="J31" s="746"/>
      <c r="K31" s="746"/>
      <c r="L31" s="746"/>
      <c r="M31" s="746"/>
      <c r="N31" s="746"/>
      <c r="O31" s="746"/>
      <c r="P31" s="746"/>
      <c r="Q31" s="746"/>
      <c r="R31" s="746"/>
      <c r="S31" s="746"/>
      <c r="T31" s="746"/>
      <c r="U31" s="746"/>
      <c r="V31" s="746"/>
      <c r="W31" s="746"/>
      <c r="X31" s="746"/>
      <c r="Y31" s="746"/>
      <c r="Z31" s="746"/>
      <c r="AA31" s="746"/>
      <c r="AB31" s="746"/>
      <c r="AC31" s="746"/>
      <c r="AD31" s="746"/>
      <c r="AE31" s="746"/>
      <c r="AF31" s="746"/>
      <c r="AG31" s="746"/>
      <c r="AH31" s="746"/>
      <c r="AI31" s="746"/>
      <c r="AJ31" s="746"/>
      <c r="AK31" s="746"/>
      <c r="AL31" s="746"/>
      <c r="AM31" s="746"/>
      <c r="AN31" s="746"/>
      <c r="AO31" s="746"/>
      <c r="AP31" s="746"/>
      <c r="AQ31" s="746"/>
      <c r="AR31" s="746"/>
      <c r="AS31" s="746"/>
      <c r="AT31" s="746"/>
      <c r="AU31" s="746"/>
      <c r="AV31" s="746"/>
      <c r="AW31" s="746"/>
      <c r="AX31" s="746"/>
      <c r="AY31" s="746"/>
      <c r="AZ31" s="746"/>
      <c r="BA31" s="746"/>
      <c r="BB31" s="746"/>
      <c r="BC31" s="746"/>
      <c r="BD31" s="746"/>
      <c r="BE31" s="746"/>
      <c r="BF31" s="746"/>
      <c r="BG31" s="746"/>
      <c r="BH31" s="746"/>
      <c r="BI31" s="746"/>
      <c r="BJ31" s="746"/>
      <c r="BK31" s="746"/>
      <c r="BL31" s="746"/>
      <c r="BM31" s="746"/>
      <c r="BN31" s="746"/>
      <c r="BO31" s="746"/>
      <c r="BP31" s="746"/>
      <c r="BQ31" s="746"/>
      <c r="BR31" s="747"/>
      <c r="BS31" s="931" t="s">
        <v>86</v>
      </c>
      <c r="BT31" s="931"/>
      <c r="BU31" s="931"/>
      <c r="BV31" s="931"/>
      <c r="BW31" s="931"/>
      <c r="BX31" s="931"/>
      <c r="BY31" s="931"/>
      <c r="BZ31" s="931"/>
      <c r="CA31" s="931"/>
      <c r="CB31" s="932"/>
      <c r="CC31" s="932"/>
      <c r="CD31" s="932"/>
      <c r="CE31" s="932"/>
      <c r="CF31" s="932"/>
      <c r="CG31" s="932"/>
      <c r="CH31" s="932"/>
      <c r="CI31" s="932"/>
      <c r="CJ31" s="932"/>
      <c r="CK31" s="932"/>
      <c r="CL31" s="932"/>
      <c r="CM31" s="932"/>
      <c r="CN31" s="932"/>
      <c r="CO31" s="932"/>
      <c r="CP31" s="932"/>
      <c r="CQ31" s="932"/>
      <c r="CR31" s="932"/>
      <c r="CS31" s="932"/>
      <c r="CT31" s="932"/>
      <c r="CU31" s="932"/>
      <c r="CV31" s="932"/>
      <c r="CW31" s="932"/>
      <c r="CX31" s="932"/>
      <c r="CY31" s="932"/>
      <c r="CZ31" s="932"/>
      <c r="DA31" s="932"/>
      <c r="DB31" s="932"/>
      <c r="DC31" s="932"/>
      <c r="DD31" s="932"/>
      <c r="DE31" s="932"/>
      <c r="DF31" s="932"/>
      <c r="DG31" s="932"/>
      <c r="DH31" s="932"/>
      <c r="DI31" s="932"/>
      <c r="DJ31" s="932"/>
      <c r="DK31" s="932"/>
      <c r="DL31" s="933"/>
      <c r="DM31" s="822" t="s">
        <v>69</v>
      </c>
      <c r="DN31" s="823"/>
      <c r="DO31" s="823"/>
      <c r="DP31" s="824"/>
      <c r="DQ31" s="173"/>
    </row>
    <row r="32" spans="2:121" s="15" customFormat="1" ht="359.25" customHeight="1" thickBot="1">
      <c r="B32" s="91"/>
      <c r="C32" s="779"/>
      <c r="D32" s="780"/>
      <c r="E32" s="748" t="s">
        <v>71</v>
      </c>
      <c r="F32" s="749"/>
      <c r="G32" s="749"/>
      <c r="H32" s="749"/>
      <c r="I32" s="749"/>
      <c r="J32" s="749"/>
      <c r="K32" s="749"/>
      <c r="L32" s="749"/>
      <c r="M32" s="749"/>
      <c r="N32" s="749"/>
      <c r="O32" s="749"/>
      <c r="P32" s="749"/>
      <c r="Q32" s="749"/>
      <c r="R32" s="749"/>
      <c r="S32" s="749"/>
      <c r="T32" s="749"/>
      <c r="U32" s="749"/>
      <c r="V32" s="749"/>
      <c r="W32" s="749"/>
      <c r="X32" s="749"/>
      <c r="Y32" s="749"/>
      <c r="Z32" s="749"/>
      <c r="AA32" s="749"/>
      <c r="AB32" s="749"/>
      <c r="AC32" s="749"/>
      <c r="AD32" s="749"/>
      <c r="AE32" s="749"/>
      <c r="AF32" s="749"/>
      <c r="AG32" s="749"/>
      <c r="AH32" s="749"/>
      <c r="AI32" s="749"/>
      <c r="AJ32" s="749"/>
      <c r="AK32" s="749"/>
      <c r="AL32" s="749"/>
      <c r="AM32" s="749"/>
      <c r="AN32" s="749"/>
      <c r="AO32" s="749"/>
      <c r="AP32" s="749"/>
      <c r="AQ32" s="749"/>
      <c r="AR32" s="749"/>
      <c r="AS32" s="749"/>
      <c r="AT32" s="749"/>
      <c r="AU32" s="749"/>
      <c r="AV32" s="749"/>
      <c r="AW32" s="749"/>
      <c r="AX32" s="749"/>
      <c r="AY32" s="749"/>
      <c r="AZ32" s="749"/>
      <c r="BA32" s="749"/>
      <c r="BB32" s="749"/>
      <c r="BC32" s="749"/>
      <c r="BD32" s="749"/>
      <c r="BE32" s="749"/>
      <c r="BF32" s="749"/>
      <c r="BG32" s="749"/>
      <c r="BH32" s="749"/>
      <c r="BI32" s="749"/>
      <c r="BJ32" s="749"/>
      <c r="BK32" s="749"/>
      <c r="BL32" s="749"/>
      <c r="BM32" s="749"/>
      <c r="BN32" s="749"/>
      <c r="BO32" s="749"/>
      <c r="BP32" s="749"/>
      <c r="BQ32" s="749"/>
      <c r="BR32" s="750"/>
      <c r="BS32" s="558" t="s">
        <v>45</v>
      </c>
      <c r="BT32" s="559"/>
      <c r="BU32" s="559"/>
      <c r="BV32" s="559"/>
      <c r="BW32" s="559"/>
      <c r="BX32" s="560"/>
      <c r="BY32" s="555">
        <v>2015</v>
      </c>
      <c r="BZ32" s="556"/>
      <c r="CA32" s="557"/>
      <c r="CB32" s="555" t="s">
        <v>90</v>
      </c>
      <c r="CC32" s="557"/>
      <c r="CD32" s="916" t="s">
        <v>154</v>
      </c>
      <c r="CE32" s="917"/>
      <c r="CF32" s="305" t="s">
        <v>153</v>
      </c>
      <c r="CG32" s="305" t="s">
        <v>158</v>
      </c>
      <c r="CH32" s="270" t="s">
        <v>193</v>
      </c>
      <c r="CI32" s="134" t="s">
        <v>172</v>
      </c>
      <c r="CJ32" s="134" t="s">
        <v>173</v>
      </c>
      <c r="CK32" s="133" t="s">
        <v>183</v>
      </c>
      <c r="CL32" s="135" t="s">
        <v>97</v>
      </c>
      <c r="CM32" s="135" t="s">
        <v>186</v>
      </c>
      <c r="CN32" s="135" t="s">
        <v>87</v>
      </c>
      <c r="CO32" s="135" t="s">
        <v>194</v>
      </c>
      <c r="CP32" s="135" t="s">
        <v>88</v>
      </c>
      <c r="CQ32" s="135" t="s">
        <v>190</v>
      </c>
      <c r="CR32" s="135" t="s">
        <v>196</v>
      </c>
      <c r="CS32" s="135" t="s">
        <v>195</v>
      </c>
      <c r="CT32" s="135" t="s">
        <v>202</v>
      </c>
      <c r="CU32" s="135" t="s">
        <v>203</v>
      </c>
      <c r="CV32" s="135" t="s">
        <v>204</v>
      </c>
      <c r="CW32" s="135" t="s">
        <v>207</v>
      </c>
      <c r="CX32" s="135" t="s">
        <v>212</v>
      </c>
      <c r="CY32" s="135" t="s">
        <v>213</v>
      </c>
      <c r="CZ32" s="326" t="s">
        <v>215</v>
      </c>
      <c r="DA32" s="305" t="s">
        <v>218</v>
      </c>
      <c r="DB32" s="383" t="s">
        <v>155</v>
      </c>
      <c r="DC32" s="343" t="s">
        <v>153</v>
      </c>
      <c r="DD32" s="305" t="s">
        <v>216</v>
      </c>
      <c r="DE32" s="305" t="s">
        <v>219</v>
      </c>
      <c r="DF32" s="305" t="s">
        <v>222</v>
      </c>
      <c r="DG32" s="133" t="s">
        <v>225</v>
      </c>
      <c r="DH32" s="133" t="s">
        <v>186</v>
      </c>
      <c r="DI32" s="133" t="s">
        <v>228</v>
      </c>
      <c r="DJ32" s="135" t="s">
        <v>194</v>
      </c>
      <c r="DK32" s="135" t="s">
        <v>230</v>
      </c>
      <c r="DL32" s="369" t="s">
        <v>156</v>
      </c>
      <c r="DM32" s="665" t="s">
        <v>72</v>
      </c>
      <c r="DN32" s="666"/>
      <c r="DO32" s="666"/>
      <c r="DP32" s="667"/>
    </row>
    <row r="33" spans="1:120" ht="177" customHeight="1">
      <c r="A33" s="113"/>
      <c r="B33" s="93"/>
      <c r="C33" s="751">
        <v>1</v>
      </c>
      <c r="D33" s="753" t="s">
        <v>1</v>
      </c>
      <c r="E33" s="545" t="s">
        <v>17</v>
      </c>
      <c r="F33" s="542"/>
      <c r="G33" s="542"/>
      <c r="H33" s="542"/>
      <c r="I33" s="542"/>
      <c r="J33" s="542"/>
      <c r="K33" s="542"/>
      <c r="L33" s="542"/>
      <c r="M33" s="542"/>
      <c r="N33" s="542"/>
      <c r="O33" s="542"/>
      <c r="P33" s="542"/>
      <c r="Q33" s="542"/>
      <c r="R33" s="538" t="s">
        <v>141</v>
      </c>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0"/>
      <c r="AR33" s="530"/>
      <c r="AS33" s="530"/>
      <c r="AT33" s="530"/>
      <c r="AU33" s="530"/>
      <c r="AV33" s="530"/>
      <c r="AW33" s="530"/>
      <c r="AX33" s="530"/>
      <c r="AY33" s="530"/>
      <c r="AZ33" s="530"/>
      <c r="BA33" s="530"/>
      <c r="BB33" s="530"/>
      <c r="BC33" s="530"/>
      <c r="BD33" s="530"/>
      <c r="BE33" s="530"/>
      <c r="BF33" s="530"/>
      <c r="BG33" s="530"/>
      <c r="BH33" s="530"/>
      <c r="BI33" s="530"/>
      <c r="BJ33" s="530"/>
      <c r="BK33" s="530"/>
      <c r="BL33" s="530"/>
      <c r="BM33" s="530"/>
      <c r="BN33" s="530"/>
      <c r="BO33" s="530"/>
      <c r="BP33" s="530"/>
      <c r="BQ33" s="530"/>
      <c r="BR33" s="531"/>
      <c r="BS33" s="465" t="s">
        <v>60</v>
      </c>
      <c r="BT33" s="466"/>
      <c r="BU33" s="466"/>
      <c r="BV33" s="466"/>
      <c r="BW33" s="466"/>
      <c r="BX33" s="505"/>
      <c r="BY33" s="481">
        <v>93</v>
      </c>
      <c r="BZ33" s="482"/>
      <c r="CA33" s="483"/>
      <c r="CB33" s="481">
        <v>166</v>
      </c>
      <c r="CC33" s="483"/>
      <c r="CD33" s="611">
        <v>134</v>
      </c>
      <c r="CE33" s="483"/>
      <c r="CF33" s="306">
        <v>160</v>
      </c>
      <c r="CG33" s="306">
        <v>180</v>
      </c>
      <c r="CH33" s="230">
        <v>178</v>
      </c>
      <c r="CI33" s="199">
        <v>152</v>
      </c>
      <c r="CJ33" s="199">
        <v>178</v>
      </c>
      <c r="CK33" s="157">
        <v>176</v>
      </c>
      <c r="CL33" s="157" t="s">
        <v>189</v>
      </c>
      <c r="CM33" s="157">
        <v>176</v>
      </c>
      <c r="CN33" s="157">
        <v>95</v>
      </c>
      <c r="CO33" s="157">
        <v>193</v>
      </c>
      <c r="CP33" s="157"/>
      <c r="CQ33" s="157">
        <v>193</v>
      </c>
      <c r="CR33" s="157">
        <v>80</v>
      </c>
      <c r="CS33" s="157">
        <v>162</v>
      </c>
      <c r="CT33" s="157">
        <v>147</v>
      </c>
      <c r="CU33" s="157">
        <v>142</v>
      </c>
      <c r="CV33" s="157">
        <v>172</v>
      </c>
      <c r="CW33" s="157">
        <v>144</v>
      </c>
      <c r="CX33" s="157">
        <v>162</v>
      </c>
      <c r="CY33" s="157">
        <v>184</v>
      </c>
      <c r="CZ33" s="327">
        <v>169</v>
      </c>
      <c r="DA33" s="335">
        <v>168</v>
      </c>
      <c r="DB33" s="306">
        <v>177</v>
      </c>
      <c r="DC33" s="344">
        <v>160</v>
      </c>
      <c r="DD33" s="335">
        <v>187</v>
      </c>
      <c r="DE33" s="335">
        <v>152</v>
      </c>
      <c r="DF33" s="335">
        <v>158</v>
      </c>
      <c r="DG33" s="335">
        <v>179</v>
      </c>
      <c r="DH33" s="157">
        <v>176</v>
      </c>
      <c r="DI33" s="335">
        <v>186</v>
      </c>
      <c r="DJ33" s="157">
        <v>193</v>
      </c>
      <c r="DK33" s="335">
        <v>194</v>
      </c>
      <c r="DL33" s="370">
        <v>222</v>
      </c>
      <c r="DM33" s="662" t="s">
        <v>131</v>
      </c>
      <c r="DN33" s="663"/>
      <c r="DO33" s="663"/>
      <c r="DP33" s="664"/>
    </row>
    <row r="34" spans="1:120" ht="177" customHeight="1">
      <c r="A34" s="113"/>
      <c r="B34" s="93"/>
      <c r="C34" s="755"/>
      <c r="D34" s="761"/>
      <c r="E34" s="547"/>
      <c r="F34" s="544"/>
      <c r="G34" s="544"/>
      <c r="H34" s="544"/>
      <c r="I34" s="544"/>
      <c r="J34" s="544"/>
      <c r="K34" s="544"/>
      <c r="L34" s="544"/>
      <c r="M34" s="544"/>
      <c r="N34" s="544"/>
      <c r="O34" s="544"/>
      <c r="P34" s="544"/>
      <c r="Q34" s="544"/>
      <c r="R34" s="554"/>
      <c r="S34" s="533"/>
      <c r="T34" s="533"/>
      <c r="U34" s="533"/>
      <c r="V34" s="533"/>
      <c r="W34" s="533"/>
      <c r="X34" s="533"/>
      <c r="Y34" s="533"/>
      <c r="Z34" s="533"/>
      <c r="AA34" s="533"/>
      <c r="AB34" s="533"/>
      <c r="AC34" s="533"/>
      <c r="AD34" s="533"/>
      <c r="AE34" s="533"/>
      <c r="AF34" s="533"/>
      <c r="AG34" s="533"/>
      <c r="AH34" s="533"/>
      <c r="AI34" s="533"/>
      <c r="AJ34" s="533"/>
      <c r="AK34" s="533"/>
      <c r="AL34" s="533"/>
      <c r="AM34" s="533"/>
      <c r="AN34" s="533"/>
      <c r="AO34" s="533"/>
      <c r="AP34" s="533"/>
      <c r="AQ34" s="533"/>
      <c r="AR34" s="533"/>
      <c r="AS34" s="533"/>
      <c r="AT34" s="533"/>
      <c r="AU34" s="533"/>
      <c r="AV34" s="533"/>
      <c r="AW34" s="533"/>
      <c r="AX34" s="533"/>
      <c r="AY34" s="533"/>
      <c r="AZ34" s="533"/>
      <c r="BA34" s="533"/>
      <c r="BB34" s="533"/>
      <c r="BC34" s="533"/>
      <c r="BD34" s="533"/>
      <c r="BE34" s="533"/>
      <c r="BF34" s="533"/>
      <c r="BG34" s="533"/>
      <c r="BH34" s="533"/>
      <c r="BI34" s="533"/>
      <c r="BJ34" s="533"/>
      <c r="BK34" s="533"/>
      <c r="BL34" s="533"/>
      <c r="BM34" s="533"/>
      <c r="BN34" s="533"/>
      <c r="BO34" s="533"/>
      <c r="BP34" s="533"/>
      <c r="BQ34" s="533"/>
      <c r="BR34" s="534"/>
      <c r="BS34" s="472" t="s">
        <v>59</v>
      </c>
      <c r="BT34" s="473"/>
      <c r="BU34" s="473"/>
      <c r="BV34" s="473"/>
      <c r="BW34" s="473"/>
      <c r="BX34" s="474"/>
      <c r="BY34" s="561">
        <v>79</v>
      </c>
      <c r="BZ34" s="562"/>
      <c r="CA34" s="563"/>
      <c r="CB34" s="561">
        <v>119</v>
      </c>
      <c r="CC34" s="563"/>
      <c r="CD34" s="943">
        <v>142</v>
      </c>
      <c r="CE34" s="563"/>
      <c r="CF34" s="307">
        <v>123</v>
      </c>
      <c r="CG34" s="307">
        <v>82</v>
      </c>
      <c r="CH34" s="231">
        <v>85</v>
      </c>
      <c r="CI34" s="200">
        <v>139</v>
      </c>
      <c r="CJ34" s="200">
        <v>159</v>
      </c>
      <c r="CK34" s="158">
        <v>80</v>
      </c>
      <c r="CL34" s="158" t="s">
        <v>189</v>
      </c>
      <c r="CM34" s="158">
        <v>83</v>
      </c>
      <c r="CN34" s="158">
        <v>99</v>
      </c>
      <c r="CO34" s="158">
        <v>117</v>
      </c>
      <c r="CP34" s="158">
        <v>84</v>
      </c>
      <c r="CQ34" s="158">
        <v>132</v>
      </c>
      <c r="CR34" s="158">
        <v>47</v>
      </c>
      <c r="CS34" s="158">
        <v>141</v>
      </c>
      <c r="CT34" s="158">
        <v>107</v>
      </c>
      <c r="CU34" s="158">
        <v>133</v>
      </c>
      <c r="CV34" s="158">
        <v>118</v>
      </c>
      <c r="CW34" s="158">
        <v>134</v>
      </c>
      <c r="CX34" s="158">
        <v>120</v>
      </c>
      <c r="CY34" s="158">
        <v>149</v>
      </c>
      <c r="CZ34" s="328">
        <v>119</v>
      </c>
      <c r="DA34" s="336">
        <v>152</v>
      </c>
      <c r="DB34" s="307">
        <v>186</v>
      </c>
      <c r="DC34" s="345">
        <v>123</v>
      </c>
      <c r="DD34" s="336">
        <v>111</v>
      </c>
      <c r="DE34" s="336">
        <v>124</v>
      </c>
      <c r="DF34" s="336">
        <v>127</v>
      </c>
      <c r="DG34" s="336">
        <v>127</v>
      </c>
      <c r="DH34" s="158">
        <v>83</v>
      </c>
      <c r="DI34" s="336">
        <v>120</v>
      </c>
      <c r="DJ34" s="158">
        <v>117</v>
      </c>
      <c r="DK34" s="336">
        <v>122</v>
      </c>
      <c r="DL34" s="371">
        <v>236</v>
      </c>
      <c r="DM34" s="864" t="s">
        <v>132</v>
      </c>
      <c r="DN34" s="865"/>
      <c r="DO34" s="865"/>
      <c r="DP34" s="866"/>
    </row>
    <row r="35" spans="1:120" ht="177" customHeight="1">
      <c r="A35" s="113"/>
      <c r="B35" s="93"/>
      <c r="C35" s="755"/>
      <c r="D35" s="761"/>
      <c r="E35" s="547"/>
      <c r="F35" s="544"/>
      <c r="G35" s="544"/>
      <c r="H35" s="544"/>
      <c r="I35" s="544"/>
      <c r="J35" s="544"/>
      <c r="K35" s="544"/>
      <c r="L35" s="544"/>
      <c r="M35" s="544"/>
      <c r="N35" s="544"/>
      <c r="O35" s="544"/>
      <c r="P35" s="544"/>
      <c r="Q35" s="544"/>
      <c r="R35" s="554"/>
      <c r="S35" s="533"/>
      <c r="T35" s="533"/>
      <c r="U35" s="533"/>
      <c r="V35" s="533"/>
      <c r="W35" s="533"/>
      <c r="X35" s="533"/>
      <c r="Y35" s="533"/>
      <c r="Z35" s="533"/>
      <c r="AA35" s="533"/>
      <c r="AB35" s="533"/>
      <c r="AC35" s="533"/>
      <c r="AD35" s="533"/>
      <c r="AE35" s="533"/>
      <c r="AF35" s="533"/>
      <c r="AG35" s="533"/>
      <c r="AH35" s="533"/>
      <c r="AI35" s="533"/>
      <c r="AJ35" s="533"/>
      <c r="AK35" s="533"/>
      <c r="AL35" s="533"/>
      <c r="AM35" s="533"/>
      <c r="AN35" s="533"/>
      <c r="AO35" s="533"/>
      <c r="AP35" s="533"/>
      <c r="AQ35" s="533"/>
      <c r="AR35" s="533"/>
      <c r="AS35" s="533"/>
      <c r="AT35" s="533"/>
      <c r="AU35" s="533"/>
      <c r="AV35" s="533"/>
      <c r="AW35" s="533"/>
      <c r="AX35" s="533"/>
      <c r="AY35" s="533"/>
      <c r="AZ35" s="533"/>
      <c r="BA35" s="533"/>
      <c r="BB35" s="533"/>
      <c r="BC35" s="533"/>
      <c r="BD35" s="533"/>
      <c r="BE35" s="533"/>
      <c r="BF35" s="533"/>
      <c r="BG35" s="533"/>
      <c r="BH35" s="533"/>
      <c r="BI35" s="533"/>
      <c r="BJ35" s="533"/>
      <c r="BK35" s="533"/>
      <c r="BL35" s="533"/>
      <c r="BM35" s="533"/>
      <c r="BN35" s="533"/>
      <c r="BO35" s="533"/>
      <c r="BP35" s="533"/>
      <c r="BQ35" s="533"/>
      <c r="BR35" s="534"/>
      <c r="BS35" s="472" t="s">
        <v>46</v>
      </c>
      <c r="BT35" s="473"/>
      <c r="BU35" s="473"/>
      <c r="BV35" s="473"/>
      <c r="BW35" s="473"/>
      <c r="BX35" s="474"/>
      <c r="BY35" s="561">
        <v>11</v>
      </c>
      <c r="BZ35" s="562"/>
      <c r="CA35" s="563"/>
      <c r="CB35" s="561">
        <v>77</v>
      </c>
      <c r="CC35" s="563"/>
      <c r="CD35" s="943">
        <v>11</v>
      </c>
      <c r="CE35" s="563"/>
      <c r="CF35" s="307">
        <v>76</v>
      </c>
      <c r="CG35" s="307">
        <v>109</v>
      </c>
      <c r="CH35" s="231">
        <v>113</v>
      </c>
      <c r="CI35" s="200">
        <v>48</v>
      </c>
      <c r="CJ35" s="200">
        <v>62</v>
      </c>
      <c r="CK35" s="158">
        <v>74</v>
      </c>
      <c r="CL35" s="158" t="s">
        <v>189</v>
      </c>
      <c r="CM35" s="158">
        <v>61</v>
      </c>
      <c r="CN35" s="158">
        <v>47</v>
      </c>
      <c r="CO35" s="158">
        <v>56</v>
      </c>
      <c r="CP35" s="158">
        <v>51</v>
      </c>
      <c r="CQ35" s="158">
        <v>56</v>
      </c>
      <c r="CR35" s="158">
        <v>49</v>
      </c>
      <c r="CS35" s="158">
        <v>57</v>
      </c>
      <c r="CT35" s="158">
        <v>47</v>
      </c>
      <c r="CU35" s="158">
        <v>54</v>
      </c>
      <c r="CV35" s="158">
        <v>83</v>
      </c>
      <c r="CW35" s="158">
        <v>54</v>
      </c>
      <c r="CX35" s="158">
        <v>84</v>
      </c>
      <c r="CY35" s="158">
        <v>144</v>
      </c>
      <c r="CZ35" s="328">
        <v>77</v>
      </c>
      <c r="DA35" s="336">
        <v>150</v>
      </c>
      <c r="DB35" s="307">
        <v>22</v>
      </c>
      <c r="DC35" s="345">
        <v>76</v>
      </c>
      <c r="DD35" s="336">
        <v>60</v>
      </c>
      <c r="DE35" s="336">
        <v>60</v>
      </c>
      <c r="DF35" s="336">
        <v>60</v>
      </c>
      <c r="DG35" s="336">
        <v>61</v>
      </c>
      <c r="DH35" s="158">
        <v>61</v>
      </c>
      <c r="DI35" s="336">
        <v>62</v>
      </c>
      <c r="DJ35" s="158">
        <v>56</v>
      </c>
      <c r="DK35" s="336">
        <v>82</v>
      </c>
      <c r="DL35" s="371">
        <v>35</v>
      </c>
      <c r="DM35" s="936" t="s">
        <v>29</v>
      </c>
      <c r="DN35" s="937"/>
      <c r="DO35" s="937"/>
      <c r="DP35" s="938"/>
    </row>
    <row r="36" spans="1:120" ht="177" customHeight="1">
      <c r="A36" s="113"/>
      <c r="B36" s="93"/>
      <c r="C36" s="755"/>
      <c r="D36" s="761"/>
      <c r="E36" s="547"/>
      <c r="F36" s="544"/>
      <c r="G36" s="544"/>
      <c r="H36" s="544"/>
      <c r="I36" s="544"/>
      <c r="J36" s="544"/>
      <c r="K36" s="544"/>
      <c r="L36" s="544"/>
      <c r="M36" s="544"/>
      <c r="N36" s="544"/>
      <c r="O36" s="544"/>
      <c r="P36" s="544"/>
      <c r="Q36" s="544"/>
      <c r="R36" s="554"/>
      <c r="S36" s="533"/>
      <c r="T36" s="533"/>
      <c r="U36" s="533"/>
      <c r="V36" s="533"/>
      <c r="W36" s="533"/>
      <c r="X36" s="533"/>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3"/>
      <c r="BC36" s="533"/>
      <c r="BD36" s="533"/>
      <c r="BE36" s="533"/>
      <c r="BF36" s="533"/>
      <c r="BG36" s="533"/>
      <c r="BH36" s="533"/>
      <c r="BI36" s="533"/>
      <c r="BJ36" s="533"/>
      <c r="BK36" s="533"/>
      <c r="BL36" s="533"/>
      <c r="BM36" s="533"/>
      <c r="BN36" s="533"/>
      <c r="BO36" s="533"/>
      <c r="BP36" s="533"/>
      <c r="BQ36" s="533"/>
      <c r="BR36" s="534"/>
      <c r="BS36" s="472" t="s">
        <v>61</v>
      </c>
      <c r="BT36" s="473"/>
      <c r="BU36" s="473"/>
      <c r="BV36" s="473"/>
      <c r="BW36" s="473"/>
      <c r="BX36" s="474"/>
      <c r="BY36" s="561">
        <v>88</v>
      </c>
      <c r="BZ36" s="562"/>
      <c r="CA36" s="563"/>
      <c r="CB36" s="561">
        <v>68</v>
      </c>
      <c r="CC36" s="563"/>
      <c r="CD36" s="943">
        <v>83</v>
      </c>
      <c r="CE36" s="563"/>
      <c r="CF36" s="307">
        <v>96</v>
      </c>
      <c r="CG36" s="307">
        <v>96</v>
      </c>
      <c r="CH36" s="231">
        <v>97</v>
      </c>
      <c r="CI36" s="200">
        <v>61</v>
      </c>
      <c r="CJ36" s="200">
        <v>38</v>
      </c>
      <c r="CK36" s="158">
        <v>97</v>
      </c>
      <c r="CL36" s="158" t="s">
        <v>189</v>
      </c>
      <c r="CM36" s="158">
        <v>94</v>
      </c>
      <c r="CN36" s="158">
        <v>84</v>
      </c>
      <c r="CO36" s="158">
        <v>95</v>
      </c>
      <c r="CP36" s="158"/>
      <c r="CQ36" s="158">
        <v>81</v>
      </c>
      <c r="CR36" s="158">
        <v>174</v>
      </c>
      <c r="CS36" s="158">
        <v>98</v>
      </c>
      <c r="CT36" s="158">
        <v>63</v>
      </c>
      <c r="CU36" s="158">
        <v>92</v>
      </c>
      <c r="CV36" s="158">
        <v>65</v>
      </c>
      <c r="CW36" s="158">
        <v>92</v>
      </c>
      <c r="CX36" s="158">
        <v>63</v>
      </c>
      <c r="CY36" s="158">
        <v>88</v>
      </c>
      <c r="CZ36" s="328">
        <v>88</v>
      </c>
      <c r="DA36" s="336">
        <v>88</v>
      </c>
      <c r="DB36" s="307">
        <v>78</v>
      </c>
      <c r="DC36" s="345">
        <v>96</v>
      </c>
      <c r="DD36" s="336">
        <v>88</v>
      </c>
      <c r="DE36" s="336">
        <v>88</v>
      </c>
      <c r="DF36" s="336">
        <v>80</v>
      </c>
      <c r="DG36" s="336">
        <v>82</v>
      </c>
      <c r="DH36" s="158">
        <v>94</v>
      </c>
      <c r="DI36" s="336">
        <v>83</v>
      </c>
      <c r="DJ36" s="158">
        <v>95</v>
      </c>
      <c r="DK36" s="336">
        <v>96</v>
      </c>
      <c r="DL36" s="371">
        <v>73</v>
      </c>
      <c r="DM36" s="901" t="s">
        <v>174</v>
      </c>
      <c r="DN36" s="902"/>
      <c r="DO36" s="902"/>
      <c r="DP36" s="903"/>
    </row>
    <row r="37" spans="1:120" ht="252" customHeight="1" thickBot="1">
      <c r="A37" s="113"/>
      <c r="B37" s="93"/>
      <c r="C37" s="752"/>
      <c r="D37" s="754"/>
      <c r="E37" s="549"/>
      <c r="F37" s="543"/>
      <c r="G37" s="543"/>
      <c r="H37" s="543"/>
      <c r="I37" s="543"/>
      <c r="J37" s="543"/>
      <c r="K37" s="543"/>
      <c r="L37" s="543"/>
      <c r="M37" s="543"/>
      <c r="N37" s="543"/>
      <c r="O37" s="543"/>
      <c r="P37" s="543"/>
      <c r="Q37" s="543"/>
      <c r="R37" s="539"/>
      <c r="S37" s="536"/>
      <c r="T37" s="536"/>
      <c r="U37" s="536"/>
      <c r="V37" s="536"/>
      <c r="W37" s="536"/>
      <c r="X37" s="536"/>
      <c r="Y37" s="536"/>
      <c r="Z37" s="536"/>
      <c r="AA37" s="536"/>
      <c r="AB37" s="536"/>
      <c r="AC37" s="536"/>
      <c r="AD37" s="536"/>
      <c r="AE37" s="536"/>
      <c r="AF37" s="536"/>
      <c r="AG37" s="536"/>
      <c r="AH37" s="536"/>
      <c r="AI37" s="536"/>
      <c r="AJ37" s="536"/>
      <c r="AK37" s="536"/>
      <c r="AL37" s="536"/>
      <c r="AM37" s="536"/>
      <c r="AN37" s="536"/>
      <c r="AO37" s="536"/>
      <c r="AP37" s="536"/>
      <c r="AQ37" s="536"/>
      <c r="AR37" s="536"/>
      <c r="AS37" s="536"/>
      <c r="AT37" s="536"/>
      <c r="AU37" s="536"/>
      <c r="AV37" s="536"/>
      <c r="AW37" s="536"/>
      <c r="AX37" s="536"/>
      <c r="AY37" s="536"/>
      <c r="AZ37" s="536"/>
      <c r="BA37" s="536"/>
      <c r="BB37" s="536"/>
      <c r="BC37" s="536"/>
      <c r="BD37" s="536"/>
      <c r="BE37" s="536"/>
      <c r="BF37" s="536"/>
      <c r="BG37" s="536"/>
      <c r="BH37" s="536"/>
      <c r="BI37" s="536"/>
      <c r="BJ37" s="536"/>
      <c r="BK37" s="536"/>
      <c r="BL37" s="536"/>
      <c r="BM37" s="536"/>
      <c r="BN37" s="536"/>
      <c r="BO37" s="536"/>
      <c r="BP37" s="536"/>
      <c r="BQ37" s="536"/>
      <c r="BR37" s="537"/>
      <c r="BS37" s="469" t="s">
        <v>175</v>
      </c>
      <c r="BT37" s="470"/>
      <c r="BU37" s="470"/>
      <c r="BV37" s="470"/>
      <c r="BW37" s="470"/>
      <c r="BX37" s="471"/>
      <c r="BY37" s="612"/>
      <c r="BZ37" s="641"/>
      <c r="CA37" s="613"/>
      <c r="CB37" s="612">
        <v>18</v>
      </c>
      <c r="CC37" s="613"/>
      <c r="CD37" s="640">
        <v>18</v>
      </c>
      <c r="CE37" s="613"/>
      <c r="CF37" s="308">
        <v>31</v>
      </c>
      <c r="CG37" s="308">
        <v>13</v>
      </c>
      <c r="CH37" s="141">
        <v>19</v>
      </c>
      <c r="CI37" s="142">
        <v>21</v>
      </c>
      <c r="CJ37" s="142">
        <v>41</v>
      </c>
      <c r="CK37" s="281">
        <v>21</v>
      </c>
      <c r="CL37" s="281" t="s">
        <v>189</v>
      </c>
      <c r="CM37" s="281">
        <v>19</v>
      </c>
      <c r="CN37" s="281"/>
      <c r="CO37" s="281">
        <v>19</v>
      </c>
      <c r="CP37" s="281"/>
      <c r="CQ37" s="281">
        <v>14</v>
      </c>
      <c r="CR37" s="281" t="s">
        <v>189</v>
      </c>
      <c r="CS37" s="281">
        <v>21</v>
      </c>
      <c r="CT37" s="281"/>
      <c r="CU37" s="281">
        <v>12</v>
      </c>
      <c r="CV37" s="281"/>
      <c r="CW37" s="281">
        <v>27</v>
      </c>
      <c r="CX37" s="281"/>
      <c r="CY37" s="281">
        <v>37</v>
      </c>
      <c r="CZ37" s="329"/>
      <c r="DA37" s="337">
        <v>32</v>
      </c>
      <c r="DB37" s="308"/>
      <c r="DC37" s="346">
        <v>31</v>
      </c>
      <c r="DD37" s="337">
        <v>23</v>
      </c>
      <c r="DE37" s="337">
        <v>29</v>
      </c>
      <c r="DF37" s="337">
        <v>21</v>
      </c>
      <c r="DG37" s="337">
        <v>11</v>
      </c>
      <c r="DH37" s="281">
        <v>19</v>
      </c>
      <c r="DI37" s="337">
        <v>5</v>
      </c>
      <c r="DJ37" s="281">
        <v>19</v>
      </c>
      <c r="DK37" s="337">
        <v>24</v>
      </c>
      <c r="DL37" s="372"/>
      <c r="DM37" s="904"/>
      <c r="DN37" s="905"/>
      <c r="DO37" s="905"/>
      <c r="DP37" s="906"/>
    </row>
    <row r="38" spans="1:120" ht="177" hidden="1" customHeight="1">
      <c r="A38" s="113"/>
      <c r="B38" s="93"/>
      <c r="C38" s="212"/>
      <c r="D38" s="224"/>
      <c r="E38" s="405"/>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167"/>
      <c r="BN38" s="167"/>
      <c r="BO38" s="167"/>
      <c r="BP38" s="167"/>
      <c r="BQ38" s="167"/>
      <c r="BR38" s="419"/>
      <c r="BS38" s="456" t="s">
        <v>130</v>
      </c>
      <c r="BT38" s="167"/>
      <c r="BU38" s="167"/>
      <c r="BV38" s="167"/>
      <c r="BW38" s="440"/>
      <c r="BX38" s="429"/>
      <c r="BY38" s="449"/>
      <c r="BZ38" s="167"/>
      <c r="CA38" s="440"/>
      <c r="CB38" s="880"/>
      <c r="CC38" s="881"/>
      <c r="CD38" s="279"/>
      <c r="CE38" s="242"/>
      <c r="CF38" s="309"/>
      <c r="CG38" s="309"/>
      <c r="CH38" s="266"/>
      <c r="CI38" s="280"/>
      <c r="CJ38" s="280"/>
      <c r="CK38" s="280"/>
      <c r="CL38" s="280"/>
      <c r="CM38" s="280"/>
      <c r="CN38" s="280"/>
      <c r="CO38" s="280"/>
      <c r="CP38" s="280"/>
      <c r="CQ38" s="280"/>
      <c r="CR38" s="280"/>
      <c r="CS38" s="280"/>
      <c r="CT38" s="280"/>
      <c r="CU38" s="280"/>
      <c r="CV38" s="280"/>
      <c r="CW38" s="280"/>
      <c r="CX38" s="280"/>
      <c r="CY38" s="280"/>
      <c r="CZ38" s="265"/>
      <c r="DA38" s="309"/>
      <c r="DB38" s="309"/>
      <c r="DC38" s="264"/>
      <c r="DD38" s="309"/>
      <c r="DE38" s="309"/>
      <c r="DF38" s="309"/>
      <c r="DG38" s="309"/>
      <c r="DH38" s="280"/>
      <c r="DI38" s="309"/>
      <c r="DJ38" s="280"/>
      <c r="DK38" s="309"/>
      <c r="DL38" s="264"/>
      <c r="DM38" s="136"/>
      <c r="DN38" s="136"/>
      <c r="DO38" s="136"/>
      <c r="DP38" s="167"/>
    </row>
    <row r="39" spans="1:120" ht="177" hidden="1" customHeight="1">
      <c r="A39" s="113"/>
      <c r="B39" s="93"/>
      <c r="C39" s="212"/>
      <c r="D39" s="224"/>
      <c r="E39" s="404"/>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161"/>
      <c r="BN39" s="161"/>
      <c r="BO39" s="161"/>
      <c r="BP39" s="161"/>
      <c r="BQ39" s="161"/>
      <c r="BR39" s="420"/>
      <c r="BS39" s="457" t="s">
        <v>176</v>
      </c>
      <c r="BT39" s="161"/>
      <c r="BU39" s="161"/>
      <c r="BV39" s="161"/>
      <c r="BW39" s="437"/>
      <c r="BX39" s="428"/>
      <c r="BY39" s="450"/>
      <c r="BZ39" s="161"/>
      <c r="CA39" s="437"/>
      <c r="CB39" s="561"/>
      <c r="CC39" s="563"/>
      <c r="CD39" s="268"/>
      <c r="CE39" s="269"/>
      <c r="CF39" s="310"/>
      <c r="CG39" s="310"/>
      <c r="CH39" s="138"/>
      <c r="CI39" s="139"/>
      <c r="CJ39" s="139"/>
      <c r="CK39" s="139"/>
      <c r="CL39" s="139"/>
      <c r="CM39" s="139"/>
      <c r="CN39" s="139"/>
      <c r="CO39" s="139"/>
      <c r="CP39" s="139"/>
      <c r="CQ39" s="139"/>
      <c r="CR39" s="139"/>
      <c r="CS39" s="139"/>
      <c r="CT39" s="139"/>
      <c r="CU39" s="139"/>
      <c r="CV39" s="139"/>
      <c r="CW39" s="139"/>
      <c r="CX39" s="139"/>
      <c r="CY39" s="139"/>
      <c r="CZ39" s="140"/>
      <c r="DA39" s="310"/>
      <c r="DB39" s="310"/>
      <c r="DC39" s="347"/>
      <c r="DD39" s="310"/>
      <c r="DE39" s="310"/>
      <c r="DF39" s="310"/>
      <c r="DG39" s="310"/>
      <c r="DH39" s="139"/>
      <c r="DI39" s="310"/>
      <c r="DJ39" s="139"/>
      <c r="DK39" s="310"/>
      <c r="DL39" s="347"/>
      <c r="DM39" s="137"/>
      <c r="DN39" s="137"/>
      <c r="DO39" s="137"/>
      <c r="DP39" s="161"/>
    </row>
    <row r="40" spans="1:120" ht="177" hidden="1" customHeight="1" thickBot="1">
      <c r="A40" s="113"/>
      <c r="B40" s="93"/>
      <c r="C40" s="213"/>
      <c r="D40" s="225"/>
      <c r="E40" s="406"/>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163"/>
      <c r="BN40" s="163"/>
      <c r="BO40" s="163"/>
      <c r="BP40" s="163"/>
      <c r="BQ40" s="163"/>
      <c r="BR40" s="421"/>
      <c r="BS40" s="458" t="s">
        <v>177</v>
      </c>
      <c r="BT40" s="163"/>
      <c r="BU40" s="163"/>
      <c r="BV40" s="163"/>
      <c r="BW40" s="441"/>
      <c r="BX40" s="430"/>
      <c r="BY40" s="451"/>
      <c r="BZ40" s="163"/>
      <c r="CA40" s="441"/>
      <c r="CB40" s="882"/>
      <c r="CC40" s="883"/>
      <c r="CD40" s="282"/>
      <c r="CE40" s="283"/>
      <c r="CF40" s="310"/>
      <c r="CG40" s="310"/>
      <c r="CH40" s="138"/>
      <c r="CI40" s="139"/>
      <c r="CJ40" s="139"/>
      <c r="CK40" s="139"/>
      <c r="CL40" s="139"/>
      <c r="CM40" s="139"/>
      <c r="CN40" s="139"/>
      <c r="CO40" s="139"/>
      <c r="CP40" s="139"/>
      <c r="CQ40" s="139"/>
      <c r="CR40" s="139"/>
      <c r="CS40" s="139"/>
      <c r="CT40" s="139"/>
      <c r="CU40" s="139"/>
      <c r="CV40" s="139"/>
      <c r="CW40" s="139"/>
      <c r="CX40" s="139"/>
      <c r="CY40" s="139"/>
      <c r="CZ40" s="140"/>
      <c r="DA40" s="310"/>
      <c r="DB40" s="310"/>
      <c r="DC40" s="347"/>
      <c r="DD40" s="310"/>
      <c r="DE40" s="310"/>
      <c r="DF40" s="310"/>
      <c r="DG40" s="310"/>
      <c r="DH40" s="139"/>
      <c r="DI40" s="310"/>
      <c r="DJ40" s="139"/>
      <c r="DK40" s="310"/>
      <c r="DL40" s="347"/>
      <c r="DM40" s="162"/>
      <c r="DN40" s="162"/>
      <c r="DO40" s="162"/>
      <c r="DP40" s="163"/>
    </row>
    <row r="41" spans="1:120" ht="237" customHeight="1">
      <c r="A41" s="113"/>
      <c r="B41" s="93"/>
      <c r="C41" s="751">
        <v>2</v>
      </c>
      <c r="D41" s="753" t="s">
        <v>2</v>
      </c>
      <c r="E41" s="545" t="s">
        <v>18</v>
      </c>
      <c r="F41" s="542"/>
      <c r="G41" s="542"/>
      <c r="H41" s="542"/>
      <c r="I41" s="542"/>
      <c r="J41" s="542"/>
      <c r="K41" s="542"/>
      <c r="L41" s="542"/>
      <c r="M41" s="542" t="s">
        <v>19</v>
      </c>
      <c r="N41" s="542"/>
      <c r="O41" s="542"/>
      <c r="P41" s="542"/>
      <c r="Q41" s="542"/>
      <c r="R41" s="542"/>
      <c r="S41" s="542"/>
      <c r="T41" s="542"/>
      <c r="U41" s="253"/>
      <c r="V41" s="253"/>
      <c r="W41" s="538" t="s">
        <v>147</v>
      </c>
      <c r="X41" s="530"/>
      <c r="Y41" s="530"/>
      <c r="Z41" s="530"/>
      <c r="AA41" s="530"/>
      <c r="AB41" s="530"/>
      <c r="AC41" s="530"/>
      <c r="AD41" s="530"/>
      <c r="AE41" s="530"/>
      <c r="AF41" s="530"/>
      <c r="AG41" s="530"/>
      <c r="AH41" s="530"/>
      <c r="AI41" s="530"/>
      <c r="AJ41" s="530"/>
      <c r="AK41" s="530"/>
      <c r="AL41" s="530"/>
      <c r="AM41" s="530"/>
      <c r="AN41" s="530"/>
      <c r="AO41" s="530"/>
      <c r="AP41" s="530"/>
      <c r="AQ41" s="530"/>
      <c r="AR41" s="530"/>
      <c r="AS41" s="530"/>
      <c r="AT41" s="530"/>
      <c r="AU41" s="530"/>
      <c r="AV41" s="530"/>
      <c r="AW41" s="530"/>
      <c r="AX41" s="530"/>
      <c r="AY41" s="530"/>
      <c r="AZ41" s="530"/>
      <c r="BA41" s="530"/>
      <c r="BB41" s="530"/>
      <c r="BC41" s="530"/>
      <c r="BD41" s="530"/>
      <c r="BE41" s="530"/>
      <c r="BF41" s="530"/>
      <c r="BG41" s="530"/>
      <c r="BH41" s="530"/>
      <c r="BI41" s="530"/>
      <c r="BJ41" s="530"/>
      <c r="BK41" s="530"/>
      <c r="BL41" s="530"/>
      <c r="BM41" s="530"/>
      <c r="BN41" s="530"/>
      <c r="BO41" s="530"/>
      <c r="BP41" s="530"/>
      <c r="BQ41" s="530"/>
      <c r="BR41" s="531"/>
      <c r="BS41" s="465" t="s">
        <v>47</v>
      </c>
      <c r="BT41" s="466"/>
      <c r="BU41" s="466"/>
      <c r="BV41" s="466"/>
      <c r="BW41" s="466"/>
      <c r="BX41" s="505"/>
      <c r="BY41" s="481">
        <v>20</v>
      </c>
      <c r="BZ41" s="482"/>
      <c r="CA41" s="483"/>
      <c r="CB41" s="481">
        <v>37</v>
      </c>
      <c r="CC41" s="483"/>
      <c r="CD41" s="611">
        <v>20</v>
      </c>
      <c r="CE41" s="483"/>
      <c r="CF41" s="888">
        <v>37</v>
      </c>
      <c r="CG41" s="888">
        <v>37</v>
      </c>
      <c r="CH41" s="941">
        <v>37</v>
      </c>
      <c r="CI41" s="178">
        <v>37</v>
      </c>
      <c r="CJ41" s="178">
        <v>40</v>
      </c>
      <c r="CK41" s="643">
        <v>37</v>
      </c>
      <c r="CL41" s="199">
        <v>37</v>
      </c>
      <c r="CM41" s="199">
        <v>37</v>
      </c>
      <c r="CN41" s="199">
        <v>37</v>
      </c>
      <c r="CO41" s="599">
        <v>37</v>
      </c>
      <c r="CP41" s="599">
        <v>37</v>
      </c>
      <c r="CQ41" s="599">
        <v>37</v>
      </c>
      <c r="CR41" s="599">
        <v>37</v>
      </c>
      <c r="CS41" s="599">
        <v>42</v>
      </c>
      <c r="CT41" s="599">
        <v>37</v>
      </c>
      <c r="CU41" s="599">
        <v>42</v>
      </c>
      <c r="CV41" s="599">
        <v>37</v>
      </c>
      <c r="CW41" s="599">
        <v>42</v>
      </c>
      <c r="CX41" s="599">
        <v>37</v>
      </c>
      <c r="CY41" s="599">
        <v>42</v>
      </c>
      <c r="CZ41" s="934">
        <v>37</v>
      </c>
      <c r="DA41" s="720">
        <v>42</v>
      </c>
      <c r="DB41" s="720">
        <v>20</v>
      </c>
      <c r="DC41" s="722">
        <v>37</v>
      </c>
      <c r="DD41" s="720">
        <v>42</v>
      </c>
      <c r="DE41" s="720">
        <v>42</v>
      </c>
      <c r="DF41" s="720">
        <v>42</v>
      </c>
      <c r="DG41" s="720">
        <v>42</v>
      </c>
      <c r="DH41" s="888">
        <v>37</v>
      </c>
      <c r="DI41" s="720">
        <v>42</v>
      </c>
      <c r="DJ41" s="599">
        <v>37</v>
      </c>
      <c r="DK41" s="720">
        <v>42</v>
      </c>
      <c r="DL41" s="869">
        <v>23</v>
      </c>
      <c r="DM41" s="662" t="s">
        <v>133</v>
      </c>
      <c r="DN41" s="663"/>
      <c r="DO41" s="663"/>
      <c r="DP41" s="664"/>
    </row>
    <row r="42" spans="1:120" ht="237" customHeight="1" thickBot="1">
      <c r="A42" s="113"/>
      <c r="B42" s="93"/>
      <c r="C42" s="752"/>
      <c r="D42" s="754"/>
      <c r="E42" s="549"/>
      <c r="F42" s="543"/>
      <c r="G42" s="543"/>
      <c r="H42" s="543"/>
      <c r="I42" s="543"/>
      <c r="J42" s="543"/>
      <c r="K42" s="543"/>
      <c r="L42" s="543"/>
      <c r="M42" s="543"/>
      <c r="N42" s="543"/>
      <c r="O42" s="543"/>
      <c r="P42" s="543"/>
      <c r="Q42" s="543"/>
      <c r="R42" s="543"/>
      <c r="S42" s="543"/>
      <c r="T42" s="543"/>
      <c r="U42" s="254"/>
      <c r="V42" s="254"/>
      <c r="W42" s="539"/>
      <c r="X42" s="536"/>
      <c r="Y42" s="536"/>
      <c r="Z42" s="536"/>
      <c r="AA42" s="536"/>
      <c r="AB42" s="536"/>
      <c r="AC42" s="536"/>
      <c r="AD42" s="536"/>
      <c r="AE42" s="536"/>
      <c r="AF42" s="536"/>
      <c r="AG42" s="536"/>
      <c r="AH42" s="536"/>
      <c r="AI42" s="536"/>
      <c r="AJ42" s="536"/>
      <c r="AK42" s="536"/>
      <c r="AL42" s="536"/>
      <c r="AM42" s="536"/>
      <c r="AN42" s="536"/>
      <c r="AO42" s="536"/>
      <c r="AP42" s="536"/>
      <c r="AQ42" s="536"/>
      <c r="AR42" s="536"/>
      <c r="AS42" s="536"/>
      <c r="AT42" s="536"/>
      <c r="AU42" s="536"/>
      <c r="AV42" s="536"/>
      <c r="AW42" s="536"/>
      <c r="AX42" s="536"/>
      <c r="AY42" s="536"/>
      <c r="AZ42" s="536"/>
      <c r="BA42" s="536"/>
      <c r="BB42" s="536"/>
      <c r="BC42" s="536"/>
      <c r="BD42" s="536"/>
      <c r="BE42" s="536"/>
      <c r="BF42" s="536"/>
      <c r="BG42" s="536"/>
      <c r="BH42" s="536"/>
      <c r="BI42" s="536"/>
      <c r="BJ42" s="536"/>
      <c r="BK42" s="536"/>
      <c r="BL42" s="536"/>
      <c r="BM42" s="536"/>
      <c r="BN42" s="536"/>
      <c r="BO42" s="536"/>
      <c r="BP42" s="536"/>
      <c r="BQ42" s="536"/>
      <c r="BR42" s="537"/>
      <c r="BS42" s="469"/>
      <c r="BT42" s="470"/>
      <c r="BU42" s="470"/>
      <c r="BV42" s="470"/>
      <c r="BW42" s="470"/>
      <c r="BX42" s="471"/>
      <c r="BY42" s="612"/>
      <c r="BZ42" s="641"/>
      <c r="CA42" s="613"/>
      <c r="CB42" s="612"/>
      <c r="CC42" s="613"/>
      <c r="CD42" s="640"/>
      <c r="CE42" s="613"/>
      <c r="CF42" s="889"/>
      <c r="CG42" s="889"/>
      <c r="CH42" s="942"/>
      <c r="CI42" s="285"/>
      <c r="CJ42" s="285"/>
      <c r="CK42" s="939"/>
      <c r="CL42" s="142"/>
      <c r="CM42" s="142"/>
      <c r="CN42" s="142"/>
      <c r="CO42" s="600"/>
      <c r="CP42" s="600"/>
      <c r="CQ42" s="600"/>
      <c r="CR42" s="600"/>
      <c r="CS42" s="600"/>
      <c r="CT42" s="600"/>
      <c r="CU42" s="600"/>
      <c r="CV42" s="600"/>
      <c r="CW42" s="600"/>
      <c r="CX42" s="600"/>
      <c r="CY42" s="600"/>
      <c r="CZ42" s="935"/>
      <c r="DA42" s="721"/>
      <c r="DB42" s="721"/>
      <c r="DC42" s="723"/>
      <c r="DD42" s="721"/>
      <c r="DE42" s="721"/>
      <c r="DF42" s="721"/>
      <c r="DG42" s="721"/>
      <c r="DH42" s="889"/>
      <c r="DI42" s="721"/>
      <c r="DJ42" s="600"/>
      <c r="DK42" s="721"/>
      <c r="DL42" s="870"/>
      <c r="DM42" s="867" t="s">
        <v>40</v>
      </c>
      <c r="DN42" s="666"/>
      <c r="DO42" s="666"/>
      <c r="DP42" s="868"/>
    </row>
    <row r="43" spans="1:120" ht="177" hidden="1" customHeight="1">
      <c r="A43" s="113"/>
      <c r="B43" s="93"/>
      <c r="C43" s="212"/>
      <c r="D43" s="224"/>
      <c r="E43" s="405"/>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167"/>
      <c r="BN43" s="410"/>
      <c r="BO43" s="167"/>
      <c r="BP43" s="167"/>
      <c r="BQ43" s="167"/>
      <c r="BR43" s="419"/>
      <c r="BS43" s="459" t="s">
        <v>134</v>
      </c>
      <c r="BT43" s="167"/>
      <c r="BU43" s="167"/>
      <c r="BV43" s="167"/>
      <c r="BW43" s="440"/>
      <c r="BX43" s="429"/>
      <c r="BY43" s="449">
        <v>40.299999999999997</v>
      </c>
      <c r="BZ43" s="167"/>
      <c r="CA43" s="440"/>
      <c r="CB43" s="880">
        <v>40.299999999999997</v>
      </c>
      <c r="CC43" s="881"/>
      <c r="CD43" s="279"/>
      <c r="CE43" s="242"/>
      <c r="CF43" s="311"/>
      <c r="CG43" s="311"/>
      <c r="CH43" s="241"/>
      <c r="CI43" s="180"/>
      <c r="CJ43" s="284">
        <v>40.299999999999997</v>
      </c>
      <c r="CK43" s="180"/>
      <c r="CL43" s="180"/>
      <c r="CM43" s="180"/>
      <c r="CN43" s="180"/>
      <c r="CO43" s="180"/>
      <c r="CP43" s="180"/>
      <c r="CQ43" s="180"/>
      <c r="CR43" s="180"/>
      <c r="CS43" s="180"/>
      <c r="CT43" s="180"/>
      <c r="CU43" s="180"/>
      <c r="CV43" s="180"/>
      <c r="CW43" s="180"/>
      <c r="CX43" s="180"/>
      <c r="CY43" s="180"/>
      <c r="CZ43" s="278"/>
      <c r="DA43" s="311"/>
      <c r="DB43" s="311"/>
      <c r="DC43" s="348"/>
      <c r="DD43" s="311"/>
      <c r="DE43" s="311"/>
      <c r="DF43" s="311"/>
      <c r="DG43" s="311"/>
      <c r="DH43" s="180"/>
      <c r="DI43" s="311"/>
      <c r="DJ43" s="180"/>
      <c r="DK43" s="311"/>
      <c r="DL43" s="348"/>
      <c r="DM43" s="136"/>
      <c r="DN43" s="136"/>
      <c r="DO43" s="136"/>
      <c r="DP43" s="167"/>
    </row>
    <row r="44" spans="1:120" ht="177" hidden="1" customHeight="1">
      <c r="A44" s="113"/>
      <c r="B44" s="93"/>
      <c r="C44" s="212"/>
      <c r="D44" s="224"/>
      <c r="E44" s="404"/>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161"/>
      <c r="BN44" s="409"/>
      <c r="BO44" s="161"/>
      <c r="BP44" s="161"/>
      <c r="BQ44" s="161"/>
      <c r="BR44" s="420"/>
      <c r="BS44" s="446" t="s">
        <v>178</v>
      </c>
      <c r="BT44" s="161"/>
      <c r="BU44" s="161"/>
      <c r="BV44" s="161"/>
      <c r="BW44" s="437"/>
      <c r="BX44" s="428"/>
      <c r="BY44" s="450">
        <v>2934820</v>
      </c>
      <c r="BZ44" s="161"/>
      <c r="CA44" s="437"/>
      <c r="CB44" s="561"/>
      <c r="CC44" s="563"/>
      <c r="CD44" s="268"/>
      <c r="CE44" s="269"/>
      <c r="CF44" s="307"/>
      <c r="CG44" s="307"/>
      <c r="CH44" s="231"/>
      <c r="CI44" s="200"/>
      <c r="CJ44" s="200"/>
      <c r="CK44" s="200"/>
      <c r="CL44" s="200"/>
      <c r="CM44" s="200"/>
      <c r="CN44" s="200"/>
      <c r="CO44" s="200"/>
      <c r="CP44" s="200"/>
      <c r="CQ44" s="200"/>
      <c r="CR44" s="200"/>
      <c r="CS44" s="200"/>
      <c r="CT44" s="200"/>
      <c r="CU44" s="200"/>
      <c r="CV44" s="200"/>
      <c r="CW44" s="200"/>
      <c r="CX44" s="200"/>
      <c r="CY44" s="200"/>
      <c r="CZ44" s="202"/>
      <c r="DA44" s="307"/>
      <c r="DB44" s="307"/>
      <c r="DC44" s="349"/>
      <c r="DD44" s="307"/>
      <c r="DE44" s="307"/>
      <c r="DF44" s="307"/>
      <c r="DG44" s="307"/>
      <c r="DH44" s="200"/>
      <c r="DI44" s="307"/>
      <c r="DJ44" s="200"/>
      <c r="DK44" s="307"/>
      <c r="DL44" s="349"/>
      <c r="DM44" s="137"/>
      <c r="DN44" s="137"/>
      <c r="DO44" s="137"/>
      <c r="DP44" s="161"/>
    </row>
    <row r="45" spans="1:120" ht="177" hidden="1" customHeight="1" thickBot="1">
      <c r="A45" s="113"/>
      <c r="B45" s="93"/>
      <c r="C45" s="213"/>
      <c r="D45" s="225"/>
      <c r="E45" s="406"/>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163"/>
      <c r="BN45" s="411"/>
      <c r="BO45" s="163"/>
      <c r="BP45" s="163"/>
      <c r="BQ45" s="163"/>
      <c r="BR45" s="421"/>
      <c r="BS45" s="460" t="s">
        <v>179</v>
      </c>
      <c r="BT45" s="163"/>
      <c r="BU45" s="163"/>
      <c r="BV45" s="163"/>
      <c r="BW45" s="441"/>
      <c r="BX45" s="430"/>
      <c r="BY45" s="451">
        <v>0.11</v>
      </c>
      <c r="BZ45" s="163"/>
      <c r="CA45" s="441"/>
      <c r="CB45" s="882">
        <v>0.11</v>
      </c>
      <c r="CC45" s="883"/>
      <c r="CD45" s="282"/>
      <c r="CE45" s="283"/>
      <c r="CF45" s="310"/>
      <c r="CG45" s="310"/>
      <c r="CH45" s="138"/>
      <c r="CI45" s="139"/>
      <c r="CJ45" s="151">
        <v>0.11</v>
      </c>
      <c r="CK45" s="139"/>
      <c r="CL45" s="139"/>
      <c r="CM45" s="139"/>
      <c r="CN45" s="139"/>
      <c r="CO45" s="139"/>
      <c r="CP45" s="139"/>
      <c r="CQ45" s="139"/>
      <c r="CR45" s="139"/>
      <c r="CS45" s="139"/>
      <c r="CT45" s="139"/>
      <c r="CU45" s="139"/>
      <c r="CV45" s="139"/>
      <c r="CW45" s="139"/>
      <c r="CX45" s="139"/>
      <c r="CY45" s="139"/>
      <c r="CZ45" s="140"/>
      <c r="DA45" s="310"/>
      <c r="DB45" s="310"/>
      <c r="DC45" s="347"/>
      <c r="DD45" s="310"/>
      <c r="DE45" s="310"/>
      <c r="DF45" s="310"/>
      <c r="DG45" s="310"/>
      <c r="DH45" s="139"/>
      <c r="DI45" s="310"/>
      <c r="DJ45" s="139"/>
      <c r="DK45" s="310"/>
      <c r="DL45" s="347"/>
      <c r="DM45" s="162"/>
      <c r="DN45" s="162"/>
      <c r="DO45" s="162"/>
      <c r="DP45" s="163"/>
    </row>
    <row r="46" spans="1:120" ht="229.5" customHeight="1" thickBot="1">
      <c r="A46" s="113"/>
      <c r="B46" s="93"/>
      <c r="C46" s="751">
        <v>3</v>
      </c>
      <c r="D46" s="848" t="s">
        <v>3</v>
      </c>
      <c r="E46" s="529" t="s">
        <v>18</v>
      </c>
      <c r="F46" s="530"/>
      <c r="G46" s="530"/>
      <c r="H46" s="530"/>
      <c r="I46" s="530"/>
      <c r="J46" s="530"/>
      <c r="K46" s="530"/>
      <c r="L46" s="530"/>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30"/>
      <c r="AJ46" s="530"/>
      <c r="AK46" s="530"/>
      <c r="AL46" s="530"/>
      <c r="AM46" s="530"/>
      <c r="AN46" s="530"/>
      <c r="AO46" s="530"/>
      <c r="AP46" s="530"/>
      <c r="AQ46" s="530"/>
      <c r="AR46" s="530"/>
      <c r="AS46" s="530"/>
      <c r="AT46" s="530"/>
      <c r="AU46" s="530"/>
      <c r="AV46" s="530"/>
      <c r="AW46" s="530"/>
      <c r="AX46" s="530"/>
      <c r="AY46" s="530"/>
      <c r="AZ46" s="530"/>
      <c r="BA46" s="530"/>
      <c r="BB46" s="530"/>
      <c r="BC46" s="530"/>
      <c r="BD46" s="530"/>
      <c r="BE46" s="530"/>
      <c r="BF46" s="530"/>
      <c r="BG46" s="530"/>
      <c r="BH46" s="530"/>
      <c r="BI46" s="530"/>
      <c r="BJ46" s="530"/>
      <c r="BK46" s="530"/>
      <c r="BL46" s="530"/>
      <c r="BM46" s="530"/>
      <c r="BN46" s="530"/>
      <c r="BO46" s="530"/>
      <c r="BP46" s="530"/>
      <c r="BQ46" s="530"/>
      <c r="BR46" s="531"/>
      <c r="BS46" s="465" t="s">
        <v>48</v>
      </c>
      <c r="BT46" s="466"/>
      <c r="BU46" s="466"/>
      <c r="BV46" s="466"/>
      <c r="BW46" s="466"/>
      <c r="BX46" s="505"/>
      <c r="BY46" s="642">
        <v>17</v>
      </c>
      <c r="BZ46" s="643"/>
      <c r="CA46" s="644"/>
      <c r="CB46" s="481">
        <v>17</v>
      </c>
      <c r="CC46" s="483"/>
      <c r="CD46" s="611">
        <v>17</v>
      </c>
      <c r="CE46" s="483"/>
      <c r="CF46" s="306">
        <v>17</v>
      </c>
      <c r="CG46" s="306">
        <v>17</v>
      </c>
      <c r="CH46" s="230">
        <v>17</v>
      </c>
      <c r="CI46" s="199">
        <v>17</v>
      </c>
      <c r="CJ46" s="199">
        <v>16</v>
      </c>
      <c r="CK46" s="199">
        <v>17</v>
      </c>
      <c r="CL46" s="199">
        <v>17</v>
      </c>
      <c r="CM46" s="199">
        <v>17</v>
      </c>
      <c r="CN46" s="199">
        <v>17</v>
      </c>
      <c r="CO46" s="199">
        <v>17</v>
      </c>
      <c r="CP46" s="199">
        <v>17</v>
      </c>
      <c r="CQ46" s="199">
        <v>17</v>
      </c>
      <c r="CR46" s="199">
        <v>17</v>
      </c>
      <c r="CS46" s="199">
        <v>17</v>
      </c>
      <c r="CT46" s="199">
        <v>17</v>
      </c>
      <c r="CU46" s="199">
        <v>17</v>
      </c>
      <c r="CV46" s="199">
        <v>17</v>
      </c>
      <c r="CW46" s="199">
        <v>17</v>
      </c>
      <c r="CX46" s="199">
        <v>17</v>
      </c>
      <c r="CY46" s="199">
        <v>17</v>
      </c>
      <c r="CZ46" s="201">
        <v>17</v>
      </c>
      <c r="DA46" s="306">
        <v>17</v>
      </c>
      <c r="DB46" s="306">
        <v>14</v>
      </c>
      <c r="DC46" s="350">
        <v>17</v>
      </c>
      <c r="DD46" s="306">
        <v>17</v>
      </c>
      <c r="DE46" s="370">
        <v>17</v>
      </c>
      <c r="DF46" s="370">
        <v>17</v>
      </c>
      <c r="DG46" s="370">
        <v>17</v>
      </c>
      <c r="DH46" s="199">
        <v>17</v>
      </c>
      <c r="DI46" s="370">
        <v>17</v>
      </c>
      <c r="DJ46" s="201">
        <v>17</v>
      </c>
      <c r="DK46" s="306">
        <v>17</v>
      </c>
      <c r="DL46" s="370">
        <v>11</v>
      </c>
      <c r="DM46" s="662" t="s">
        <v>135</v>
      </c>
      <c r="DN46" s="663"/>
      <c r="DO46" s="663"/>
      <c r="DP46" s="664"/>
    </row>
    <row r="47" spans="1:120" ht="229.5" customHeight="1" thickBot="1">
      <c r="A47" s="113"/>
      <c r="B47" s="93"/>
      <c r="C47" s="752"/>
      <c r="D47" s="849"/>
      <c r="E47" s="535"/>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c r="AH47" s="536"/>
      <c r="AI47" s="536"/>
      <c r="AJ47" s="536"/>
      <c r="AK47" s="536"/>
      <c r="AL47" s="536"/>
      <c r="AM47" s="536"/>
      <c r="AN47" s="536"/>
      <c r="AO47" s="536"/>
      <c r="AP47" s="536"/>
      <c r="AQ47" s="536"/>
      <c r="AR47" s="536"/>
      <c r="AS47" s="536"/>
      <c r="AT47" s="536"/>
      <c r="AU47" s="536"/>
      <c r="AV47" s="536"/>
      <c r="AW47" s="536"/>
      <c r="AX47" s="536"/>
      <c r="AY47" s="536"/>
      <c r="AZ47" s="536"/>
      <c r="BA47" s="536"/>
      <c r="BB47" s="536"/>
      <c r="BC47" s="536"/>
      <c r="BD47" s="536"/>
      <c r="BE47" s="536"/>
      <c r="BF47" s="536"/>
      <c r="BG47" s="536"/>
      <c r="BH47" s="536"/>
      <c r="BI47" s="536"/>
      <c r="BJ47" s="536"/>
      <c r="BK47" s="536"/>
      <c r="BL47" s="536"/>
      <c r="BM47" s="536"/>
      <c r="BN47" s="536"/>
      <c r="BO47" s="536"/>
      <c r="BP47" s="536"/>
      <c r="BQ47" s="536"/>
      <c r="BR47" s="537"/>
      <c r="BS47" s="469" t="s">
        <v>64</v>
      </c>
      <c r="BT47" s="470"/>
      <c r="BU47" s="470"/>
      <c r="BV47" s="470"/>
      <c r="BW47" s="470"/>
      <c r="BX47" s="471"/>
      <c r="BY47" s="645">
        <v>29429799</v>
      </c>
      <c r="BZ47" s="646"/>
      <c r="CA47" s="647"/>
      <c r="CB47" s="825">
        <v>26433516.039999999</v>
      </c>
      <c r="CC47" s="826"/>
      <c r="CD47" s="884">
        <v>30222876</v>
      </c>
      <c r="CE47" s="826"/>
      <c r="CF47" s="312">
        <v>2146473.48</v>
      </c>
      <c r="CG47" s="312">
        <v>3726988.76</v>
      </c>
      <c r="CH47" s="232">
        <v>6216291.9400000004</v>
      </c>
      <c r="CI47" s="145">
        <v>31722224</v>
      </c>
      <c r="CJ47" s="145">
        <v>33298559</v>
      </c>
      <c r="CK47" s="145">
        <v>8988656.0500000007</v>
      </c>
      <c r="CL47" s="145">
        <v>11178075</v>
      </c>
      <c r="CM47" s="145">
        <v>11504819.869999999</v>
      </c>
      <c r="CN47" s="145">
        <v>13501249.220000001</v>
      </c>
      <c r="CO47" s="145">
        <v>14081677.4</v>
      </c>
      <c r="CP47" s="145">
        <v>16344631.98</v>
      </c>
      <c r="CQ47" s="145">
        <v>17806823.502999999</v>
      </c>
      <c r="CR47" s="145">
        <v>20318564</v>
      </c>
      <c r="CS47" s="145">
        <v>21265674.423</v>
      </c>
      <c r="CT47" s="145">
        <v>22872999</v>
      </c>
      <c r="CU47" s="145">
        <v>24570652.220000003</v>
      </c>
      <c r="CV47" s="145">
        <v>24286101.699999999</v>
      </c>
      <c r="CW47" s="145">
        <v>27968203.010000002</v>
      </c>
      <c r="CX47" s="145">
        <v>26433516.039999999</v>
      </c>
      <c r="CY47" s="145">
        <v>29271494.43</v>
      </c>
      <c r="CZ47" s="146">
        <v>26433516.039999999</v>
      </c>
      <c r="DA47" s="312">
        <v>36193420.32</v>
      </c>
      <c r="DB47" s="312">
        <v>33298559</v>
      </c>
      <c r="DC47" s="351">
        <v>2146473.48</v>
      </c>
      <c r="DD47" s="312">
        <v>2202981.4</v>
      </c>
      <c r="DE47" s="386">
        <v>5192502.21</v>
      </c>
      <c r="DF47" s="386">
        <v>8168098.7699999996</v>
      </c>
      <c r="DG47" s="386">
        <v>10203631.709999999</v>
      </c>
      <c r="DH47" s="145">
        <v>11504819.869999999</v>
      </c>
      <c r="DI47" s="386">
        <v>10927576.51</v>
      </c>
      <c r="DJ47" s="146">
        <v>14081677.4</v>
      </c>
      <c r="DK47" s="464">
        <v>12624986.859999999</v>
      </c>
      <c r="DL47" s="373">
        <v>33706552</v>
      </c>
      <c r="DM47" s="867" t="s">
        <v>41</v>
      </c>
      <c r="DN47" s="666"/>
      <c r="DO47" s="666"/>
      <c r="DP47" s="868"/>
    </row>
    <row r="48" spans="1:120" ht="177" hidden="1" customHeight="1">
      <c r="A48" s="113"/>
      <c r="B48" s="93"/>
      <c r="C48" s="212"/>
      <c r="D48" s="226"/>
      <c r="E48" s="405"/>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167"/>
      <c r="BN48" s="410"/>
      <c r="BO48" s="167"/>
      <c r="BP48" s="167"/>
      <c r="BQ48" s="167"/>
      <c r="BR48" s="419"/>
      <c r="BS48" s="459" t="s">
        <v>180</v>
      </c>
      <c r="BT48" s="167"/>
      <c r="BU48" s="167"/>
      <c r="BV48" s="167"/>
      <c r="BW48" s="442"/>
      <c r="BX48" s="431"/>
      <c r="BY48" s="452"/>
      <c r="BZ48" s="167"/>
      <c r="CA48" s="442"/>
      <c r="CB48" s="827">
        <v>537000</v>
      </c>
      <c r="CC48" s="828"/>
      <c r="CD48" s="286"/>
      <c r="CE48" s="287"/>
      <c r="CF48" s="313"/>
      <c r="CG48" s="313"/>
      <c r="CH48" s="233"/>
      <c r="CI48" s="164"/>
      <c r="CJ48" s="164"/>
      <c r="CK48" s="164"/>
      <c r="CL48" s="164"/>
      <c r="CM48" s="164"/>
      <c r="CN48" s="164"/>
      <c r="CO48" s="164"/>
      <c r="CP48" s="164"/>
      <c r="CQ48" s="164"/>
      <c r="CR48" s="164"/>
      <c r="CS48" s="164"/>
      <c r="CT48" s="164"/>
      <c r="CU48" s="164"/>
      <c r="CV48" s="164"/>
      <c r="CW48" s="164"/>
      <c r="CX48" s="164"/>
      <c r="CY48" s="164"/>
      <c r="CZ48" s="165"/>
      <c r="DA48" s="313"/>
      <c r="DB48" s="313"/>
      <c r="DC48" s="352"/>
      <c r="DD48" s="313"/>
      <c r="DE48" s="313"/>
      <c r="DF48" s="313"/>
      <c r="DG48" s="313"/>
      <c r="DH48" s="164"/>
      <c r="DI48" s="313"/>
      <c r="DJ48" s="164"/>
      <c r="DK48" s="313"/>
      <c r="DL48" s="352"/>
      <c r="DM48" s="166"/>
      <c r="DN48" s="166"/>
      <c r="DO48" s="166"/>
      <c r="DP48" s="167"/>
    </row>
    <row r="49" spans="1:120" ht="177" hidden="1" customHeight="1">
      <c r="A49" s="113"/>
      <c r="B49" s="93"/>
      <c r="C49" s="212"/>
      <c r="D49" s="226"/>
      <c r="E49" s="404"/>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161"/>
      <c r="BN49" s="409"/>
      <c r="BO49" s="161"/>
      <c r="BP49" s="161"/>
      <c r="BQ49" s="161"/>
      <c r="BR49" s="420"/>
      <c r="BS49" s="446" t="s">
        <v>181</v>
      </c>
      <c r="BT49" s="161"/>
      <c r="BU49" s="161"/>
      <c r="BV49" s="161"/>
      <c r="BW49" s="438"/>
      <c r="BX49" s="432"/>
      <c r="BY49" s="443">
        <v>4665913</v>
      </c>
      <c r="BZ49" s="161"/>
      <c r="CA49" s="438"/>
      <c r="CB49" s="829"/>
      <c r="CC49" s="830"/>
      <c r="CD49" s="275"/>
      <c r="CE49" s="276"/>
      <c r="CF49" s="314"/>
      <c r="CG49" s="314"/>
      <c r="CH49" s="234"/>
      <c r="CI49" s="143"/>
      <c r="CJ49" s="143"/>
      <c r="CK49" s="143"/>
      <c r="CL49" s="143"/>
      <c r="CM49" s="143"/>
      <c r="CN49" s="143"/>
      <c r="CO49" s="143"/>
      <c r="CP49" s="143"/>
      <c r="CQ49" s="143"/>
      <c r="CR49" s="143"/>
      <c r="CS49" s="143"/>
      <c r="CT49" s="143"/>
      <c r="CU49" s="143"/>
      <c r="CV49" s="143"/>
      <c r="CW49" s="143"/>
      <c r="CX49" s="143"/>
      <c r="CY49" s="143"/>
      <c r="CZ49" s="144"/>
      <c r="DA49" s="314"/>
      <c r="DB49" s="314"/>
      <c r="DC49" s="353"/>
      <c r="DD49" s="314"/>
      <c r="DE49" s="314"/>
      <c r="DF49" s="314"/>
      <c r="DG49" s="314"/>
      <c r="DH49" s="143"/>
      <c r="DI49" s="314"/>
      <c r="DJ49" s="143"/>
      <c r="DK49" s="314"/>
      <c r="DL49" s="353"/>
      <c r="DM49" s="160"/>
      <c r="DN49" s="160"/>
      <c r="DO49" s="160"/>
      <c r="DP49" s="161"/>
    </row>
    <row r="50" spans="1:120" ht="177" hidden="1" customHeight="1" thickBot="1">
      <c r="A50" s="113"/>
      <c r="B50" s="93"/>
      <c r="C50" s="213"/>
      <c r="D50" s="227"/>
      <c r="E50" s="406"/>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t="s">
        <v>23</v>
      </c>
      <c r="AZ50" s="250"/>
      <c r="BA50" s="250"/>
      <c r="BB50" s="250"/>
      <c r="BC50" s="250"/>
      <c r="BD50" s="250"/>
      <c r="BE50" s="250"/>
      <c r="BF50" s="250"/>
      <c r="BG50" s="250"/>
      <c r="BH50" s="250"/>
      <c r="BI50" s="250"/>
      <c r="BJ50" s="250"/>
      <c r="BK50" s="250"/>
      <c r="BL50" s="250"/>
      <c r="BM50" s="163"/>
      <c r="BN50" s="411"/>
      <c r="BO50" s="163"/>
      <c r="BP50" s="163"/>
      <c r="BQ50" s="163"/>
      <c r="BR50" s="421"/>
      <c r="BS50" s="460" t="s">
        <v>182</v>
      </c>
      <c r="BT50" s="163"/>
      <c r="BU50" s="163"/>
      <c r="BV50" s="163"/>
      <c r="BW50" s="444"/>
      <c r="BX50" s="433"/>
      <c r="BY50" s="453">
        <v>0.32</v>
      </c>
      <c r="BZ50" s="163"/>
      <c r="CA50" s="444"/>
      <c r="CB50" s="831">
        <v>0.32</v>
      </c>
      <c r="CC50" s="832"/>
      <c r="CD50" s="289"/>
      <c r="CE50" s="290"/>
      <c r="CF50" s="315"/>
      <c r="CG50" s="315"/>
      <c r="CH50" s="291"/>
      <c r="CI50" s="236"/>
      <c r="CJ50" s="292">
        <v>0.32</v>
      </c>
      <c r="CK50" s="236"/>
      <c r="CL50" s="236"/>
      <c r="CM50" s="236"/>
      <c r="CN50" s="236"/>
      <c r="CO50" s="236"/>
      <c r="CP50" s="236"/>
      <c r="CQ50" s="236"/>
      <c r="CR50" s="236"/>
      <c r="CS50" s="236"/>
      <c r="CT50" s="236"/>
      <c r="CU50" s="236"/>
      <c r="CV50" s="236"/>
      <c r="CW50" s="236"/>
      <c r="CX50" s="236"/>
      <c r="CY50" s="236"/>
      <c r="CZ50" s="293"/>
      <c r="DA50" s="315"/>
      <c r="DB50" s="315"/>
      <c r="DC50" s="354"/>
      <c r="DD50" s="315"/>
      <c r="DE50" s="315"/>
      <c r="DF50" s="315"/>
      <c r="DG50" s="315"/>
      <c r="DH50" s="236"/>
      <c r="DI50" s="315"/>
      <c r="DJ50" s="236"/>
      <c r="DK50" s="315"/>
      <c r="DL50" s="354"/>
      <c r="DM50" s="162"/>
      <c r="DN50" s="162"/>
      <c r="DO50" s="162"/>
      <c r="DP50" s="163"/>
    </row>
    <row r="51" spans="1:120" ht="222" customHeight="1">
      <c r="A51" s="113"/>
      <c r="B51" s="93"/>
      <c r="C51" s="751">
        <v>4</v>
      </c>
      <c r="D51" s="753" t="s">
        <v>4</v>
      </c>
      <c r="E51" s="545" t="s">
        <v>24</v>
      </c>
      <c r="F51" s="542"/>
      <c r="G51" s="542"/>
      <c r="H51" s="542" t="s">
        <v>20</v>
      </c>
      <c r="I51" s="542"/>
      <c r="J51" s="542" t="s">
        <v>144</v>
      </c>
      <c r="K51" s="542"/>
      <c r="L51" s="542"/>
      <c r="M51" s="542" t="s">
        <v>21</v>
      </c>
      <c r="N51" s="542"/>
      <c r="O51" s="542"/>
      <c r="P51" s="542" t="s">
        <v>22</v>
      </c>
      <c r="Q51" s="542"/>
      <c r="R51" s="542"/>
      <c r="S51" s="542" t="s">
        <v>142</v>
      </c>
      <c r="T51" s="542"/>
      <c r="U51" s="542"/>
      <c r="V51" s="542"/>
      <c r="W51" s="542"/>
      <c r="X51" s="542"/>
      <c r="Y51" s="542"/>
      <c r="Z51" s="542"/>
      <c r="AA51" s="542"/>
      <c r="AB51" s="542"/>
      <c r="AC51" s="542"/>
      <c r="AD51" s="542"/>
      <c r="AE51" s="542"/>
      <c r="AF51" s="542"/>
      <c r="AG51" s="542"/>
      <c r="AH51" s="542"/>
      <c r="AI51" s="542"/>
      <c r="AJ51" s="542"/>
      <c r="AK51" s="542"/>
      <c r="AL51" s="542"/>
      <c r="AM51" s="542"/>
      <c r="AN51" s="542"/>
      <c r="AO51" s="542"/>
      <c r="AP51" s="542"/>
      <c r="AQ51" s="542"/>
      <c r="AR51" s="542"/>
      <c r="AS51" s="542"/>
      <c r="AT51" s="542"/>
      <c r="AU51" s="542"/>
      <c r="AV51" s="542"/>
      <c r="AW51" s="542"/>
      <c r="AX51" s="542"/>
      <c r="AY51" s="542"/>
      <c r="AZ51" s="542"/>
      <c r="BA51" s="542"/>
      <c r="BB51" s="542"/>
      <c r="BC51" s="542"/>
      <c r="BD51" s="542"/>
      <c r="BE51" s="542"/>
      <c r="BF51" s="542"/>
      <c r="BG51" s="542"/>
      <c r="BH51" s="542" t="s">
        <v>143</v>
      </c>
      <c r="BI51" s="542"/>
      <c r="BJ51" s="542"/>
      <c r="BK51" s="542"/>
      <c r="BL51" s="542"/>
      <c r="BM51" s="542"/>
      <c r="BN51" s="253"/>
      <c r="BO51" s="538" t="s">
        <v>23</v>
      </c>
      <c r="BP51" s="530"/>
      <c r="BQ51" s="530"/>
      <c r="BR51" s="531"/>
      <c r="BS51" s="465" t="s">
        <v>62</v>
      </c>
      <c r="BT51" s="466"/>
      <c r="BU51" s="466"/>
      <c r="BV51" s="466"/>
      <c r="BW51" s="466"/>
      <c r="BX51" s="505"/>
      <c r="BY51" s="648">
        <v>2223783</v>
      </c>
      <c r="BZ51" s="648"/>
      <c r="CA51" s="649"/>
      <c r="CB51" s="833">
        <v>2562773</v>
      </c>
      <c r="CC51" s="639"/>
      <c r="CD51" s="638">
        <v>4000000</v>
      </c>
      <c r="CE51" s="639"/>
      <c r="CF51" s="316">
        <v>217902</v>
      </c>
      <c r="CG51" s="316">
        <v>414849</v>
      </c>
      <c r="CH51" s="147">
        <v>633001</v>
      </c>
      <c r="CI51" s="147">
        <v>903539</v>
      </c>
      <c r="CJ51" s="147">
        <v>2710616</v>
      </c>
      <c r="CK51" s="147">
        <v>843331</v>
      </c>
      <c r="CL51" s="147">
        <v>2302909</v>
      </c>
      <c r="CM51" s="147">
        <v>1061733</v>
      </c>
      <c r="CN51" s="147">
        <v>1117066</v>
      </c>
      <c r="CO51" s="147">
        <v>1270223</v>
      </c>
      <c r="CP51" s="147">
        <v>1304654</v>
      </c>
      <c r="CQ51" s="147">
        <v>1484575</v>
      </c>
      <c r="CR51" s="147">
        <v>1492142</v>
      </c>
      <c r="CS51" s="147">
        <v>1698847</v>
      </c>
      <c r="CT51" s="147">
        <v>1657152</v>
      </c>
      <c r="CU51" s="147">
        <v>1906217</v>
      </c>
      <c r="CV51" s="147">
        <v>1844640</v>
      </c>
      <c r="CW51" s="147">
        <v>2101248</v>
      </c>
      <c r="CX51" s="147">
        <v>2562773</v>
      </c>
      <c r="CY51" s="147">
        <v>2308608</v>
      </c>
      <c r="CZ51" s="148">
        <v>2562773</v>
      </c>
      <c r="DA51" s="316">
        <v>2522880</v>
      </c>
      <c r="DB51" s="316">
        <v>4500000</v>
      </c>
      <c r="DC51" s="355">
        <v>217902</v>
      </c>
      <c r="DD51" s="316">
        <v>219722</v>
      </c>
      <c r="DE51" s="316">
        <v>416898</v>
      </c>
      <c r="DF51" s="316">
        <v>636330</v>
      </c>
      <c r="DG51" s="316">
        <v>847710</v>
      </c>
      <c r="DH51" s="147">
        <v>1061733</v>
      </c>
      <c r="DI51" s="316">
        <v>856224</v>
      </c>
      <c r="DJ51" s="147">
        <v>1270223</v>
      </c>
      <c r="DK51" s="316">
        <v>1085904</v>
      </c>
      <c r="DL51" s="374">
        <v>5000000</v>
      </c>
      <c r="DM51" s="662" t="s">
        <v>42</v>
      </c>
      <c r="DN51" s="663"/>
      <c r="DO51" s="663"/>
      <c r="DP51" s="664"/>
    </row>
    <row r="52" spans="1:120" ht="222" customHeight="1">
      <c r="A52" s="113"/>
      <c r="B52" s="93"/>
      <c r="C52" s="755"/>
      <c r="D52" s="761"/>
      <c r="E52" s="547"/>
      <c r="F52" s="544"/>
      <c r="G52" s="544"/>
      <c r="H52" s="544"/>
      <c r="I52" s="544"/>
      <c r="J52" s="544"/>
      <c r="K52" s="544"/>
      <c r="L52" s="544"/>
      <c r="M52" s="544"/>
      <c r="N52" s="544"/>
      <c r="O52" s="544"/>
      <c r="P52" s="544"/>
      <c r="Q52" s="544"/>
      <c r="R52" s="544"/>
      <c r="S52" s="544"/>
      <c r="T52" s="544"/>
      <c r="U52" s="544"/>
      <c r="V52" s="544"/>
      <c r="W52" s="544"/>
      <c r="X52" s="544"/>
      <c r="Y52" s="544"/>
      <c r="Z52" s="544"/>
      <c r="AA52" s="544"/>
      <c r="AB52" s="544"/>
      <c r="AC52" s="544"/>
      <c r="AD52" s="544"/>
      <c r="AE52" s="544"/>
      <c r="AF52" s="544"/>
      <c r="AG52" s="544"/>
      <c r="AH52" s="544"/>
      <c r="AI52" s="544"/>
      <c r="AJ52" s="544"/>
      <c r="AK52" s="544"/>
      <c r="AL52" s="544"/>
      <c r="AM52" s="544"/>
      <c r="AN52" s="544"/>
      <c r="AO52" s="544"/>
      <c r="AP52" s="544"/>
      <c r="AQ52" s="544"/>
      <c r="AR52" s="544"/>
      <c r="AS52" s="544"/>
      <c r="AT52" s="544"/>
      <c r="AU52" s="544"/>
      <c r="AV52" s="544"/>
      <c r="AW52" s="544"/>
      <c r="AX52" s="544"/>
      <c r="AY52" s="544"/>
      <c r="AZ52" s="544"/>
      <c r="BA52" s="544"/>
      <c r="BB52" s="544"/>
      <c r="BC52" s="544"/>
      <c r="BD52" s="544"/>
      <c r="BE52" s="544"/>
      <c r="BF52" s="544"/>
      <c r="BG52" s="544"/>
      <c r="BH52" s="544"/>
      <c r="BI52" s="544"/>
      <c r="BJ52" s="544"/>
      <c r="BK52" s="544"/>
      <c r="BL52" s="544"/>
      <c r="BM52" s="544"/>
      <c r="BN52" s="249"/>
      <c r="BO52" s="554"/>
      <c r="BP52" s="533"/>
      <c r="BQ52" s="533"/>
      <c r="BR52" s="534"/>
      <c r="BS52" s="472" t="s">
        <v>63</v>
      </c>
      <c r="BT52" s="473"/>
      <c r="BU52" s="473"/>
      <c r="BV52" s="473"/>
      <c r="BW52" s="473"/>
      <c r="BX52" s="474"/>
      <c r="BY52" s="650">
        <v>40391147</v>
      </c>
      <c r="BZ52" s="650"/>
      <c r="CA52" s="651"/>
      <c r="CB52" s="829">
        <v>40910142.979999997</v>
      </c>
      <c r="CC52" s="830"/>
      <c r="CD52" s="930">
        <v>41105577</v>
      </c>
      <c r="CE52" s="830"/>
      <c r="CF52" s="314">
        <v>3443008.9</v>
      </c>
      <c r="CG52" s="314">
        <f>CF52+3209502.06</f>
        <v>6652510.96</v>
      </c>
      <c r="CH52" s="234">
        <v>10306117</v>
      </c>
      <c r="CI52" s="143">
        <v>13819902</v>
      </c>
      <c r="CJ52" s="143">
        <v>39311546</v>
      </c>
      <c r="CK52" s="143">
        <v>13925287.083976958</v>
      </c>
      <c r="CL52" s="143">
        <v>17160497</v>
      </c>
      <c r="CM52" s="143">
        <v>17720647.367310289</v>
      </c>
      <c r="CN52" s="143">
        <v>20617506.449999999</v>
      </c>
      <c r="CO52" s="143">
        <v>21504926.073976956</v>
      </c>
      <c r="CP52" s="143">
        <v>24091112.549999997</v>
      </c>
      <c r="CQ52" s="143">
        <f>3652747.08+CO52</f>
        <v>25157673.153976955</v>
      </c>
      <c r="CR52" s="143">
        <v>27511087.530000001</v>
      </c>
      <c r="CS52" s="143">
        <v>29069827.163243622</v>
      </c>
      <c r="CT52" s="143">
        <v>30823558.030000001</v>
      </c>
      <c r="CU52" s="143">
        <v>32579203.496976957</v>
      </c>
      <c r="CV52" s="143">
        <v>34258542.020000003</v>
      </c>
      <c r="CW52" s="143">
        <v>36463720.049181037</v>
      </c>
      <c r="CX52" s="143">
        <v>40910142.979999997</v>
      </c>
      <c r="CY52" s="143">
        <v>40225860.44899825</v>
      </c>
      <c r="CZ52" s="144">
        <v>40910142.979999997</v>
      </c>
      <c r="DA52" s="314">
        <v>44104731.44899825</v>
      </c>
      <c r="DB52" s="314">
        <v>41602592</v>
      </c>
      <c r="DC52" s="353">
        <v>3443008.9</v>
      </c>
      <c r="DD52" s="314">
        <v>3967028</v>
      </c>
      <c r="DE52" s="314">
        <f>BM19</f>
        <v>7571207.2000000002</v>
      </c>
      <c r="DF52" s="314">
        <f>BO19</f>
        <v>11589079.199999999</v>
      </c>
      <c r="DG52" s="314">
        <v>15549467.199999999</v>
      </c>
      <c r="DH52" s="143">
        <v>17720647.367310289</v>
      </c>
      <c r="DI52" s="314">
        <v>19608614.199999999</v>
      </c>
      <c r="DJ52" s="143">
        <v>21504926.073976956</v>
      </c>
      <c r="DK52" s="314">
        <f>DJ52+3922977</f>
        <v>25427903.073976956</v>
      </c>
      <c r="DL52" s="375">
        <v>42112331</v>
      </c>
      <c r="DM52" s="864" t="s">
        <v>73</v>
      </c>
      <c r="DN52" s="865"/>
      <c r="DO52" s="865"/>
      <c r="DP52" s="866"/>
    </row>
    <row r="53" spans="1:120" ht="222" customHeight="1">
      <c r="A53" s="113"/>
      <c r="B53" s="93"/>
      <c r="C53" s="755"/>
      <c r="D53" s="761"/>
      <c r="E53" s="547"/>
      <c r="F53" s="544"/>
      <c r="G53" s="544"/>
      <c r="H53" s="544"/>
      <c r="I53" s="544"/>
      <c r="J53" s="544"/>
      <c r="K53" s="544"/>
      <c r="L53" s="544"/>
      <c r="M53" s="544"/>
      <c r="N53" s="544"/>
      <c r="O53" s="544"/>
      <c r="P53" s="544"/>
      <c r="Q53" s="544"/>
      <c r="R53" s="544"/>
      <c r="S53" s="544"/>
      <c r="T53" s="544"/>
      <c r="U53" s="544"/>
      <c r="V53" s="544"/>
      <c r="W53" s="544"/>
      <c r="X53" s="544"/>
      <c r="Y53" s="544"/>
      <c r="Z53" s="544"/>
      <c r="AA53" s="544"/>
      <c r="AB53" s="544"/>
      <c r="AC53" s="544"/>
      <c r="AD53" s="544"/>
      <c r="AE53" s="544"/>
      <c r="AF53" s="544"/>
      <c r="AG53" s="544"/>
      <c r="AH53" s="544"/>
      <c r="AI53" s="544"/>
      <c r="AJ53" s="544"/>
      <c r="AK53" s="544"/>
      <c r="AL53" s="544"/>
      <c r="AM53" s="544"/>
      <c r="AN53" s="544"/>
      <c r="AO53" s="544"/>
      <c r="AP53" s="544"/>
      <c r="AQ53" s="544"/>
      <c r="AR53" s="544"/>
      <c r="AS53" s="544"/>
      <c r="AT53" s="544"/>
      <c r="AU53" s="544"/>
      <c r="AV53" s="544"/>
      <c r="AW53" s="544"/>
      <c r="AX53" s="544"/>
      <c r="AY53" s="544"/>
      <c r="AZ53" s="544"/>
      <c r="BA53" s="544"/>
      <c r="BB53" s="544"/>
      <c r="BC53" s="544"/>
      <c r="BD53" s="544"/>
      <c r="BE53" s="544"/>
      <c r="BF53" s="544"/>
      <c r="BG53" s="544"/>
      <c r="BH53" s="544"/>
      <c r="BI53" s="544"/>
      <c r="BJ53" s="544"/>
      <c r="BK53" s="544"/>
      <c r="BL53" s="544"/>
      <c r="BM53" s="544"/>
      <c r="BN53" s="249"/>
      <c r="BO53" s="554"/>
      <c r="BP53" s="533"/>
      <c r="BQ53" s="533"/>
      <c r="BR53" s="534"/>
      <c r="BS53" s="472" t="s">
        <v>49</v>
      </c>
      <c r="BT53" s="473"/>
      <c r="BU53" s="473"/>
      <c r="BV53" s="473"/>
      <c r="BW53" s="473"/>
      <c r="BX53" s="474"/>
      <c r="BY53" s="652">
        <v>0.67</v>
      </c>
      <c r="BZ53" s="652"/>
      <c r="CA53" s="653"/>
      <c r="CB53" s="834">
        <v>0.69096769242575296</v>
      </c>
      <c r="CC53" s="835"/>
      <c r="CD53" s="940">
        <v>0.71</v>
      </c>
      <c r="CE53" s="835"/>
      <c r="CF53" s="317">
        <v>0.69299999999999995</v>
      </c>
      <c r="CG53" s="317">
        <v>0.69514592725670299</v>
      </c>
      <c r="CH53" s="271">
        <f>82634/CH55</f>
        <v>0.6978103176010606</v>
      </c>
      <c r="CI53" s="149">
        <v>0.71</v>
      </c>
      <c r="CJ53" s="149">
        <v>0.76</v>
      </c>
      <c r="CK53" s="150">
        <v>0.701567107591204</v>
      </c>
      <c r="CL53" s="150">
        <v>0.67</v>
      </c>
      <c r="CM53" s="150">
        <v>0.70369811952925398</v>
      </c>
      <c r="CN53" s="150">
        <v>0.67</v>
      </c>
      <c r="CO53" s="150">
        <v>0.70479999999999998</v>
      </c>
      <c r="CP53" s="150">
        <v>0.67410000000000003</v>
      </c>
      <c r="CQ53" s="150">
        <v>0.70709507803920302</v>
      </c>
      <c r="CR53" s="150">
        <v>0.67669999999999997</v>
      </c>
      <c r="CS53" s="150">
        <v>0.71681151728255799</v>
      </c>
      <c r="CT53" s="150">
        <v>0.68189999999999995</v>
      </c>
      <c r="CU53" s="150">
        <v>0.72071736865604996</v>
      </c>
      <c r="CV53" s="150">
        <v>0.68610000000000004</v>
      </c>
      <c r="CW53" s="150">
        <v>0.72270861156452493</v>
      </c>
      <c r="CX53" s="150">
        <v>0.69096769242575296</v>
      </c>
      <c r="CY53" s="150">
        <v>0.72464840858623247</v>
      </c>
      <c r="CZ53" s="330">
        <v>0.69096769242575296</v>
      </c>
      <c r="DA53" s="317">
        <v>0.72678187517437187</v>
      </c>
      <c r="DB53" s="384">
        <v>0.74</v>
      </c>
      <c r="DC53" s="356">
        <v>0.69299999999999995</v>
      </c>
      <c r="DD53" s="317">
        <v>0.73041657464890097</v>
      </c>
      <c r="DE53" s="317">
        <v>0.72969407779560103</v>
      </c>
      <c r="DF53" s="317">
        <v>0.734387428775507</v>
      </c>
      <c r="DG53" s="317">
        <v>0.73651044990749803</v>
      </c>
      <c r="DH53" s="150">
        <v>0.70369811952925398</v>
      </c>
      <c r="DI53" s="317">
        <v>0.739152111679372</v>
      </c>
      <c r="DJ53" s="150">
        <v>0.70479999999999998</v>
      </c>
      <c r="DK53" s="317">
        <v>0.74272759775083697</v>
      </c>
      <c r="DL53" s="376">
        <v>0.78</v>
      </c>
      <c r="DM53" s="864" t="s">
        <v>30</v>
      </c>
      <c r="DN53" s="865"/>
      <c r="DO53" s="865"/>
      <c r="DP53" s="866"/>
    </row>
    <row r="54" spans="1:120" ht="222" customHeight="1" thickBot="1">
      <c r="A54" s="113"/>
      <c r="B54" s="93"/>
      <c r="C54" s="846"/>
      <c r="D54" s="847"/>
      <c r="E54" s="549"/>
      <c r="F54" s="543"/>
      <c r="G54" s="543"/>
      <c r="H54" s="543"/>
      <c r="I54" s="543"/>
      <c r="J54" s="543"/>
      <c r="K54" s="543"/>
      <c r="L54" s="543"/>
      <c r="M54" s="543"/>
      <c r="N54" s="543"/>
      <c r="O54" s="543"/>
      <c r="P54" s="543"/>
      <c r="Q54" s="543"/>
      <c r="R54" s="543"/>
      <c r="S54" s="543"/>
      <c r="T54" s="543"/>
      <c r="U54" s="543"/>
      <c r="V54" s="543"/>
      <c r="W54" s="543"/>
      <c r="X54" s="543"/>
      <c r="Y54" s="543"/>
      <c r="Z54" s="543"/>
      <c r="AA54" s="543"/>
      <c r="AB54" s="543"/>
      <c r="AC54" s="543"/>
      <c r="AD54" s="543"/>
      <c r="AE54" s="543"/>
      <c r="AF54" s="543"/>
      <c r="AG54" s="543"/>
      <c r="AH54" s="543"/>
      <c r="AI54" s="543"/>
      <c r="AJ54" s="543"/>
      <c r="AK54" s="543"/>
      <c r="AL54" s="543"/>
      <c r="AM54" s="543"/>
      <c r="AN54" s="543"/>
      <c r="AO54" s="543"/>
      <c r="AP54" s="543"/>
      <c r="AQ54" s="543"/>
      <c r="AR54" s="543"/>
      <c r="AS54" s="543"/>
      <c r="AT54" s="543"/>
      <c r="AU54" s="543"/>
      <c r="AV54" s="543"/>
      <c r="AW54" s="543"/>
      <c r="AX54" s="543"/>
      <c r="AY54" s="543"/>
      <c r="AZ54" s="543"/>
      <c r="BA54" s="543"/>
      <c r="BB54" s="543"/>
      <c r="BC54" s="543"/>
      <c r="BD54" s="543"/>
      <c r="BE54" s="543"/>
      <c r="BF54" s="543"/>
      <c r="BG54" s="543"/>
      <c r="BH54" s="543"/>
      <c r="BI54" s="543"/>
      <c r="BJ54" s="543"/>
      <c r="BK54" s="543"/>
      <c r="BL54" s="543"/>
      <c r="BM54" s="543"/>
      <c r="BN54" s="254"/>
      <c r="BO54" s="539"/>
      <c r="BP54" s="536"/>
      <c r="BQ54" s="536"/>
      <c r="BR54" s="537"/>
      <c r="BS54" s="469" t="s">
        <v>50</v>
      </c>
      <c r="BT54" s="470"/>
      <c r="BU54" s="470"/>
      <c r="BV54" s="470"/>
      <c r="BW54" s="470"/>
      <c r="BX54" s="471"/>
      <c r="BY54" s="654">
        <v>246</v>
      </c>
      <c r="BZ54" s="654"/>
      <c r="CA54" s="655"/>
      <c r="CB54" s="484">
        <v>235.39096684407806</v>
      </c>
      <c r="CC54" s="486"/>
      <c r="CD54" s="885">
        <v>234</v>
      </c>
      <c r="CE54" s="486"/>
      <c r="CF54" s="318">
        <f>dotación!P13</f>
        <v>234.5737187752691</v>
      </c>
      <c r="CG54" s="318">
        <v>240.32</v>
      </c>
      <c r="CH54" s="294">
        <v>242.77</v>
      </c>
      <c r="CI54" s="142">
        <v>227</v>
      </c>
      <c r="CJ54" s="142">
        <v>211</v>
      </c>
      <c r="CK54" s="295">
        <v>243.49</v>
      </c>
      <c r="CL54" s="295">
        <v>244</v>
      </c>
      <c r="CM54" s="295">
        <v>240.81</v>
      </c>
      <c r="CN54" s="295">
        <v>243</v>
      </c>
      <c r="CO54" s="295">
        <v>238.47</v>
      </c>
      <c r="CP54" s="295">
        <v>240.66</v>
      </c>
      <c r="CQ54" s="295">
        <v>221.99</v>
      </c>
      <c r="CR54" s="295">
        <v>243.12740001377279</v>
      </c>
      <c r="CS54" s="295">
        <v>218.5</v>
      </c>
      <c r="CT54" s="295">
        <v>235.84990156495391</v>
      </c>
      <c r="CU54" s="295">
        <v>239.42</v>
      </c>
      <c r="CV54" s="295">
        <v>235.95361221859596</v>
      </c>
      <c r="CW54" s="295">
        <v>248.15</v>
      </c>
      <c r="CX54" s="295">
        <v>235.39096684407806</v>
      </c>
      <c r="CY54" s="295">
        <v>246.87</v>
      </c>
      <c r="CZ54" s="331">
        <v>235.39096684407806</v>
      </c>
      <c r="DA54" s="318">
        <v>242.54</v>
      </c>
      <c r="DB54" s="308">
        <v>223</v>
      </c>
      <c r="DC54" s="357">
        <v>234.5737187752691</v>
      </c>
      <c r="DD54" s="318">
        <v>247.58</v>
      </c>
      <c r="DE54" s="318">
        <v>245.99</v>
      </c>
      <c r="DF54" s="318">
        <v>251.07</v>
      </c>
      <c r="DG54" s="318">
        <v>243.48</v>
      </c>
      <c r="DH54" s="295">
        <v>240.81</v>
      </c>
      <c r="DI54" s="318">
        <v>241.56</v>
      </c>
      <c r="DJ54" s="295">
        <v>238.47</v>
      </c>
      <c r="DK54" s="318">
        <v>244.23</v>
      </c>
      <c r="DL54" s="372">
        <v>213</v>
      </c>
      <c r="DM54" s="867" t="s">
        <v>31</v>
      </c>
      <c r="DN54" s="666"/>
      <c r="DO54" s="666"/>
      <c r="DP54" s="868"/>
    </row>
    <row r="55" spans="1:120" ht="409.6" customHeight="1" thickBot="1">
      <c r="A55" s="113"/>
      <c r="B55" s="93"/>
      <c r="C55" s="211">
        <v>5</v>
      </c>
      <c r="D55" s="228" t="s">
        <v>5</v>
      </c>
      <c r="E55" s="540" t="s">
        <v>25</v>
      </c>
      <c r="F55" s="541"/>
      <c r="G55" s="541"/>
      <c r="H55" s="541"/>
      <c r="I55" s="541"/>
      <c r="J55" s="541"/>
      <c r="K55" s="541" t="s">
        <v>26</v>
      </c>
      <c r="L55" s="541"/>
      <c r="M55" s="541"/>
      <c r="N55" s="541"/>
      <c r="O55" s="541"/>
      <c r="P55" s="541"/>
      <c r="Q55" s="541" t="s">
        <v>145</v>
      </c>
      <c r="R55" s="541"/>
      <c r="S55" s="541"/>
      <c r="T55" s="541"/>
      <c r="U55" s="541"/>
      <c r="V55" s="541"/>
      <c r="W55" s="541"/>
      <c r="X55" s="541"/>
      <c r="Y55" s="541"/>
      <c r="Z55" s="541"/>
      <c r="AA55" s="541"/>
      <c r="AB55" s="541"/>
      <c r="AC55" s="541"/>
      <c r="AD55" s="541"/>
      <c r="AE55" s="541"/>
      <c r="AF55" s="541"/>
      <c r="AG55" s="541"/>
      <c r="AH55" s="541"/>
      <c r="AI55" s="541"/>
      <c r="AJ55" s="541"/>
      <c r="AK55" s="541"/>
      <c r="AL55" s="541"/>
      <c r="AM55" s="541"/>
      <c r="AN55" s="541"/>
      <c r="AO55" s="541"/>
      <c r="AP55" s="541"/>
      <c r="AQ55" s="541"/>
      <c r="AR55" s="541"/>
      <c r="AS55" s="541"/>
      <c r="AT55" s="541"/>
      <c r="AU55" s="541"/>
      <c r="AV55" s="541"/>
      <c r="AW55" s="541"/>
      <c r="AX55" s="541"/>
      <c r="AY55" s="541"/>
      <c r="AZ55" s="541"/>
      <c r="BA55" s="541"/>
      <c r="BB55" s="541"/>
      <c r="BC55" s="541"/>
      <c r="BD55" s="541"/>
      <c r="BE55" s="541"/>
      <c r="BF55" s="541"/>
      <c r="BG55" s="541"/>
      <c r="BH55" s="551" t="s">
        <v>146</v>
      </c>
      <c r="BI55" s="552"/>
      <c r="BJ55" s="552"/>
      <c r="BK55" s="552"/>
      <c r="BL55" s="552"/>
      <c r="BM55" s="552"/>
      <c r="BN55" s="552"/>
      <c r="BO55" s="552"/>
      <c r="BP55" s="552"/>
      <c r="BQ55" s="552"/>
      <c r="BR55" s="553"/>
      <c r="BS55" s="502" t="s">
        <v>51</v>
      </c>
      <c r="BT55" s="503"/>
      <c r="BU55" s="503"/>
      <c r="BV55" s="503"/>
      <c r="BW55" s="503"/>
      <c r="BX55" s="504"/>
      <c r="BY55" s="475">
        <v>112225</v>
      </c>
      <c r="BZ55" s="476"/>
      <c r="CA55" s="477"/>
      <c r="CB55" s="609">
        <v>117279</v>
      </c>
      <c r="CC55" s="610"/>
      <c r="CD55" s="601">
        <v>119725</v>
      </c>
      <c r="CE55" s="602"/>
      <c r="CF55" s="319">
        <v>117671</v>
      </c>
      <c r="CG55" s="319">
        <v>118004</v>
      </c>
      <c r="CH55" s="296">
        <v>118419</v>
      </c>
      <c r="CI55" s="288">
        <v>119945</v>
      </c>
      <c r="CJ55" s="288">
        <v>124945</v>
      </c>
      <c r="CK55" s="288">
        <v>118690</v>
      </c>
      <c r="CL55" s="288">
        <v>115065</v>
      </c>
      <c r="CM55" s="288">
        <v>119385</v>
      </c>
      <c r="CN55" s="288">
        <v>115479</v>
      </c>
      <c r="CO55" s="288">
        <v>119878</v>
      </c>
      <c r="CP55" s="288">
        <v>115772</v>
      </c>
      <c r="CQ55" s="288">
        <v>120196</v>
      </c>
      <c r="CR55" s="288">
        <v>115998</v>
      </c>
      <c r="CS55" s="288">
        <v>120584</v>
      </c>
      <c r="CT55" s="288">
        <v>116395</v>
      </c>
      <c r="CU55" s="288">
        <v>120942</v>
      </c>
      <c r="CV55" s="288">
        <v>116745</v>
      </c>
      <c r="CW55" s="288">
        <v>121302</v>
      </c>
      <c r="CX55" s="288">
        <v>117279</v>
      </c>
      <c r="CY55" s="288">
        <v>121590</v>
      </c>
      <c r="CZ55" s="332">
        <v>117279</v>
      </c>
      <c r="DA55" s="319">
        <v>121866</v>
      </c>
      <c r="DB55" s="319">
        <v>127225</v>
      </c>
      <c r="DC55" s="358">
        <v>117671</v>
      </c>
      <c r="DD55" s="319">
        <v>122259</v>
      </c>
      <c r="DE55" s="319">
        <v>122809</v>
      </c>
      <c r="DF55" s="319">
        <v>123202</v>
      </c>
      <c r="DG55" s="319">
        <v>123781</v>
      </c>
      <c r="DH55" s="288">
        <v>119385</v>
      </c>
      <c r="DI55" s="288">
        <v>124356</v>
      </c>
      <c r="DJ55" s="288">
        <v>119878</v>
      </c>
      <c r="DK55" s="319">
        <v>124774</v>
      </c>
      <c r="DL55" s="377">
        <v>134725</v>
      </c>
      <c r="DM55" s="918" t="s">
        <v>137</v>
      </c>
      <c r="DN55" s="919"/>
      <c r="DO55" s="919"/>
      <c r="DP55" s="920"/>
    </row>
    <row r="56" spans="1:120" ht="138.75" hidden="1" customHeight="1" thickBot="1">
      <c r="A56" s="113"/>
      <c r="B56" s="93"/>
      <c r="C56" s="213"/>
      <c r="D56" s="225"/>
      <c r="E56" s="407"/>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172"/>
      <c r="BN56" s="412"/>
      <c r="BO56" s="172"/>
      <c r="BP56" s="172"/>
      <c r="BQ56" s="172"/>
      <c r="BR56" s="422"/>
      <c r="BS56" s="461" t="s">
        <v>136</v>
      </c>
      <c r="BT56" s="172"/>
      <c r="BU56" s="172"/>
      <c r="BV56" s="172"/>
      <c r="BW56" s="445"/>
      <c r="BX56" s="434"/>
      <c r="BY56" s="454"/>
      <c r="BZ56" s="172"/>
      <c r="CA56" s="445"/>
      <c r="CB56" s="628"/>
      <c r="CC56" s="629"/>
      <c r="CD56" s="297"/>
      <c r="CE56" s="298"/>
      <c r="CF56" s="320"/>
      <c r="CG56" s="320"/>
      <c r="CH56" s="299"/>
      <c r="CI56" s="263"/>
      <c r="CJ56" s="263"/>
      <c r="CK56" s="263"/>
      <c r="CL56" s="263"/>
      <c r="CM56" s="263"/>
      <c r="CN56" s="263"/>
      <c r="CO56" s="263"/>
      <c r="CP56" s="263"/>
      <c r="CQ56" s="263"/>
      <c r="CR56" s="263"/>
      <c r="CS56" s="263"/>
      <c r="CT56" s="263"/>
      <c r="CU56" s="263"/>
      <c r="CV56" s="263"/>
      <c r="CW56" s="263"/>
      <c r="CX56" s="263"/>
      <c r="CY56" s="263"/>
      <c r="CZ56" s="300"/>
      <c r="DA56" s="320"/>
      <c r="DB56" s="320"/>
      <c r="DC56" s="359"/>
      <c r="DD56" s="320"/>
      <c r="DE56" s="320"/>
      <c r="DF56" s="320"/>
      <c r="DG56" s="320"/>
      <c r="DH56" s="263"/>
      <c r="DI56" s="320"/>
      <c r="DJ56" s="263"/>
      <c r="DK56" s="320"/>
      <c r="DL56" s="359"/>
      <c r="DM56" s="229"/>
      <c r="DN56" s="229"/>
      <c r="DO56" s="229"/>
      <c r="DP56" s="172"/>
    </row>
    <row r="57" spans="1:120" ht="229.5" customHeight="1">
      <c r="A57" s="113"/>
      <c r="B57" s="93"/>
      <c r="C57" s="751">
        <v>6</v>
      </c>
      <c r="D57" s="753" t="s">
        <v>6</v>
      </c>
      <c r="E57" s="529" t="s">
        <v>27</v>
      </c>
      <c r="F57" s="530"/>
      <c r="G57" s="530"/>
      <c r="H57" s="530"/>
      <c r="I57" s="530"/>
      <c r="J57" s="530"/>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530"/>
      <c r="AH57" s="530"/>
      <c r="AI57" s="530"/>
      <c r="AJ57" s="530"/>
      <c r="AK57" s="530"/>
      <c r="AL57" s="530"/>
      <c r="AM57" s="530"/>
      <c r="AN57" s="530"/>
      <c r="AO57" s="530"/>
      <c r="AP57" s="530"/>
      <c r="AQ57" s="530"/>
      <c r="AR57" s="530"/>
      <c r="AS57" s="530"/>
      <c r="AT57" s="530"/>
      <c r="AU57" s="530"/>
      <c r="AV57" s="530"/>
      <c r="AW57" s="530"/>
      <c r="AX57" s="530"/>
      <c r="AY57" s="530"/>
      <c r="AZ57" s="530"/>
      <c r="BA57" s="530"/>
      <c r="BB57" s="530"/>
      <c r="BC57" s="530"/>
      <c r="BD57" s="530"/>
      <c r="BE57" s="530"/>
      <c r="BF57" s="530"/>
      <c r="BG57" s="530"/>
      <c r="BH57" s="530"/>
      <c r="BI57" s="530"/>
      <c r="BJ57" s="530"/>
      <c r="BK57" s="530"/>
      <c r="BL57" s="530"/>
      <c r="BM57" s="530"/>
      <c r="BN57" s="530"/>
      <c r="BO57" s="530"/>
      <c r="BP57" s="530"/>
      <c r="BQ57" s="530"/>
      <c r="BR57" s="531"/>
      <c r="BS57" s="465" t="s">
        <v>52</v>
      </c>
      <c r="BT57" s="466"/>
      <c r="BU57" s="466"/>
      <c r="BV57" s="466"/>
      <c r="BW57" s="466"/>
      <c r="BX57" s="505"/>
      <c r="BY57" s="487">
        <v>397340835</v>
      </c>
      <c r="BZ57" s="488"/>
      <c r="CA57" s="489"/>
      <c r="CB57" s="876">
        <v>457088900.72439998</v>
      </c>
      <c r="CC57" s="877"/>
      <c r="CD57" s="634">
        <v>437074918</v>
      </c>
      <c r="CE57" s="489"/>
      <c r="CF57" s="838">
        <v>54883546.5735</v>
      </c>
      <c r="CG57" s="838">
        <v>95674282.922199994</v>
      </c>
      <c r="CH57" s="890">
        <v>126639692.5722</v>
      </c>
      <c r="CI57" s="261">
        <v>150373895.31</v>
      </c>
      <c r="CJ57" s="261">
        <v>451121685.93000001</v>
      </c>
      <c r="CK57" s="836">
        <v>152270118.7238</v>
      </c>
      <c r="CL57" s="258">
        <v>181087426.94999999</v>
      </c>
      <c r="CM57" s="258">
        <v>182136124.85820001</v>
      </c>
      <c r="CN57" s="258">
        <v>208419009.52000001</v>
      </c>
      <c r="CO57" s="605">
        <v>212448726.5395</v>
      </c>
      <c r="CP57" s="607">
        <v>234159911.78</v>
      </c>
      <c r="CQ57" s="605">
        <v>248017940.711</v>
      </c>
      <c r="CR57" s="605">
        <v>267428071.8335</v>
      </c>
      <c r="CS57" s="605">
        <v>281349344.5812</v>
      </c>
      <c r="CT57" s="836">
        <v>314293337.24000001</v>
      </c>
      <c r="CU57" s="836">
        <v>315863113.72490001</v>
      </c>
      <c r="CV57" s="836">
        <v>357681293.81840003</v>
      </c>
      <c r="CW57" s="605">
        <v>373419194.38429999</v>
      </c>
      <c r="CX57" s="605">
        <v>457088900.72439998</v>
      </c>
      <c r="CY57" s="836">
        <v>414831955.92680001</v>
      </c>
      <c r="CZ57" s="632">
        <v>457088900.72439998</v>
      </c>
      <c r="DA57" s="838">
        <v>496264879.54960001</v>
      </c>
      <c r="DB57" s="636">
        <v>480782410</v>
      </c>
      <c r="DC57" s="630">
        <v>54883546.5735</v>
      </c>
      <c r="DD57" s="838">
        <v>54766808.229999997</v>
      </c>
      <c r="DE57" s="838">
        <v>90641282.350000009</v>
      </c>
      <c r="DF57" s="838">
        <v>119377962.65000001</v>
      </c>
      <c r="DG57" s="838">
        <v>146939071.37</v>
      </c>
      <c r="DH57" s="838">
        <v>182136124.85820001</v>
      </c>
      <c r="DI57" s="838">
        <v>177595424.45000002</v>
      </c>
      <c r="DJ57" s="605">
        <v>212448726.5395</v>
      </c>
      <c r="DK57" s="838">
        <v>205438997.31</v>
      </c>
      <c r="DL57" s="871">
        <v>528860651</v>
      </c>
      <c r="DM57" s="662" t="s">
        <v>32</v>
      </c>
      <c r="DN57" s="663"/>
      <c r="DO57" s="663"/>
      <c r="DP57" s="664"/>
    </row>
    <row r="58" spans="1:120" ht="229.5" customHeight="1">
      <c r="A58" s="113"/>
      <c r="B58" s="93"/>
      <c r="C58" s="755"/>
      <c r="D58" s="761"/>
      <c r="E58" s="532"/>
      <c r="F58" s="533"/>
      <c r="G58" s="533"/>
      <c r="H58" s="533"/>
      <c r="I58" s="533"/>
      <c r="J58" s="533"/>
      <c r="K58" s="533"/>
      <c r="L58" s="533"/>
      <c r="M58" s="533"/>
      <c r="N58" s="533"/>
      <c r="O58" s="533"/>
      <c r="P58" s="533"/>
      <c r="Q58" s="533"/>
      <c r="R58" s="533"/>
      <c r="S58" s="533"/>
      <c r="T58" s="533"/>
      <c r="U58" s="533"/>
      <c r="V58" s="533"/>
      <c r="W58" s="533"/>
      <c r="X58" s="533"/>
      <c r="Y58" s="533"/>
      <c r="Z58" s="533"/>
      <c r="AA58" s="533"/>
      <c r="AB58" s="533"/>
      <c r="AC58" s="533"/>
      <c r="AD58" s="533"/>
      <c r="AE58" s="533"/>
      <c r="AF58" s="533"/>
      <c r="AG58" s="533"/>
      <c r="AH58" s="533"/>
      <c r="AI58" s="533"/>
      <c r="AJ58" s="533"/>
      <c r="AK58" s="533"/>
      <c r="AL58" s="533"/>
      <c r="AM58" s="533"/>
      <c r="AN58" s="533"/>
      <c r="AO58" s="533"/>
      <c r="AP58" s="533"/>
      <c r="AQ58" s="533"/>
      <c r="AR58" s="533"/>
      <c r="AS58" s="533"/>
      <c r="AT58" s="533"/>
      <c r="AU58" s="533"/>
      <c r="AV58" s="533"/>
      <c r="AW58" s="533"/>
      <c r="AX58" s="533"/>
      <c r="AY58" s="533"/>
      <c r="AZ58" s="533"/>
      <c r="BA58" s="533"/>
      <c r="BB58" s="533"/>
      <c r="BC58" s="533"/>
      <c r="BD58" s="533"/>
      <c r="BE58" s="533"/>
      <c r="BF58" s="533"/>
      <c r="BG58" s="533"/>
      <c r="BH58" s="533"/>
      <c r="BI58" s="533"/>
      <c r="BJ58" s="533"/>
      <c r="BK58" s="533"/>
      <c r="BL58" s="533"/>
      <c r="BM58" s="533"/>
      <c r="BN58" s="533"/>
      <c r="BO58" s="533"/>
      <c r="BP58" s="533"/>
      <c r="BQ58" s="533"/>
      <c r="BR58" s="534"/>
      <c r="BS58" s="472"/>
      <c r="BT58" s="473"/>
      <c r="BU58" s="473"/>
      <c r="BV58" s="473"/>
      <c r="BW58" s="473"/>
      <c r="BX58" s="474"/>
      <c r="BY58" s="478"/>
      <c r="BZ58" s="479"/>
      <c r="CA58" s="480"/>
      <c r="CB58" s="878"/>
      <c r="CC58" s="879"/>
      <c r="CD58" s="635"/>
      <c r="CE58" s="480"/>
      <c r="CF58" s="839"/>
      <c r="CG58" s="839"/>
      <c r="CH58" s="891"/>
      <c r="CI58" s="262"/>
      <c r="CJ58" s="262"/>
      <c r="CK58" s="837"/>
      <c r="CL58" s="259"/>
      <c r="CM58" s="259"/>
      <c r="CN58" s="259"/>
      <c r="CO58" s="606"/>
      <c r="CP58" s="608"/>
      <c r="CQ58" s="606"/>
      <c r="CR58" s="606"/>
      <c r="CS58" s="606"/>
      <c r="CT58" s="837"/>
      <c r="CU58" s="837"/>
      <c r="CV58" s="837"/>
      <c r="CW58" s="606"/>
      <c r="CX58" s="606"/>
      <c r="CY58" s="837"/>
      <c r="CZ58" s="633"/>
      <c r="DA58" s="839"/>
      <c r="DB58" s="637"/>
      <c r="DC58" s="631"/>
      <c r="DD58" s="839"/>
      <c r="DE58" s="839"/>
      <c r="DF58" s="839"/>
      <c r="DG58" s="839"/>
      <c r="DH58" s="839"/>
      <c r="DI58" s="839"/>
      <c r="DJ58" s="606"/>
      <c r="DK58" s="839"/>
      <c r="DL58" s="872"/>
      <c r="DM58" s="864" t="s">
        <v>33</v>
      </c>
      <c r="DN58" s="865"/>
      <c r="DO58" s="865"/>
      <c r="DP58" s="866"/>
    </row>
    <row r="59" spans="1:120" ht="229.5" customHeight="1">
      <c r="A59" s="113"/>
      <c r="B59" s="93"/>
      <c r="C59" s="755"/>
      <c r="D59" s="761"/>
      <c r="E59" s="532"/>
      <c r="F59" s="533"/>
      <c r="G59" s="533"/>
      <c r="H59" s="533"/>
      <c r="I59" s="533"/>
      <c r="J59" s="533"/>
      <c r="K59" s="533"/>
      <c r="L59" s="533"/>
      <c r="M59" s="533"/>
      <c r="N59" s="533"/>
      <c r="O59" s="533"/>
      <c r="P59" s="533"/>
      <c r="Q59" s="533"/>
      <c r="R59" s="533"/>
      <c r="S59" s="533"/>
      <c r="T59" s="533"/>
      <c r="U59" s="533"/>
      <c r="V59" s="533"/>
      <c r="W59" s="533"/>
      <c r="X59" s="533"/>
      <c r="Y59" s="533"/>
      <c r="Z59" s="533"/>
      <c r="AA59" s="533"/>
      <c r="AB59" s="533"/>
      <c r="AC59" s="533"/>
      <c r="AD59" s="533"/>
      <c r="AE59" s="533"/>
      <c r="AF59" s="533"/>
      <c r="AG59" s="533"/>
      <c r="AH59" s="533"/>
      <c r="AI59" s="533"/>
      <c r="AJ59" s="533"/>
      <c r="AK59" s="533"/>
      <c r="AL59" s="533"/>
      <c r="AM59" s="533"/>
      <c r="AN59" s="533"/>
      <c r="AO59" s="533"/>
      <c r="AP59" s="533"/>
      <c r="AQ59" s="533"/>
      <c r="AR59" s="533"/>
      <c r="AS59" s="533"/>
      <c r="AT59" s="533"/>
      <c r="AU59" s="533"/>
      <c r="AV59" s="533"/>
      <c r="AW59" s="533"/>
      <c r="AX59" s="533"/>
      <c r="AY59" s="533"/>
      <c r="AZ59" s="533"/>
      <c r="BA59" s="533"/>
      <c r="BB59" s="533"/>
      <c r="BC59" s="533"/>
      <c r="BD59" s="533"/>
      <c r="BE59" s="533"/>
      <c r="BF59" s="533"/>
      <c r="BG59" s="533"/>
      <c r="BH59" s="533"/>
      <c r="BI59" s="533"/>
      <c r="BJ59" s="533"/>
      <c r="BK59" s="533"/>
      <c r="BL59" s="533"/>
      <c r="BM59" s="533"/>
      <c r="BN59" s="533"/>
      <c r="BO59" s="533"/>
      <c r="BP59" s="533"/>
      <c r="BQ59" s="533"/>
      <c r="BR59" s="534"/>
      <c r="BS59" s="472" t="s">
        <v>53</v>
      </c>
      <c r="BT59" s="473"/>
      <c r="BU59" s="473"/>
      <c r="BV59" s="473"/>
      <c r="BW59" s="473"/>
      <c r="BX59" s="474"/>
      <c r="BY59" s="478">
        <v>41892414</v>
      </c>
      <c r="BZ59" s="479"/>
      <c r="CA59" s="480"/>
      <c r="CB59" s="478">
        <v>43079231</v>
      </c>
      <c r="CC59" s="480"/>
      <c r="CD59" s="635">
        <v>40635641.579999998</v>
      </c>
      <c r="CE59" s="480"/>
      <c r="CF59" s="321">
        <v>40304174</v>
      </c>
      <c r="CG59" s="321">
        <v>38993078</v>
      </c>
      <c r="CH59" s="272">
        <v>36484155</v>
      </c>
      <c r="CI59" s="245">
        <v>43459987.859999999</v>
      </c>
      <c r="CJ59" s="245">
        <v>40635641.579999998</v>
      </c>
      <c r="CK59" s="256">
        <v>36564706</v>
      </c>
      <c r="CL59" s="256">
        <v>43788319</v>
      </c>
      <c r="CM59" s="256">
        <v>35664727</v>
      </c>
      <c r="CN59" s="256">
        <v>43965200</v>
      </c>
      <c r="CO59" s="256">
        <v>35230257</v>
      </c>
      <c r="CP59" s="219">
        <v>44377114</v>
      </c>
      <c r="CQ59" s="256">
        <v>34726186</v>
      </c>
      <c r="CR59" s="256">
        <v>44694930</v>
      </c>
      <c r="CS59" s="245">
        <v>33980191</v>
      </c>
      <c r="CT59" s="245">
        <v>45305709</v>
      </c>
      <c r="CU59" s="237">
        <v>34307577</v>
      </c>
      <c r="CV59" s="237">
        <v>45161193</v>
      </c>
      <c r="CW59" s="237">
        <v>34097800</v>
      </c>
      <c r="CX59" s="237">
        <v>43079231</v>
      </c>
      <c r="CY59" s="237">
        <v>34750412</v>
      </c>
      <c r="CZ59" s="333">
        <v>43079231</v>
      </c>
      <c r="DA59" s="338">
        <v>35165448</v>
      </c>
      <c r="DB59" s="385">
        <v>39416572.332599998</v>
      </c>
      <c r="DC59" s="360">
        <v>40304174</v>
      </c>
      <c r="DD59" s="338">
        <v>34655249</v>
      </c>
      <c r="DE59" s="394">
        <v>34522664</v>
      </c>
      <c r="DF59" s="394">
        <v>34846287</v>
      </c>
      <c r="DG59" s="394">
        <v>34227244</v>
      </c>
      <c r="DH59" s="416">
        <v>35664727</v>
      </c>
      <c r="DI59" s="394">
        <v>34118618</v>
      </c>
      <c r="DJ59" s="423">
        <v>35230257</v>
      </c>
      <c r="DK59" s="394">
        <v>34274832</v>
      </c>
      <c r="DL59" s="378">
        <v>38234075.162621997</v>
      </c>
      <c r="DM59" s="864" t="s">
        <v>34</v>
      </c>
      <c r="DN59" s="865"/>
      <c r="DO59" s="865"/>
      <c r="DP59" s="866"/>
    </row>
    <row r="60" spans="1:120" ht="229.5" hidden="1" customHeight="1">
      <c r="A60" s="113"/>
      <c r="B60" s="93"/>
      <c r="C60" s="755"/>
      <c r="D60" s="761"/>
      <c r="E60" s="532"/>
      <c r="F60" s="533"/>
      <c r="G60" s="533"/>
      <c r="H60" s="533"/>
      <c r="I60" s="533"/>
      <c r="J60" s="533"/>
      <c r="K60" s="533"/>
      <c r="L60" s="533"/>
      <c r="M60" s="533"/>
      <c r="N60" s="533"/>
      <c r="O60" s="533"/>
      <c r="P60" s="533"/>
      <c r="Q60" s="533"/>
      <c r="R60" s="533"/>
      <c r="S60" s="533"/>
      <c r="T60" s="533"/>
      <c r="U60" s="533"/>
      <c r="V60" s="533"/>
      <c r="W60" s="533"/>
      <c r="X60" s="533"/>
      <c r="Y60" s="533"/>
      <c r="Z60" s="533"/>
      <c r="AA60" s="533"/>
      <c r="AB60" s="533"/>
      <c r="AC60" s="533"/>
      <c r="AD60" s="533"/>
      <c r="AE60" s="533"/>
      <c r="AF60" s="533"/>
      <c r="AG60" s="533"/>
      <c r="AH60" s="533"/>
      <c r="AI60" s="533"/>
      <c r="AJ60" s="533"/>
      <c r="AK60" s="533"/>
      <c r="AL60" s="533"/>
      <c r="AM60" s="533"/>
      <c r="AN60" s="533"/>
      <c r="AO60" s="533"/>
      <c r="AP60" s="533"/>
      <c r="AQ60" s="533"/>
      <c r="AR60" s="533"/>
      <c r="AS60" s="533"/>
      <c r="AT60" s="533"/>
      <c r="AU60" s="533"/>
      <c r="AV60" s="533"/>
      <c r="AW60" s="533"/>
      <c r="AX60" s="533"/>
      <c r="AY60" s="533"/>
      <c r="AZ60" s="533"/>
      <c r="BA60" s="533"/>
      <c r="BB60" s="533"/>
      <c r="BC60" s="533"/>
      <c r="BD60" s="533"/>
      <c r="BE60" s="533"/>
      <c r="BF60" s="533"/>
      <c r="BG60" s="533"/>
      <c r="BH60" s="533"/>
      <c r="BI60" s="533"/>
      <c r="BJ60" s="533"/>
      <c r="BK60" s="533"/>
      <c r="BL60" s="533"/>
      <c r="BM60" s="533"/>
      <c r="BN60" s="533"/>
      <c r="BO60" s="533"/>
      <c r="BP60" s="533"/>
      <c r="BQ60" s="533"/>
      <c r="BR60" s="534"/>
      <c r="BS60" s="446" t="s">
        <v>138</v>
      </c>
      <c r="BT60" s="161"/>
      <c r="BU60" s="161"/>
      <c r="BV60" s="161"/>
      <c r="BW60" s="439"/>
      <c r="BX60" s="435"/>
      <c r="BY60" s="455"/>
      <c r="BZ60" s="161"/>
      <c r="CA60" s="435"/>
      <c r="CB60" s="478"/>
      <c r="CC60" s="480"/>
      <c r="CD60" s="267"/>
      <c r="CE60" s="277"/>
      <c r="CF60" s="321">
        <v>10964323</v>
      </c>
      <c r="CG60" s="321"/>
      <c r="CH60" s="272"/>
      <c r="CI60" s="239"/>
      <c r="CJ60" s="239"/>
      <c r="CK60" s="256"/>
      <c r="CL60" s="256"/>
      <c r="CM60" s="256"/>
      <c r="CN60" s="256"/>
      <c r="CO60" s="256"/>
      <c r="CP60" s="220"/>
      <c r="CQ60" s="256"/>
      <c r="CR60" s="256"/>
      <c r="CS60" s="239"/>
      <c r="CT60" s="239"/>
      <c r="CU60" s="239"/>
      <c r="CV60" s="239"/>
      <c r="CW60" s="239"/>
      <c r="CX60" s="239">
        <v>162816331.66440001</v>
      </c>
      <c r="CY60" s="239"/>
      <c r="CZ60" s="220"/>
      <c r="DA60" s="323"/>
      <c r="DB60" s="323"/>
      <c r="DC60" s="361">
        <v>10964323</v>
      </c>
      <c r="DD60" s="323"/>
      <c r="DE60" s="395"/>
      <c r="DF60" s="395"/>
      <c r="DG60" s="395"/>
      <c r="DH60" s="416"/>
      <c r="DI60" s="395"/>
      <c r="DJ60" s="423"/>
      <c r="DK60" s="395"/>
      <c r="DL60" s="379"/>
      <c r="DM60" s="159"/>
      <c r="DN60" s="426"/>
      <c r="DO60" s="426"/>
      <c r="DP60" s="169"/>
    </row>
    <row r="61" spans="1:120" ht="229.5" hidden="1" customHeight="1">
      <c r="A61" s="113"/>
      <c r="B61" s="93"/>
      <c r="C61" s="755"/>
      <c r="D61" s="761"/>
      <c r="E61" s="532"/>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c r="AF61" s="533"/>
      <c r="AG61" s="533"/>
      <c r="AH61" s="533"/>
      <c r="AI61" s="533"/>
      <c r="AJ61" s="533"/>
      <c r="AK61" s="533"/>
      <c r="AL61" s="533"/>
      <c r="AM61" s="533"/>
      <c r="AN61" s="533"/>
      <c r="AO61" s="533"/>
      <c r="AP61" s="533"/>
      <c r="AQ61" s="533"/>
      <c r="AR61" s="533"/>
      <c r="AS61" s="533"/>
      <c r="AT61" s="533"/>
      <c r="AU61" s="533"/>
      <c r="AV61" s="533"/>
      <c r="AW61" s="533"/>
      <c r="AX61" s="533"/>
      <c r="AY61" s="533"/>
      <c r="AZ61" s="533"/>
      <c r="BA61" s="533"/>
      <c r="BB61" s="533"/>
      <c r="BC61" s="533"/>
      <c r="BD61" s="533"/>
      <c r="BE61" s="533"/>
      <c r="BF61" s="533"/>
      <c r="BG61" s="533"/>
      <c r="BH61" s="533"/>
      <c r="BI61" s="533"/>
      <c r="BJ61" s="533"/>
      <c r="BK61" s="533"/>
      <c r="BL61" s="533"/>
      <c r="BM61" s="533"/>
      <c r="BN61" s="533"/>
      <c r="BO61" s="533"/>
      <c r="BP61" s="533"/>
      <c r="BQ61" s="533"/>
      <c r="BR61" s="534"/>
      <c r="BS61" s="446" t="s">
        <v>139</v>
      </c>
      <c r="BT61" s="161"/>
      <c r="BU61" s="161"/>
      <c r="BV61" s="161"/>
      <c r="BW61" s="439"/>
      <c r="BX61" s="435"/>
      <c r="BY61" s="455"/>
      <c r="BZ61" s="161"/>
      <c r="CA61" s="435"/>
      <c r="CB61" s="478"/>
      <c r="CC61" s="480"/>
      <c r="CD61" s="267"/>
      <c r="CE61" s="277"/>
      <c r="CF61" s="321">
        <v>6846531</v>
      </c>
      <c r="CG61" s="321"/>
      <c r="CH61" s="272"/>
      <c r="CI61" s="239"/>
      <c r="CJ61" s="239"/>
      <c r="CK61" s="256"/>
      <c r="CL61" s="256"/>
      <c r="CM61" s="256"/>
      <c r="CN61" s="256"/>
      <c r="CO61" s="256"/>
      <c r="CP61" s="220"/>
      <c r="CQ61" s="256"/>
      <c r="CR61" s="256"/>
      <c r="CS61" s="239"/>
      <c r="CT61" s="239"/>
      <c r="CU61" s="239"/>
      <c r="CV61" s="239"/>
      <c r="CW61" s="239"/>
      <c r="CX61" s="239"/>
      <c r="CY61" s="239"/>
      <c r="CZ61" s="220"/>
      <c r="DA61" s="323"/>
      <c r="DB61" s="323"/>
      <c r="DC61" s="361">
        <v>6846531</v>
      </c>
      <c r="DD61" s="323"/>
      <c r="DE61" s="395"/>
      <c r="DF61" s="395"/>
      <c r="DG61" s="395"/>
      <c r="DH61" s="416"/>
      <c r="DI61" s="395"/>
      <c r="DJ61" s="423"/>
      <c r="DK61" s="395"/>
      <c r="DL61" s="379"/>
      <c r="DM61" s="170"/>
      <c r="DN61" s="427"/>
      <c r="DO61" s="427"/>
      <c r="DP61" s="169"/>
    </row>
    <row r="62" spans="1:120" ht="229.5" hidden="1" customHeight="1">
      <c r="A62" s="113"/>
      <c r="B62" s="93"/>
      <c r="C62" s="755"/>
      <c r="D62" s="761"/>
      <c r="E62" s="532"/>
      <c r="F62" s="533"/>
      <c r="G62" s="533"/>
      <c r="H62" s="533"/>
      <c r="I62" s="533"/>
      <c r="J62" s="533"/>
      <c r="K62" s="533"/>
      <c r="L62" s="533"/>
      <c r="M62" s="533"/>
      <c r="N62" s="533"/>
      <c r="O62" s="533"/>
      <c r="P62" s="533"/>
      <c r="Q62" s="533"/>
      <c r="R62" s="533"/>
      <c r="S62" s="533"/>
      <c r="T62" s="533"/>
      <c r="U62" s="533"/>
      <c r="V62" s="533"/>
      <c r="W62" s="533"/>
      <c r="X62" s="533"/>
      <c r="Y62" s="533"/>
      <c r="Z62" s="533"/>
      <c r="AA62" s="533"/>
      <c r="AB62" s="533"/>
      <c r="AC62" s="533"/>
      <c r="AD62" s="533"/>
      <c r="AE62" s="533"/>
      <c r="AF62" s="533"/>
      <c r="AG62" s="533"/>
      <c r="AH62" s="533"/>
      <c r="AI62" s="533"/>
      <c r="AJ62" s="533"/>
      <c r="AK62" s="533"/>
      <c r="AL62" s="533"/>
      <c r="AM62" s="533"/>
      <c r="AN62" s="533"/>
      <c r="AO62" s="533"/>
      <c r="AP62" s="533"/>
      <c r="AQ62" s="533"/>
      <c r="AR62" s="533"/>
      <c r="AS62" s="533"/>
      <c r="AT62" s="533"/>
      <c r="AU62" s="533"/>
      <c r="AV62" s="533"/>
      <c r="AW62" s="533"/>
      <c r="AX62" s="533"/>
      <c r="AY62" s="533"/>
      <c r="AZ62" s="533"/>
      <c r="BA62" s="533"/>
      <c r="BB62" s="533"/>
      <c r="BC62" s="533"/>
      <c r="BD62" s="533"/>
      <c r="BE62" s="533"/>
      <c r="BF62" s="533"/>
      <c r="BG62" s="533"/>
      <c r="BH62" s="533"/>
      <c r="BI62" s="533"/>
      <c r="BJ62" s="533"/>
      <c r="BK62" s="533"/>
      <c r="BL62" s="533"/>
      <c r="BM62" s="533"/>
      <c r="BN62" s="533"/>
      <c r="BO62" s="533"/>
      <c r="BP62" s="533"/>
      <c r="BQ62" s="533"/>
      <c r="BR62" s="534"/>
      <c r="BS62" s="446" t="s">
        <v>140</v>
      </c>
      <c r="BT62" s="161"/>
      <c r="BU62" s="161"/>
      <c r="BV62" s="161"/>
      <c r="BW62" s="439"/>
      <c r="BX62" s="435"/>
      <c r="BY62" s="455"/>
      <c r="BZ62" s="161"/>
      <c r="CA62" s="435"/>
      <c r="CB62" s="478"/>
      <c r="CC62" s="480"/>
      <c r="CD62" s="267"/>
      <c r="CE62" s="277"/>
      <c r="CF62" s="321">
        <v>10312984</v>
      </c>
      <c r="CG62" s="321"/>
      <c r="CH62" s="272"/>
      <c r="CI62" s="262"/>
      <c r="CJ62" s="262"/>
      <c r="CK62" s="256"/>
      <c r="CL62" s="256"/>
      <c r="CM62" s="256"/>
      <c r="CN62" s="256"/>
      <c r="CO62" s="256"/>
      <c r="CP62" s="218"/>
      <c r="CQ62" s="256"/>
      <c r="CR62" s="256"/>
      <c r="CS62" s="262"/>
      <c r="CT62" s="262"/>
      <c r="CU62" s="262"/>
      <c r="CV62" s="262"/>
      <c r="CW62" s="262"/>
      <c r="CX62" s="262"/>
      <c r="CY62" s="262"/>
      <c r="CZ62" s="218"/>
      <c r="DA62" s="339"/>
      <c r="DB62" s="413"/>
      <c r="DC62" s="362">
        <v>10312984</v>
      </c>
      <c r="DD62" s="339"/>
      <c r="DE62" s="396"/>
      <c r="DF62" s="396"/>
      <c r="DG62" s="396"/>
      <c r="DH62" s="416"/>
      <c r="DI62" s="396"/>
      <c r="DJ62" s="423"/>
      <c r="DK62" s="396"/>
      <c r="DL62" s="380"/>
      <c r="DM62" s="159"/>
      <c r="DN62" s="426"/>
      <c r="DO62" s="426"/>
      <c r="DP62" s="169"/>
    </row>
    <row r="63" spans="1:120" ht="372" customHeight="1" thickBot="1">
      <c r="A63" s="113"/>
      <c r="B63" s="93"/>
      <c r="C63" s="752"/>
      <c r="D63" s="754"/>
      <c r="E63" s="535"/>
      <c r="F63" s="536"/>
      <c r="G63" s="536"/>
      <c r="H63" s="536"/>
      <c r="I63" s="536"/>
      <c r="J63" s="536"/>
      <c r="K63" s="536"/>
      <c r="L63" s="536"/>
      <c r="M63" s="536"/>
      <c r="N63" s="536"/>
      <c r="O63" s="536"/>
      <c r="P63" s="536"/>
      <c r="Q63" s="536"/>
      <c r="R63" s="536"/>
      <c r="S63" s="536"/>
      <c r="T63" s="536"/>
      <c r="U63" s="536"/>
      <c r="V63" s="536"/>
      <c r="W63" s="536"/>
      <c r="X63" s="536"/>
      <c r="Y63" s="536"/>
      <c r="Z63" s="536"/>
      <c r="AA63" s="536"/>
      <c r="AB63" s="536"/>
      <c r="AC63" s="536"/>
      <c r="AD63" s="536"/>
      <c r="AE63" s="536"/>
      <c r="AF63" s="536"/>
      <c r="AG63" s="536"/>
      <c r="AH63" s="536"/>
      <c r="AI63" s="536"/>
      <c r="AJ63" s="536"/>
      <c r="AK63" s="536"/>
      <c r="AL63" s="536"/>
      <c r="AM63" s="536"/>
      <c r="AN63" s="536"/>
      <c r="AO63" s="536"/>
      <c r="AP63" s="536"/>
      <c r="AQ63" s="536"/>
      <c r="AR63" s="536"/>
      <c r="AS63" s="536"/>
      <c r="AT63" s="536"/>
      <c r="AU63" s="536"/>
      <c r="AV63" s="536"/>
      <c r="AW63" s="536"/>
      <c r="AX63" s="536"/>
      <c r="AY63" s="536"/>
      <c r="AZ63" s="536"/>
      <c r="BA63" s="536"/>
      <c r="BB63" s="536"/>
      <c r="BC63" s="536"/>
      <c r="BD63" s="536"/>
      <c r="BE63" s="536"/>
      <c r="BF63" s="536"/>
      <c r="BG63" s="536"/>
      <c r="BH63" s="536"/>
      <c r="BI63" s="536"/>
      <c r="BJ63" s="536"/>
      <c r="BK63" s="536"/>
      <c r="BL63" s="536"/>
      <c r="BM63" s="536"/>
      <c r="BN63" s="536"/>
      <c r="BO63" s="536"/>
      <c r="BP63" s="536"/>
      <c r="BQ63" s="536"/>
      <c r="BR63" s="537"/>
      <c r="BS63" s="469" t="s">
        <v>152</v>
      </c>
      <c r="BT63" s="470"/>
      <c r="BU63" s="470"/>
      <c r="BV63" s="470"/>
      <c r="BW63" s="470"/>
      <c r="BX63" s="471"/>
      <c r="BY63" s="490">
        <v>214677232.27000001</v>
      </c>
      <c r="BZ63" s="491"/>
      <c r="CA63" s="492"/>
      <c r="CB63" s="490">
        <v>162816331.66440001</v>
      </c>
      <c r="CC63" s="492"/>
      <c r="CD63" s="887">
        <v>177375676.69</v>
      </c>
      <c r="CE63" s="492"/>
      <c r="CF63" s="322">
        <v>36332645.824500002</v>
      </c>
      <c r="CG63" s="322">
        <v>56149227.4789</v>
      </c>
      <c r="CH63" s="274">
        <v>68055488.292400002</v>
      </c>
      <c r="CI63" s="257">
        <v>65037748.119999997</v>
      </c>
      <c r="CJ63" s="257">
        <v>195113244.34999999</v>
      </c>
      <c r="CK63" s="257">
        <v>77078480.435200006</v>
      </c>
      <c r="CL63" s="257">
        <v>86861863.700000003</v>
      </c>
      <c r="CM63" s="257">
        <v>89967366.722100005</v>
      </c>
      <c r="CN63" s="257">
        <v>98066091.469999999</v>
      </c>
      <c r="CO63" s="257">
        <v>101693222.6434</v>
      </c>
      <c r="CP63" s="301">
        <v>109233048.09</v>
      </c>
      <c r="CQ63" s="257">
        <v>114726321.3749</v>
      </c>
      <c r="CR63" s="257">
        <v>120392961.9135</v>
      </c>
      <c r="CS63" s="257">
        <v>126182123.2341</v>
      </c>
      <c r="CT63" s="257">
        <v>129628408.38</v>
      </c>
      <c r="CU63" s="257">
        <v>136517150.66159999</v>
      </c>
      <c r="CV63" s="257">
        <v>140427011.5284</v>
      </c>
      <c r="CW63" s="257">
        <v>148396222.3664</v>
      </c>
      <c r="CX63" s="257">
        <v>162816331.66440001</v>
      </c>
      <c r="CY63" s="257">
        <v>159857024.53760001</v>
      </c>
      <c r="CZ63" s="301">
        <v>162816331.66440001</v>
      </c>
      <c r="DA63" s="322">
        <v>173540778.58039999</v>
      </c>
      <c r="DB63" s="414">
        <v>259759451</v>
      </c>
      <c r="DC63" s="363">
        <v>36332645.824500002</v>
      </c>
      <c r="DD63" s="322">
        <v>36095603.240000002</v>
      </c>
      <c r="DE63" s="397">
        <v>56629443.890000001</v>
      </c>
      <c r="DF63" s="397">
        <v>70187665.529999986</v>
      </c>
      <c r="DG63" s="397">
        <v>82500269.959999993</v>
      </c>
      <c r="DH63" s="417">
        <v>89967366.722100005</v>
      </c>
      <c r="DI63" s="397">
        <v>97548086.410000011</v>
      </c>
      <c r="DJ63" s="424">
        <v>101693222.6434</v>
      </c>
      <c r="DK63" s="397">
        <v>109220789.66999999</v>
      </c>
      <c r="DL63" s="381">
        <v>285735396</v>
      </c>
      <c r="DM63" s="867" t="s">
        <v>35</v>
      </c>
      <c r="DN63" s="666"/>
      <c r="DO63" s="666"/>
      <c r="DP63" s="868"/>
    </row>
    <row r="64" spans="1:120" ht="90.75" hidden="1" customHeight="1" thickBot="1">
      <c r="A64" s="113"/>
      <c r="B64" s="93"/>
      <c r="C64" s="213"/>
      <c r="D64" s="225"/>
      <c r="E64" s="40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72"/>
      <c r="AJ64" s="172"/>
      <c r="AK64" s="172"/>
      <c r="AL64" s="172"/>
      <c r="AM64" s="172"/>
      <c r="AN64" s="172"/>
      <c r="AO64" s="172"/>
      <c r="AP64" s="172"/>
      <c r="AQ64" s="235"/>
      <c r="AR64" s="235"/>
      <c r="AS64" s="235"/>
      <c r="AT64" s="235"/>
      <c r="AU64" s="172"/>
      <c r="AV64" s="235"/>
      <c r="AW64" s="235"/>
      <c r="AX64" s="235"/>
      <c r="AY64" s="235"/>
      <c r="AZ64" s="172"/>
      <c r="BA64" s="235"/>
      <c r="BB64" s="235"/>
      <c r="BC64" s="235"/>
      <c r="BD64" s="235"/>
      <c r="BE64" s="235"/>
      <c r="BF64" s="235"/>
      <c r="BG64" s="235"/>
      <c r="BH64" s="235"/>
      <c r="BI64" s="235"/>
      <c r="BJ64" s="235"/>
      <c r="BK64" s="235"/>
      <c r="BL64" s="235"/>
      <c r="BM64" s="172"/>
      <c r="BN64" s="172"/>
      <c r="BO64" s="172"/>
      <c r="BP64" s="172"/>
      <c r="BQ64" s="172"/>
      <c r="BR64" s="422"/>
      <c r="BS64" s="462"/>
      <c r="BT64" s="167"/>
      <c r="BU64" s="172"/>
      <c r="BV64" s="172"/>
      <c r="BW64" s="447"/>
      <c r="BX64" s="304"/>
      <c r="BY64" s="436"/>
      <c r="BZ64" s="172"/>
      <c r="CA64" s="448"/>
      <c r="CB64" s="436"/>
      <c r="CC64" s="303"/>
      <c r="CD64" s="302">
        <v>236144955</v>
      </c>
      <c r="CE64" s="304"/>
      <c r="CF64" s="323"/>
      <c r="CG64" s="325"/>
      <c r="CH64" s="238"/>
      <c r="CI64" s="239"/>
      <c r="CJ64" s="239"/>
      <c r="CK64" s="179"/>
      <c r="CL64" s="179"/>
      <c r="CM64" s="179"/>
      <c r="CN64" s="179"/>
      <c r="CO64" s="179"/>
      <c r="CP64" s="179"/>
      <c r="CQ64" s="179"/>
      <c r="CR64" s="179"/>
      <c r="CS64" s="179"/>
      <c r="CT64" s="179"/>
      <c r="CU64" s="179"/>
      <c r="CV64" s="179"/>
      <c r="CW64" s="179"/>
      <c r="CX64" s="179"/>
      <c r="CY64" s="179"/>
      <c r="CZ64" s="334"/>
      <c r="DA64" s="325"/>
      <c r="DB64" s="323"/>
      <c r="DC64" s="364"/>
      <c r="DD64" s="325"/>
      <c r="DE64" s="398"/>
      <c r="DF64" s="398"/>
      <c r="DG64" s="398"/>
      <c r="DH64" s="179"/>
      <c r="DI64" s="398"/>
      <c r="DJ64" s="179"/>
      <c r="DK64" s="398"/>
      <c r="DL64" s="361"/>
      <c r="DM64" s="171"/>
      <c r="DN64" s="171"/>
      <c r="DO64" s="171"/>
      <c r="DP64" s="172"/>
    </row>
    <row r="65" spans="1:121" ht="192" customHeight="1">
      <c r="A65" s="113"/>
      <c r="B65" s="93"/>
      <c r="C65" s="751">
        <v>7</v>
      </c>
      <c r="D65" s="753" t="s">
        <v>7</v>
      </c>
      <c r="E65" s="545"/>
      <c r="F65" s="542"/>
      <c r="G65" s="542"/>
      <c r="H65" s="542"/>
      <c r="I65" s="542"/>
      <c r="J65" s="542"/>
      <c r="K65" s="542"/>
      <c r="L65" s="542"/>
      <c r="M65" s="542"/>
      <c r="N65" s="542"/>
      <c r="O65" s="542"/>
      <c r="P65" s="542"/>
      <c r="Q65" s="542"/>
      <c r="R65" s="542"/>
      <c r="S65" s="542"/>
      <c r="T65" s="542"/>
      <c r="U65" s="542"/>
      <c r="V65" s="542"/>
      <c r="W65" s="542"/>
      <c r="X65" s="542"/>
      <c r="Y65" s="542"/>
      <c r="Z65" s="542"/>
      <c r="AA65" s="542"/>
      <c r="AB65" s="542"/>
      <c r="AC65" s="542"/>
      <c r="AD65" s="542"/>
      <c r="AE65" s="542"/>
      <c r="AF65" s="542"/>
      <c r="AG65" s="542"/>
      <c r="AH65" s="542"/>
      <c r="AI65" s="542"/>
      <c r="AJ65" s="542"/>
      <c r="AK65" s="542"/>
      <c r="AL65" s="542"/>
      <c r="AM65" s="542"/>
      <c r="AN65" s="542"/>
      <c r="AO65" s="542"/>
      <c r="AP65" s="542"/>
      <c r="AQ65" s="542"/>
      <c r="AR65" s="542"/>
      <c r="AS65" s="542"/>
      <c r="AT65" s="542"/>
      <c r="AU65" s="542"/>
      <c r="AV65" s="542"/>
      <c r="AW65" s="542"/>
      <c r="AX65" s="542"/>
      <c r="AY65" s="542"/>
      <c r="AZ65" s="542"/>
      <c r="BA65" s="542"/>
      <c r="BB65" s="542"/>
      <c r="BC65" s="542"/>
      <c r="BD65" s="542"/>
      <c r="BE65" s="542"/>
      <c r="BF65" s="542"/>
      <c r="BG65" s="542"/>
      <c r="BH65" s="542"/>
      <c r="BI65" s="542"/>
      <c r="BJ65" s="542"/>
      <c r="BK65" s="542"/>
      <c r="BL65" s="542"/>
      <c r="BM65" s="542"/>
      <c r="BN65" s="542"/>
      <c r="BO65" s="542"/>
      <c r="BP65" s="542"/>
      <c r="BQ65" s="542"/>
      <c r="BR65" s="546"/>
      <c r="BU65" s="465" t="s">
        <v>65</v>
      </c>
      <c r="BV65" s="466"/>
      <c r="BW65" s="466" t="s">
        <v>227</v>
      </c>
      <c r="BX65" s="505"/>
      <c r="BY65" s="493">
        <v>397340835</v>
      </c>
      <c r="BZ65" s="494"/>
      <c r="CA65" s="495"/>
      <c r="CB65" s="493">
        <v>457175331.55000001</v>
      </c>
      <c r="CC65" s="495"/>
      <c r="CD65" s="874">
        <v>437074918</v>
      </c>
      <c r="CE65" s="495"/>
      <c r="CF65" s="324">
        <v>19094089.559999999</v>
      </c>
      <c r="CG65" s="324">
        <v>33139351.679999992</v>
      </c>
      <c r="CH65" s="273">
        <v>50199647.829999998</v>
      </c>
      <c r="CI65" s="260">
        <v>451121685.93000001</v>
      </c>
      <c r="CJ65" s="260">
        <v>451121685.93000001</v>
      </c>
      <c r="CK65" s="260">
        <v>66923495.380000003</v>
      </c>
      <c r="CL65" s="260">
        <v>98534804.819999993</v>
      </c>
      <c r="CM65" s="260">
        <v>94959089.079999998</v>
      </c>
      <c r="CN65" s="260">
        <v>108370672.3</v>
      </c>
      <c r="CO65" s="260">
        <v>116126606.24000001</v>
      </c>
      <c r="CP65" s="875">
        <v>133721589.28</v>
      </c>
      <c r="CQ65" s="260">
        <v>151896563.16000003</v>
      </c>
      <c r="CR65" s="892">
        <v>149647221.96000004</v>
      </c>
      <c r="CS65" s="243">
        <v>176563819.60000002</v>
      </c>
      <c r="CT65" s="840">
        <v>167737378.75</v>
      </c>
      <c r="CU65" s="243">
        <v>197881553.34999999</v>
      </c>
      <c r="CV65" s="840">
        <v>197009722.19</v>
      </c>
      <c r="CW65" s="243">
        <v>223933083.22</v>
      </c>
      <c r="CX65" s="898">
        <v>457175331.55000001</v>
      </c>
      <c r="CY65" s="243">
        <v>246380850.84000003</v>
      </c>
      <c r="CZ65" s="912">
        <v>457175331.55000001</v>
      </c>
      <c r="DA65" s="340">
        <v>453229775.24147922</v>
      </c>
      <c r="DB65" s="894">
        <v>480782410</v>
      </c>
      <c r="DC65" s="365">
        <v>19094089.559999999</v>
      </c>
      <c r="DD65" s="340">
        <v>22886101.02</v>
      </c>
      <c r="DE65" s="399">
        <v>43110790.710000001</v>
      </c>
      <c r="DF65" s="399">
        <v>143808383.44999999</v>
      </c>
      <c r="DG65" s="399">
        <v>202246867.05000001</v>
      </c>
      <c r="DH65" s="418">
        <v>94959089.079999998</v>
      </c>
      <c r="DI65" s="399"/>
      <c r="DJ65" s="425">
        <v>116126606.24000001</v>
      </c>
      <c r="DK65" s="399"/>
      <c r="DL65" s="909">
        <v>528860651</v>
      </c>
      <c r="DM65" s="913" t="s">
        <v>36</v>
      </c>
      <c r="DN65" s="913"/>
      <c r="DO65" s="913"/>
      <c r="DP65" s="914"/>
    </row>
    <row r="66" spans="1:121" ht="192" customHeight="1">
      <c r="A66" s="113"/>
      <c r="B66" s="93"/>
      <c r="C66" s="755"/>
      <c r="D66" s="761"/>
      <c r="E66" s="547"/>
      <c r="F66" s="544"/>
      <c r="G66" s="544"/>
      <c r="H66" s="544"/>
      <c r="I66" s="544"/>
      <c r="J66" s="544"/>
      <c r="K66" s="544"/>
      <c r="L66" s="544"/>
      <c r="M66" s="544"/>
      <c r="N66" s="544"/>
      <c r="O66" s="544"/>
      <c r="P66" s="544"/>
      <c r="Q66" s="544"/>
      <c r="R66" s="544"/>
      <c r="S66" s="544"/>
      <c r="T66" s="544"/>
      <c r="U66" s="544"/>
      <c r="V66" s="544"/>
      <c r="W66" s="544"/>
      <c r="X66" s="544"/>
      <c r="Y66" s="544"/>
      <c r="Z66" s="544"/>
      <c r="AA66" s="544"/>
      <c r="AB66" s="544"/>
      <c r="AC66" s="544"/>
      <c r="AD66" s="544"/>
      <c r="AE66" s="544"/>
      <c r="AF66" s="544"/>
      <c r="AG66" s="544"/>
      <c r="AH66" s="544"/>
      <c r="AI66" s="544"/>
      <c r="AJ66" s="544"/>
      <c r="AK66" s="544"/>
      <c r="AL66" s="544"/>
      <c r="AM66" s="544"/>
      <c r="AN66" s="544"/>
      <c r="AO66" s="544"/>
      <c r="AP66" s="544"/>
      <c r="AQ66" s="544"/>
      <c r="AR66" s="544"/>
      <c r="AS66" s="544"/>
      <c r="AT66" s="544"/>
      <c r="AU66" s="544"/>
      <c r="AV66" s="544"/>
      <c r="AW66" s="544"/>
      <c r="AX66" s="544"/>
      <c r="AY66" s="544"/>
      <c r="AZ66" s="544"/>
      <c r="BA66" s="544"/>
      <c r="BB66" s="544"/>
      <c r="BC66" s="544"/>
      <c r="BD66" s="544"/>
      <c r="BE66" s="544"/>
      <c r="BF66" s="544"/>
      <c r="BG66" s="544"/>
      <c r="BH66" s="544"/>
      <c r="BI66" s="544"/>
      <c r="BJ66" s="544"/>
      <c r="BK66" s="544"/>
      <c r="BL66" s="544"/>
      <c r="BM66" s="544"/>
      <c r="BN66" s="544"/>
      <c r="BO66" s="544"/>
      <c r="BP66" s="544"/>
      <c r="BQ66" s="544"/>
      <c r="BR66" s="548"/>
      <c r="BU66" s="472"/>
      <c r="BV66" s="473"/>
      <c r="BW66" s="473" t="s">
        <v>200</v>
      </c>
      <c r="BX66" s="474"/>
      <c r="BY66" s="496"/>
      <c r="BZ66" s="497"/>
      <c r="CA66" s="498"/>
      <c r="CB66" s="496"/>
      <c r="CC66" s="498"/>
      <c r="CD66" s="861"/>
      <c r="CE66" s="498"/>
      <c r="CF66" s="321">
        <v>424057698.43069994</v>
      </c>
      <c r="CG66" s="321">
        <v>427974965.69</v>
      </c>
      <c r="CH66" s="272">
        <v>427974965.69</v>
      </c>
      <c r="CI66" s="256"/>
      <c r="CJ66" s="256"/>
      <c r="CK66" s="256">
        <f>CH66</f>
        <v>427974965.69</v>
      </c>
      <c r="CL66" s="256"/>
      <c r="CM66" s="256">
        <v>427974966.17070001</v>
      </c>
      <c r="CN66" s="256"/>
      <c r="CO66" s="256">
        <v>435688276.73607677</v>
      </c>
      <c r="CP66" s="859"/>
      <c r="CQ66" s="256">
        <v>435688276.73607677</v>
      </c>
      <c r="CR66" s="893"/>
      <c r="CS66" s="240">
        <v>460899585.85967922</v>
      </c>
      <c r="CT66" s="603"/>
      <c r="CU66" s="240">
        <v>460899585.85967922</v>
      </c>
      <c r="CV66" s="603"/>
      <c r="CW66" s="240">
        <v>476393249.02607965</v>
      </c>
      <c r="CX66" s="899"/>
      <c r="CY66" s="240">
        <v>479409695.91307962</v>
      </c>
      <c r="CZ66" s="897"/>
      <c r="DA66" s="341">
        <v>517156328.63307965</v>
      </c>
      <c r="DB66" s="873"/>
      <c r="DC66" s="366">
        <v>424057698.43069994</v>
      </c>
      <c r="DD66" s="341">
        <v>500147937.0660001</v>
      </c>
      <c r="DE66" s="400">
        <v>699156965.25000012</v>
      </c>
      <c r="DF66" s="400">
        <v>699156965.25000012</v>
      </c>
      <c r="DG66" s="400">
        <v>712029041.94000006</v>
      </c>
      <c r="DH66" s="416">
        <v>427974966.17070001</v>
      </c>
      <c r="DI66" s="400"/>
      <c r="DJ66" s="423">
        <v>435688276.73607677</v>
      </c>
      <c r="DK66" s="400"/>
      <c r="DL66" s="841"/>
      <c r="DM66" s="907"/>
      <c r="DN66" s="907"/>
      <c r="DO66" s="907"/>
      <c r="DP66" s="908"/>
    </row>
    <row r="67" spans="1:121" ht="192" customHeight="1">
      <c r="A67" s="113"/>
      <c r="B67" s="93"/>
      <c r="C67" s="755"/>
      <c r="D67" s="761"/>
      <c r="E67" s="547"/>
      <c r="F67" s="544"/>
      <c r="G67" s="544"/>
      <c r="H67" s="544"/>
      <c r="I67" s="544"/>
      <c r="J67" s="544"/>
      <c r="K67" s="544"/>
      <c r="L67" s="544"/>
      <c r="M67" s="544"/>
      <c r="N67" s="544"/>
      <c r="O67" s="544"/>
      <c r="P67" s="544"/>
      <c r="Q67" s="544"/>
      <c r="R67" s="544"/>
      <c r="S67" s="544"/>
      <c r="T67" s="544"/>
      <c r="U67" s="544"/>
      <c r="V67" s="544"/>
      <c r="W67" s="544"/>
      <c r="X67" s="544"/>
      <c r="Y67" s="544"/>
      <c r="Z67" s="544"/>
      <c r="AA67" s="544"/>
      <c r="AB67" s="544"/>
      <c r="AC67" s="544"/>
      <c r="AD67" s="544"/>
      <c r="AE67" s="544"/>
      <c r="AF67" s="544"/>
      <c r="AG67" s="544"/>
      <c r="AH67" s="544"/>
      <c r="AI67" s="544"/>
      <c r="AJ67" s="544"/>
      <c r="AK67" s="544"/>
      <c r="AL67" s="544"/>
      <c r="AM67" s="544"/>
      <c r="AN67" s="544"/>
      <c r="AO67" s="544"/>
      <c r="AP67" s="544"/>
      <c r="AQ67" s="544"/>
      <c r="AR67" s="544"/>
      <c r="AS67" s="544"/>
      <c r="AT67" s="544"/>
      <c r="AU67" s="544"/>
      <c r="AV67" s="544"/>
      <c r="AW67" s="544"/>
      <c r="AX67" s="544"/>
      <c r="AY67" s="544"/>
      <c r="AZ67" s="544"/>
      <c r="BA67" s="544"/>
      <c r="BB67" s="544"/>
      <c r="BC67" s="544"/>
      <c r="BD67" s="544"/>
      <c r="BE67" s="544"/>
      <c r="BF67" s="544"/>
      <c r="BG67" s="544"/>
      <c r="BH67" s="544"/>
      <c r="BI67" s="544"/>
      <c r="BJ67" s="544"/>
      <c r="BK67" s="544"/>
      <c r="BL67" s="544"/>
      <c r="BM67" s="544"/>
      <c r="BN67" s="544"/>
      <c r="BO67" s="544"/>
      <c r="BP67" s="544"/>
      <c r="BQ67" s="544"/>
      <c r="BR67" s="548"/>
      <c r="BU67" s="472" t="s">
        <v>150</v>
      </c>
      <c r="BV67" s="473"/>
      <c r="BW67" s="473" t="s">
        <v>227</v>
      </c>
      <c r="BX67" s="474"/>
      <c r="BY67" s="496">
        <v>171966150</v>
      </c>
      <c r="BZ67" s="497"/>
      <c r="CA67" s="498"/>
      <c r="CB67" s="496">
        <v>235006401.09</v>
      </c>
      <c r="CC67" s="498"/>
      <c r="CD67" s="861">
        <v>218613445</v>
      </c>
      <c r="CE67" s="498"/>
      <c r="CF67" s="321">
        <v>19094089.559999999</v>
      </c>
      <c r="CG67" s="321">
        <v>33139351.679999992</v>
      </c>
      <c r="CH67" s="272">
        <v>50019056.530000001</v>
      </c>
      <c r="CI67" s="256">
        <v>82879407.900000006</v>
      </c>
      <c r="CJ67" s="256">
        <v>248638223.71000001</v>
      </c>
      <c r="CK67" s="256">
        <v>66736241.960000001</v>
      </c>
      <c r="CL67" s="256">
        <v>86048207.739999995</v>
      </c>
      <c r="CM67" s="256">
        <v>90079008.560000002</v>
      </c>
      <c r="CN67" s="256">
        <v>106387283.93000001</v>
      </c>
      <c r="CO67" s="256">
        <v>116110084.35000001</v>
      </c>
      <c r="CP67" s="859">
        <v>130004014.78</v>
      </c>
      <c r="CQ67" s="256">
        <v>139027759.33000001</v>
      </c>
      <c r="CR67" s="893">
        <v>145246052.92000002</v>
      </c>
      <c r="CS67" s="240">
        <v>157983260.14000002</v>
      </c>
      <c r="CT67" s="603">
        <v>161541378.71000001</v>
      </c>
      <c r="CU67" s="240">
        <v>176348078.67000002</v>
      </c>
      <c r="CV67" s="603">
        <v>181351927.12</v>
      </c>
      <c r="CW67" s="240">
        <v>199997870.84999996</v>
      </c>
      <c r="CX67" s="900">
        <v>235006401.09</v>
      </c>
      <c r="CY67" s="240">
        <v>218175431.23000005</v>
      </c>
      <c r="CZ67" s="896">
        <v>235006401.09</v>
      </c>
      <c r="DA67" s="341">
        <v>268621065.09147924</v>
      </c>
      <c r="DB67" s="873">
        <v>212055041.51167795</v>
      </c>
      <c r="DC67" s="366">
        <v>19094089.559999999</v>
      </c>
      <c r="DD67" s="341">
        <v>22759887.219999999</v>
      </c>
      <c r="DE67" s="400">
        <v>41007187.650000006</v>
      </c>
      <c r="DF67" s="400">
        <v>54214610.610000007</v>
      </c>
      <c r="DG67" s="400">
        <v>79981333.709999993</v>
      </c>
      <c r="DH67" s="416">
        <v>90079008.560000002</v>
      </c>
      <c r="DI67" s="400"/>
      <c r="DJ67" s="423">
        <v>116110084.35000001</v>
      </c>
      <c r="DK67" s="400"/>
      <c r="DL67" s="841">
        <v>205693390.26632762</v>
      </c>
      <c r="DM67" s="902" t="s">
        <v>37</v>
      </c>
      <c r="DN67" s="902"/>
      <c r="DO67" s="902"/>
      <c r="DP67" s="903"/>
    </row>
    <row r="68" spans="1:121" ht="192" customHeight="1">
      <c r="A68" s="113"/>
      <c r="B68" s="93"/>
      <c r="C68" s="755"/>
      <c r="D68" s="761"/>
      <c r="E68" s="547"/>
      <c r="F68" s="544"/>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4"/>
      <c r="AF68" s="544"/>
      <c r="AG68" s="544"/>
      <c r="AH68" s="544"/>
      <c r="AI68" s="544"/>
      <c r="AJ68" s="544"/>
      <c r="AK68" s="544"/>
      <c r="AL68" s="544"/>
      <c r="AM68" s="544"/>
      <c r="AN68" s="544"/>
      <c r="AO68" s="544"/>
      <c r="AP68" s="544"/>
      <c r="AQ68" s="544"/>
      <c r="AR68" s="544"/>
      <c r="AS68" s="544"/>
      <c r="AT68" s="544"/>
      <c r="AU68" s="544"/>
      <c r="AV68" s="544"/>
      <c r="AW68" s="544"/>
      <c r="AX68" s="544"/>
      <c r="AY68" s="544"/>
      <c r="AZ68" s="544"/>
      <c r="BA68" s="544"/>
      <c r="BB68" s="544"/>
      <c r="BC68" s="544"/>
      <c r="BD68" s="544"/>
      <c r="BE68" s="544"/>
      <c r="BF68" s="544"/>
      <c r="BG68" s="544"/>
      <c r="BH68" s="544"/>
      <c r="BI68" s="544"/>
      <c r="BJ68" s="544"/>
      <c r="BK68" s="544"/>
      <c r="BL68" s="544"/>
      <c r="BM68" s="544"/>
      <c r="BN68" s="544"/>
      <c r="BO68" s="544"/>
      <c r="BP68" s="544"/>
      <c r="BQ68" s="544"/>
      <c r="BR68" s="548"/>
      <c r="BU68" s="472"/>
      <c r="BV68" s="473"/>
      <c r="BW68" s="473" t="s">
        <v>200</v>
      </c>
      <c r="BX68" s="474"/>
      <c r="BY68" s="496"/>
      <c r="BZ68" s="497"/>
      <c r="CA68" s="498"/>
      <c r="CB68" s="496"/>
      <c r="CC68" s="498"/>
      <c r="CD68" s="861"/>
      <c r="CE68" s="498"/>
      <c r="CF68" s="321">
        <v>259282374.46087679</v>
      </c>
      <c r="CG68" s="321">
        <v>259282374.46087679</v>
      </c>
      <c r="CH68" s="272">
        <v>259282374.46087679</v>
      </c>
      <c r="CI68" s="256"/>
      <c r="CJ68" s="256"/>
      <c r="CK68" s="256">
        <f>CH68</f>
        <v>259282374.46087679</v>
      </c>
      <c r="CL68" s="256"/>
      <c r="CM68" s="256">
        <v>259282374.95070001</v>
      </c>
      <c r="CN68" s="256"/>
      <c r="CO68" s="256">
        <v>273542355.72259998</v>
      </c>
      <c r="CP68" s="859"/>
      <c r="CQ68" s="256">
        <v>273542355.72259998</v>
      </c>
      <c r="CR68" s="893"/>
      <c r="CS68" s="240">
        <v>272836245.48967928</v>
      </c>
      <c r="CT68" s="603"/>
      <c r="CU68" s="240">
        <v>272836245.48967928</v>
      </c>
      <c r="CV68" s="603"/>
      <c r="CW68" s="240">
        <v>283461513.71607965</v>
      </c>
      <c r="CX68" s="899"/>
      <c r="CY68" s="240">
        <v>283538275.69307959</v>
      </c>
      <c r="CZ68" s="897"/>
      <c r="DA68" s="341">
        <v>284563775.69307959</v>
      </c>
      <c r="DB68" s="873"/>
      <c r="DC68" s="366">
        <v>259282374.46087679</v>
      </c>
      <c r="DD68" s="341">
        <v>287734073.95600009</v>
      </c>
      <c r="DE68" s="400">
        <v>296016223.17000008</v>
      </c>
      <c r="DF68" s="400">
        <v>296016223.17000008</v>
      </c>
      <c r="DG68" s="400">
        <v>295648223.22000003</v>
      </c>
      <c r="DH68" s="416">
        <v>259282374.95070001</v>
      </c>
      <c r="DI68" s="400"/>
      <c r="DJ68" s="423">
        <v>273542355.72259998</v>
      </c>
      <c r="DK68" s="400"/>
      <c r="DL68" s="841"/>
      <c r="DM68" s="907"/>
      <c r="DN68" s="907"/>
      <c r="DO68" s="907"/>
      <c r="DP68" s="908"/>
    </row>
    <row r="69" spans="1:121" ht="289.5" customHeight="1">
      <c r="A69" s="113"/>
      <c r="B69" s="93"/>
      <c r="C69" s="755"/>
      <c r="D69" s="761"/>
      <c r="E69" s="547"/>
      <c r="F69" s="544"/>
      <c r="G69" s="544"/>
      <c r="H69" s="544"/>
      <c r="I69" s="544"/>
      <c r="J69" s="544"/>
      <c r="K69" s="544"/>
      <c r="L69" s="544"/>
      <c r="M69" s="544"/>
      <c r="N69" s="544"/>
      <c r="O69" s="544"/>
      <c r="P69" s="544"/>
      <c r="Q69" s="544"/>
      <c r="R69" s="544"/>
      <c r="S69" s="544"/>
      <c r="T69" s="544"/>
      <c r="U69" s="544"/>
      <c r="V69" s="544"/>
      <c r="W69" s="544"/>
      <c r="X69" s="544"/>
      <c r="Y69" s="544"/>
      <c r="Z69" s="544"/>
      <c r="AA69" s="544"/>
      <c r="AB69" s="544"/>
      <c r="AC69" s="544"/>
      <c r="AD69" s="544"/>
      <c r="AE69" s="544"/>
      <c r="AF69" s="544"/>
      <c r="AG69" s="544"/>
      <c r="AH69" s="544"/>
      <c r="AI69" s="544"/>
      <c r="AJ69" s="544"/>
      <c r="AK69" s="544"/>
      <c r="AL69" s="544"/>
      <c r="AM69" s="544"/>
      <c r="AN69" s="544"/>
      <c r="AO69" s="544"/>
      <c r="AP69" s="544"/>
      <c r="AQ69" s="544"/>
      <c r="AR69" s="544"/>
      <c r="AS69" s="544"/>
      <c r="AT69" s="544"/>
      <c r="AU69" s="544"/>
      <c r="AV69" s="544"/>
      <c r="AW69" s="544"/>
      <c r="AX69" s="544"/>
      <c r="AY69" s="544"/>
      <c r="AZ69" s="544"/>
      <c r="BA69" s="544"/>
      <c r="BB69" s="544"/>
      <c r="BC69" s="544"/>
      <c r="BD69" s="544"/>
      <c r="BE69" s="544"/>
      <c r="BF69" s="544"/>
      <c r="BG69" s="544"/>
      <c r="BH69" s="544"/>
      <c r="BI69" s="544"/>
      <c r="BJ69" s="544"/>
      <c r="BK69" s="544"/>
      <c r="BL69" s="544"/>
      <c r="BM69" s="544"/>
      <c r="BN69" s="544"/>
      <c r="BO69" s="544"/>
      <c r="BP69" s="544"/>
      <c r="BQ69" s="544"/>
      <c r="BR69" s="548"/>
      <c r="BU69" s="472" t="s">
        <v>214</v>
      </c>
      <c r="BV69" s="473"/>
      <c r="BW69" s="473" t="s">
        <v>227</v>
      </c>
      <c r="BX69" s="474"/>
      <c r="BY69" s="496">
        <v>171696615</v>
      </c>
      <c r="BZ69" s="497"/>
      <c r="CA69" s="498"/>
      <c r="CB69" s="496">
        <v>290132630.94</v>
      </c>
      <c r="CC69" s="498"/>
      <c r="CD69" s="861">
        <v>313590403.398</v>
      </c>
      <c r="CE69" s="498"/>
      <c r="CF69" s="321">
        <v>0</v>
      </c>
      <c r="CG69" s="321">
        <v>0</v>
      </c>
      <c r="CH69" s="272">
        <f>180591.3+22844853.3834497</f>
        <v>23025444.6834497</v>
      </c>
      <c r="CI69" s="256">
        <v>35980332.880000003</v>
      </c>
      <c r="CJ69" s="256">
        <v>323822995.88999999</v>
      </c>
      <c r="CK69" s="256">
        <v>51026699.111352697</v>
      </c>
      <c r="CL69" s="256">
        <v>21120633.23</v>
      </c>
      <c r="CM69" s="256">
        <v>69981867.055238694</v>
      </c>
      <c r="CN69" s="256">
        <v>22055303.32</v>
      </c>
      <c r="CO69" s="256">
        <v>88391716.581352666</v>
      </c>
      <c r="CP69" s="859">
        <v>45358947.833802901</v>
      </c>
      <c r="CQ69" s="256">
        <f>98211446.0313527+12852281.94</f>
        <v>111063727.9713527</v>
      </c>
      <c r="CR69" s="893">
        <v>47515689.619499996</v>
      </c>
      <c r="CS69" s="240">
        <v>128775397.08135268</v>
      </c>
      <c r="CT69" s="603">
        <v>51901014.519500002</v>
      </c>
      <c r="CU69" s="240">
        <f>119410558.247056+21516952.79</f>
        <v>140927511.037056</v>
      </c>
      <c r="CV69" s="603">
        <v>107463974.72</v>
      </c>
      <c r="CW69" s="240">
        <v>154002386.41705567</v>
      </c>
      <c r="CX69" s="900">
        <v>290132630.94</v>
      </c>
      <c r="CY69" s="240">
        <v>169203825.67135298</v>
      </c>
      <c r="CZ69" s="896">
        <v>290132630.94</v>
      </c>
      <c r="DA69" s="341">
        <v>330048260.07935262</v>
      </c>
      <c r="DB69" s="873">
        <v>268727368.83486497</v>
      </c>
      <c r="DC69" s="366">
        <v>0</v>
      </c>
      <c r="DD69" s="341">
        <v>330048260.07935262</v>
      </c>
      <c r="DE69" s="400">
        <v>72800444.969999999</v>
      </c>
      <c r="DF69" s="400">
        <v>156226076</v>
      </c>
      <c r="DG69" s="400">
        <v>225341800.96000001</v>
      </c>
      <c r="DH69" s="416">
        <v>69981867.055238694</v>
      </c>
      <c r="DI69" s="400"/>
      <c r="DJ69" s="423">
        <v>88391716.581352666</v>
      </c>
      <c r="DK69" s="400"/>
      <c r="DL69" s="841">
        <v>323167261.11486971</v>
      </c>
      <c r="DM69" s="902" t="s">
        <v>43</v>
      </c>
      <c r="DN69" s="902"/>
      <c r="DO69" s="902"/>
      <c r="DP69" s="903"/>
    </row>
    <row r="70" spans="1:121" ht="342" customHeight="1">
      <c r="A70" s="113"/>
      <c r="B70" s="93"/>
      <c r="C70" s="755"/>
      <c r="D70" s="761"/>
      <c r="E70" s="547"/>
      <c r="F70" s="544"/>
      <c r="G70" s="544"/>
      <c r="H70" s="544"/>
      <c r="I70" s="544"/>
      <c r="J70" s="544"/>
      <c r="K70" s="544"/>
      <c r="L70" s="544"/>
      <c r="M70" s="544"/>
      <c r="N70" s="544"/>
      <c r="O70" s="544"/>
      <c r="P70" s="544"/>
      <c r="Q70" s="544"/>
      <c r="R70" s="544"/>
      <c r="S70" s="544"/>
      <c r="T70" s="544"/>
      <c r="U70" s="544"/>
      <c r="V70" s="544"/>
      <c r="W70" s="544"/>
      <c r="X70" s="544"/>
      <c r="Y70" s="544"/>
      <c r="Z70" s="544"/>
      <c r="AA70" s="544"/>
      <c r="AB70" s="544"/>
      <c r="AC70" s="544"/>
      <c r="AD70" s="544"/>
      <c r="AE70" s="544"/>
      <c r="AF70" s="544"/>
      <c r="AG70" s="544"/>
      <c r="AH70" s="544"/>
      <c r="AI70" s="544"/>
      <c r="AJ70" s="544"/>
      <c r="AK70" s="544"/>
      <c r="AL70" s="544"/>
      <c r="AM70" s="544"/>
      <c r="AN70" s="544"/>
      <c r="AO70" s="544"/>
      <c r="AP70" s="544"/>
      <c r="AQ70" s="544"/>
      <c r="AR70" s="544"/>
      <c r="AS70" s="544"/>
      <c r="AT70" s="544"/>
      <c r="AU70" s="544"/>
      <c r="AV70" s="544"/>
      <c r="AW70" s="544"/>
      <c r="AX70" s="544"/>
      <c r="AY70" s="544"/>
      <c r="AZ70" s="544"/>
      <c r="BA70" s="544"/>
      <c r="BB70" s="544"/>
      <c r="BC70" s="544"/>
      <c r="BD70" s="544"/>
      <c r="BE70" s="544"/>
      <c r="BF70" s="544"/>
      <c r="BG70" s="544"/>
      <c r="BH70" s="544"/>
      <c r="BI70" s="544"/>
      <c r="BJ70" s="544"/>
      <c r="BK70" s="544"/>
      <c r="BL70" s="544"/>
      <c r="BM70" s="544"/>
      <c r="BN70" s="544"/>
      <c r="BO70" s="544"/>
      <c r="BP70" s="544"/>
      <c r="BQ70" s="544"/>
      <c r="BR70" s="548"/>
      <c r="BU70" s="472"/>
      <c r="BV70" s="473"/>
      <c r="BW70" s="473" t="s">
        <v>200</v>
      </c>
      <c r="BX70" s="474"/>
      <c r="BY70" s="496"/>
      <c r="BZ70" s="497"/>
      <c r="CA70" s="498"/>
      <c r="CB70" s="496"/>
      <c r="CC70" s="498"/>
      <c r="CD70" s="861"/>
      <c r="CE70" s="498"/>
      <c r="CF70" s="321">
        <v>364761352.88121402</v>
      </c>
      <c r="CG70" s="321">
        <v>538617197.44000006</v>
      </c>
      <c r="CH70" s="272">
        <v>538617197.44000006</v>
      </c>
      <c r="CI70" s="256"/>
      <c r="CJ70" s="256"/>
      <c r="CK70" s="256">
        <f>CH70</f>
        <v>538617197.44000006</v>
      </c>
      <c r="CL70" s="256"/>
      <c r="CM70" s="256">
        <v>538617197.44000006</v>
      </c>
      <c r="CN70" s="256"/>
      <c r="CO70" s="256">
        <v>563375373.17980003</v>
      </c>
      <c r="CP70" s="859"/>
      <c r="CQ70" s="256">
        <v>563375373.17980003</v>
      </c>
      <c r="CR70" s="893"/>
      <c r="CS70" s="240">
        <v>583063308.93580008</v>
      </c>
      <c r="CT70" s="603"/>
      <c r="CU70" s="240">
        <v>583063308.93580008</v>
      </c>
      <c r="CV70" s="603"/>
      <c r="CW70" s="240">
        <v>587529164.91079998</v>
      </c>
      <c r="CX70" s="899"/>
      <c r="CY70" s="240">
        <v>595060487.93579996</v>
      </c>
      <c r="CZ70" s="897"/>
      <c r="DA70" s="341">
        <v>602739505.20580006</v>
      </c>
      <c r="DB70" s="873"/>
      <c r="DC70" s="366">
        <v>364761352.88121402</v>
      </c>
      <c r="DD70" s="341">
        <v>602739505.20580006</v>
      </c>
      <c r="DE70" s="400">
        <v>817643279.16999996</v>
      </c>
      <c r="DF70" s="400">
        <v>817643279.16999996</v>
      </c>
      <c r="DG70" s="400">
        <v>830883355.80999994</v>
      </c>
      <c r="DH70" s="416">
        <v>538617197.44000006</v>
      </c>
      <c r="DI70" s="400"/>
      <c r="DJ70" s="423">
        <v>563375373.17980003</v>
      </c>
      <c r="DK70" s="400"/>
      <c r="DL70" s="841"/>
      <c r="DM70" s="907"/>
      <c r="DN70" s="907"/>
      <c r="DO70" s="907"/>
      <c r="DP70" s="908"/>
    </row>
    <row r="71" spans="1:121" ht="297" customHeight="1">
      <c r="A71" s="113"/>
      <c r="B71" s="93"/>
      <c r="C71" s="755"/>
      <c r="D71" s="761"/>
      <c r="E71" s="547"/>
      <c r="F71" s="544"/>
      <c r="G71" s="544"/>
      <c r="H71" s="544"/>
      <c r="I71" s="544"/>
      <c r="J71" s="544"/>
      <c r="K71" s="544"/>
      <c r="L71" s="544"/>
      <c r="M71" s="544"/>
      <c r="N71" s="544"/>
      <c r="O71" s="544"/>
      <c r="P71" s="544"/>
      <c r="Q71" s="544"/>
      <c r="R71" s="544"/>
      <c r="S71" s="544"/>
      <c r="T71" s="544"/>
      <c r="U71" s="544"/>
      <c r="V71" s="544"/>
      <c r="W71" s="544"/>
      <c r="X71" s="544"/>
      <c r="Y71" s="544"/>
      <c r="Z71" s="544"/>
      <c r="AA71" s="544"/>
      <c r="AB71" s="544"/>
      <c r="AC71" s="544"/>
      <c r="AD71" s="544"/>
      <c r="AE71" s="544"/>
      <c r="AF71" s="544"/>
      <c r="AG71" s="544"/>
      <c r="AH71" s="544"/>
      <c r="AI71" s="544"/>
      <c r="AJ71" s="544"/>
      <c r="AK71" s="544"/>
      <c r="AL71" s="544"/>
      <c r="AM71" s="544"/>
      <c r="AN71" s="544"/>
      <c r="AO71" s="544"/>
      <c r="AP71" s="544"/>
      <c r="AQ71" s="544"/>
      <c r="AR71" s="544"/>
      <c r="AS71" s="544"/>
      <c r="AT71" s="544"/>
      <c r="AU71" s="544"/>
      <c r="AV71" s="544"/>
      <c r="AW71" s="544"/>
      <c r="AX71" s="544"/>
      <c r="AY71" s="544"/>
      <c r="AZ71" s="544"/>
      <c r="BA71" s="544"/>
      <c r="BB71" s="544"/>
      <c r="BC71" s="544"/>
      <c r="BD71" s="544"/>
      <c r="BE71" s="544"/>
      <c r="BF71" s="544"/>
      <c r="BG71" s="544"/>
      <c r="BH71" s="544"/>
      <c r="BI71" s="544"/>
      <c r="BJ71" s="544"/>
      <c r="BK71" s="544"/>
      <c r="BL71" s="544"/>
      <c r="BM71" s="544"/>
      <c r="BN71" s="544"/>
      <c r="BO71" s="544"/>
      <c r="BP71" s="544"/>
      <c r="BQ71" s="544"/>
      <c r="BR71" s="548"/>
      <c r="BU71" s="472" t="s">
        <v>151</v>
      </c>
      <c r="BV71" s="473"/>
      <c r="BW71" s="473" t="s">
        <v>227</v>
      </c>
      <c r="BX71" s="474"/>
      <c r="BY71" s="496">
        <v>10697453</v>
      </c>
      <c r="BZ71" s="497"/>
      <c r="CA71" s="498"/>
      <c r="CB71" s="496">
        <v>133601630.98</v>
      </c>
      <c r="CC71" s="498"/>
      <c r="CD71" s="861">
        <v>17531510.639600102</v>
      </c>
      <c r="CE71" s="498"/>
      <c r="CF71" s="321">
        <v>0</v>
      </c>
      <c r="CG71" s="321">
        <v>0</v>
      </c>
      <c r="CH71" s="272">
        <v>0</v>
      </c>
      <c r="CI71" s="256">
        <v>13531510.640000001</v>
      </c>
      <c r="CJ71" s="256">
        <v>41486909.240000002</v>
      </c>
      <c r="CK71" s="256">
        <v>0</v>
      </c>
      <c r="CL71" s="256">
        <v>6426270.3300000001</v>
      </c>
      <c r="CM71" s="256">
        <v>0</v>
      </c>
      <c r="CN71" s="256">
        <v>12508147.779999999</v>
      </c>
      <c r="CO71" s="256">
        <v>0</v>
      </c>
      <c r="CP71" s="859">
        <v>12508147.779999999</v>
      </c>
      <c r="CQ71" s="256">
        <v>0</v>
      </c>
      <c r="CR71" s="893">
        <v>12508147.779999999</v>
      </c>
      <c r="CS71" s="256">
        <v>0</v>
      </c>
      <c r="CT71" s="603">
        <v>12508147.779999999</v>
      </c>
      <c r="CU71" s="256">
        <v>0</v>
      </c>
      <c r="CV71" s="603">
        <v>12508147.779999999</v>
      </c>
      <c r="CW71" s="256">
        <v>0</v>
      </c>
      <c r="CX71" s="900">
        <v>133601630.98</v>
      </c>
      <c r="CY71" s="256">
        <v>0</v>
      </c>
      <c r="CZ71" s="896">
        <v>133601630.98</v>
      </c>
      <c r="DA71" s="321">
        <v>0</v>
      </c>
      <c r="DB71" s="873">
        <v>47704409.53502211</v>
      </c>
      <c r="DC71" s="367">
        <v>0</v>
      </c>
      <c r="DD71" s="387">
        <v>0</v>
      </c>
      <c r="DE71" s="401">
        <v>0</v>
      </c>
      <c r="DF71" s="400">
        <v>0</v>
      </c>
      <c r="DG71" s="402">
        <v>0</v>
      </c>
      <c r="DH71" s="416">
        <v>0</v>
      </c>
      <c r="DI71" s="415"/>
      <c r="DJ71" s="423">
        <v>0</v>
      </c>
      <c r="DK71" s="400"/>
      <c r="DL71" s="841">
        <v>80042005.885042489</v>
      </c>
      <c r="DM71" s="902" t="s">
        <v>171</v>
      </c>
      <c r="DN71" s="902"/>
      <c r="DO71" s="902"/>
      <c r="DP71" s="903"/>
    </row>
    <row r="72" spans="1:121" ht="267" customHeight="1" thickBot="1">
      <c r="A72" s="113"/>
      <c r="B72" s="93"/>
      <c r="C72" s="755"/>
      <c r="D72" s="761"/>
      <c r="E72" s="549"/>
      <c r="F72" s="543"/>
      <c r="G72" s="543"/>
      <c r="H72" s="543"/>
      <c r="I72" s="543"/>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c r="AI72" s="543"/>
      <c r="AJ72" s="543"/>
      <c r="AK72" s="543"/>
      <c r="AL72" s="543"/>
      <c r="AM72" s="543"/>
      <c r="AN72" s="543"/>
      <c r="AO72" s="543"/>
      <c r="AP72" s="543"/>
      <c r="AQ72" s="543"/>
      <c r="AR72" s="543"/>
      <c r="AS72" s="543"/>
      <c r="AT72" s="543"/>
      <c r="AU72" s="543"/>
      <c r="AV72" s="543"/>
      <c r="AW72" s="543"/>
      <c r="AX72" s="543"/>
      <c r="AY72" s="543"/>
      <c r="AZ72" s="543"/>
      <c r="BA72" s="543"/>
      <c r="BB72" s="543"/>
      <c r="BC72" s="543"/>
      <c r="BD72" s="543"/>
      <c r="BE72" s="543"/>
      <c r="BF72" s="543"/>
      <c r="BG72" s="543"/>
      <c r="BH72" s="543"/>
      <c r="BI72" s="543"/>
      <c r="BJ72" s="543"/>
      <c r="BK72" s="543"/>
      <c r="BL72" s="543"/>
      <c r="BM72" s="543"/>
      <c r="BN72" s="543"/>
      <c r="BO72" s="543"/>
      <c r="BP72" s="543"/>
      <c r="BQ72" s="543"/>
      <c r="BR72" s="550"/>
      <c r="BU72" s="469"/>
      <c r="BV72" s="470"/>
      <c r="BW72" s="470" t="s">
        <v>200</v>
      </c>
      <c r="BX72" s="471"/>
      <c r="BY72" s="499"/>
      <c r="BZ72" s="500"/>
      <c r="CA72" s="501"/>
      <c r="CB72" s="886"/>
      <c r="CC72" s="863"/>
      <c r="CD72" s="862"/>
      <c r="CE72" s="863"/>
      <c r="CF72" s="322">
        <v>6342825.4900000002</v>
      </c>
      <c r="CG72" s="322">
        <v>6342825.4900000002</v>
      </c>
      <c r="CH72" s="274">
        <v>6342825.4900000002</v>
      </c>
      <c r="CI72" s="257"/>
      <c r="CJ72" s="257"/>
      <c r="CK72" s="257">
        <f>CH72</f>
        <v>6342825.4900000002</v>
      </c>
      <c r="CL72" s="257"/>
      <c r="CM72" s="257">
        <v>6342825.4900000002</v>
      </c>
      <c r="CN72" s="257"/>
      <c r="CO72" s="257">
        <v>8942743.5500000007</v>
      </c>
      <c r="CP72" s="860"/>
      <c r="CQ72" s="257">
        <v>8942743.5500000007</v>
      </c>
      <c r="CR72" s="910"/>
      <c r="CS72" s="244">
        <v>8942743.5500000007</v>
      </c>
      <c r="CT72" s="604"/>
      <c r="CU72" s="244">
        <v>8942743.5500000007</v>
      </c>
      <c r="CV72" s="604"/>
      <c r="CW72" s="244">
        <v>9610586.6999999993</v>
      </c>
      <c r="CX72" s="915"/>
      <c r="CY72" s="244">
        <v>33094587.599999998</v>
      </c>
      <c r="CZ72" s="911"/>
      <c r="DA72" s="342">
        <v>31369087.599999998</v>
      </c>
      <c r="DB72" s="895"/>
      <c r="DC72" s="368">
        <v>6342825.4900000002</v>
      </c>
      <c r="DD72" s="387">
        <v>0</v>
      </c>
      <c r="DE72" s="400">
        <v>180046082.77000001</v>
      </c>
      <c r="DF72" s="400">
        <v>180046082.77000001</v>
      </c>
      <c r="DG72" s="403">
        <v>171161065.19000003</v>
      </c>
      <c r="DH72" s="417">
        <v>6342825.4900000002</v>
      </c>
      <c r="DI72" s="403"/>
      <c r="DJ72" s="424">
        <v>8942743.5500000007</v>
      </c>
      <c r="DK72" s="400"/>
      <c r="DL72" s="842"/>
      <c r="DM72" s="905"/>
      <c r="DN72" s="905"/>
      <c r="DO72" s="905"/>
      <c r="DP72" s="906"/>
    </row>
    <row r="73" spans="1:121" ht="154.5" customHeight="1">
      <c r="A73" s="113"/>
      <c r="B73" s="93"/>
      <c r="C73" s="843">
        <v>8</v>
      </c>
      <c r="D73" s="776" t="s">
        <v>8</v>
      </c>
      <c r="E73" s="529"/>
      <c r="F73" s="530"/>
      <c r="G73" s="530"/>
      <c r="H73" s="530"/>
      <c r="I73" s="530"/>
      <c r="J73" s="530"/>
      <c r="K73" s="530"/>
      <c r="L73" s="530"/>
      <c r="M73" s="530"/>
      <c r="N73" s="530"/>
      <c r="O73" s="530"/>
      <c r="P73" s="530"/>
      <c r="Q73" s="530"/>
      <c r="R73" s="530"/>
      <c r="S73" s="530"/>
      <c r="T73" s="530"/>
      <c r="U73" s="530"/>
      <c r="V73" s="530"/>
      <c r="W73" s="530"/>
      <c r="X73" s="530"/>
      <c r="Y73" s="530"/>
      <c r="Z73" s="530"/>
      <c r="AA73" s="530"/>
      <c r="AB73" s="530"/>
      <c r="AC73" s="530"/>
      <c r="AD73" s="530"/>
      <c r="AE73" s="530"/>
      <c r="AF73" s="530"/>
      <c r="AG73" s="530"/>
      <c r="AH73" s="530"/>
      <c r="AI73" s="530"/>
      <c r="AJ73" s="530"/>
      <c r="AK73" s="530"/>
      <c r="AL73" s="530"/>
      <c r="AM73" s="530"/>
      <c r="AN73" s="530"/>
      <c r="AO73" s="530"/>
      <c r="AP73" s="530"/>
      <c r="AQ73" s="530"/>
      <c r="AR73" s="530"/>
      <c r="AS73" s="530"/>
      <c r="AT73" s="530"/>
      <c r="AU73" s="530"/>
      <c r="AV73" s="530"/>
      <c r="AW73" s="530"/>
      <c r="AX73" s="530"/>
      <c r="AY73" s="530"/>
      <c r="AZ73" s="530"/>
      <c r="BA73" s="530"/>
      <c r="BB73" s="530"/>
      <c r="BC73" s="530"/>
      <c r="BD73" s="530"/>
      <c r="BE73" s="530"/>
      <c r="BF73" s="530"/>
      <c r="BG73" s="530"/>
      <c r="BH73" s="530"/>
      <c r="BI73" s="530"/>
      <c r="BJ73" s="530"/>
      <c r="BK73" s="530"/>
      <c r="BL73" s="530"/>
      <c r="BM73" s="530"/>
      <c r="BN73" s="530"/>
      <c r="BO73" s="530"/>
      <c r="BP73" s="530"/>
      <c r="BQ73" s="530"/>
      <c r="BR73" s="531"/>
      <c r="BS73" s="465" t="s">
        <v>54</v>
      </c>
      <c r="BT73" s="466"/>
      <c r="BU73" s="467"/>
      <c r="BV73" s="467"/>
      <c r="BW73" s="467"/>
      <c r="BX73" s="468"/>
      <c r="BY73" s="481">
        <v>613</v>
      </c>
      <c r="BZ73" s="482"/>
      <c r="CA73" s="483"/>
      <c r="CB73" s="481">
        <v>600</v>
      </c>
      <c r="CC73" s="483"/>
      <c r="CD73" s="611">
        <v>623</v>
      </c>
      <c r="CE73" s="483"/>
      <c r="CF73" s="306">
        <v>587</v>
      </c>
      <c r="CG73" s="306">
        <v>587</v>
      </c>
      <c r="CH73" s="230">
        <v>590</v>
      </c>
      <c r="CI73" s="199">
        <v>604</v>
      </c>
      <c r="CJ73" s="199">
        <v>604</v>
      </c>
      <c r="CK73" s="199">
        <v>589</v>
      </c>
      <c r="CL73" s="199">
        <v>599</v>
      </c>
      <c r="CM73" s="199">
        <v>594</v>
      </c>
      <c r="CN73" s="199">
        <v>605</v>
      </c>
      <c r="CO73" s="199">
        <v>595</v>
      </c>
      <c r="CP73" s="199">
        <v>607</v>
      </c>
      <c r="CQ73" s="199">
        <v>594</v>
      </c>
      <c r="CR73" s="199">
        <v>607</v>
      </c>
      <c r="CS73" s="199">
        <v>594</v>
      </c>
      <c r="CT73" s="199">
        <v>608</v>
      </c>
      <c r="CU73" s="199">
        <v>592</v>
      </c>
      <c r="CV73" s="199">
        <v>608</v>
      </c>
      <c r="CW73" s="199">
        <v>586</v>
      </c>
      <c r="CX73" s="199">
        <v>600</v>
      </c>
      <c r="CY73" s="199">
        <v>585</v>
      </c>
      <c r="CZ73" s="201">
        <v>600</v>
      </c>
      <c r="DA73" s="306">
        <v>578</v>
      </c>
      <c r="DB73" s="306" t="s">
        <v>83</v>
      </c>
      <c r="DC73" s="350">
        <v>587</v>
      </c>
      <c r="DD73" s="306">
        <v>575</v>
      </c>
      <c r="DE73" s="306">
        <v>575</v>
      </c>
      <c r="DF73" s="306">
        <v>573</v>
      </c>
      <c r="DG73" s="306">
        <v>572</v>
      </c>
      <c r="DH73" s="199">
        <v>594</v>
      </c>
      <c r="DI73" s="306">
        <v>571</v>
      </c>
      <c r="DJ73" s="199">
        <v>595</v>
      </c>
      <c r="DK73" s="306">
        <v>581</v>
      </c>
      <c r="DL73" s="370" t="s">
        <v>83</v>
      </c>
      <c r="DM73" s="662" t="s">
        <v>38</v>
      </c>
      <c r="DN73" s="663"/>
      <c r="DO73" s="663"/>
      <c r="DP73" s="664"/>
    </row>
    <row r="74" spans="1:121" ht="154.5" customHeight="1" thickBot="1">
      <c r="A74" s="113"/>
      <c r="B74" s="93"/>
      <c r="C74" s="844"/>
      <c r="D74" s="778"/>
      <c r="E74" s="532"/>
      <c r="F74" s="533"/>
      <c r="G74" s="533"/>
      <c r="H74" s="533"/>
      <c r="I74" s="533"/>
      <c r="J74" s="533"/>
      <c r="K74" s="533"/>
      <c r="L74" s="533"/>
      <c r="M74" s="533"/>
      <c r="N74" s="533"/>
      <c r="O74" s="533"/>
      <c r="P74" s="533"/>
      <c r="Q74" s="533"/>
      <c r="R74" s="533"/>
      <c r="S74" s="533"/>
      <c r="T74" s="533"/>
      <c r="U74" s="533"/>
      <c r="V74" s="533"/>
      <c r="W74" s="533"/>
      <c r="X74" s="533"/>
      <c r="Y74" s="533"/>
      <c r="Z74" s="533"/>
      <c r="AA74" s="533"/>
      <c r="AB74" s="533"/>
      <c r="AC74" s="533"/>
      <c r="AD74" s="533"/>
      <c r="AE74" s="533"/>
      <c r="AF74" s="533"/>
      <c r="AG74" s="533"/>
      <c r="AH74" s="533"/>
      <c r="AI74" s="533"/>
      <c r="AJ74" s="533"/>
      <c r="AK74" s="533"/>
      <c r="AL74" s="533"/>
      <c r="AM74" s="533"/>
      <c r="AN74" s="533"/>
      <c r="AO74" s="533"/>
      <c r="AP74" s="533"/>
      <c r="AQ74" s="533"/>
      <c r="AR74" s="533"/>
      <c r="AS74" s="533"/>
      <c r="AT74" s="533"/>
      <c r="AU74" s="533"/>
      <c r="AV74" s="533"/>
      <c r="AW74" s="533"/>
      <c r="AX74" s="533"/>
      <c r="AY74" s="533"/>
      <c r="AZ74" s="533"/>
      <c r="BA74" s="533"/>
      <c r="BB74" s="533"/>
      <c r="BC74" s="533"/>
      <c r="BD74" s="533"/>
      <c r="BE74" s="533"/>
      <c r="BF74" s="533"/>
      <c r="BG74" s="533"/>
      <c r="BH74" s="533"/>
      <c r="BI74" s="533"/>
      <c r="BJ74" s="533"/>
      <c r="BK74" s="533"/>
      <c r="BL74" s="533"/>
      <c r="BM74" s="533"/>
      <c r="BN74" s="533"/>
      <c r="BO74" s="533"/>
      <c r="BP74" s="533"/>
      <c r="BQ74" s="533"/>
      <c r="BR74" s="534"/>
      <c r="BS74" s="469" t="s">
        <v>55</v>
      </c>
      <c r="BT74" s="470"/>
      <c r="BU74" s="470"/>
      <c r="BV74" s="470"/>
      <c r="BW74" s="470"/>
      <c r="BX74" s="471"/>
      <c r="BY74" s="484">
        <f>(BY73/BY55)*1000</f>
        <v>5.4622410336377811</v>
      </c>
      <c r="BZ74" s="485"/>
      <c r="CA74" s="486"/>
      <c r="CB74" s="484">
        <f>CB73*1000/CB55</f>
        <v>5.1160054229657481</v>
      </c>
      <c r="CC74" s="486"/>
      <c r="CD74" s="885">
        <f>(CD73/CD55)*1000</f>
        <v>5.2035915640008348</v>
      </c>
      <c r="CE74" s="486"/>
      <c r="CF74" s="318">
        <f>(CF73/CF55)*1000</f>
        <v>4.9884848433343807</v>
      </c>
      <c r="CG74" s="318">
        <f t="shared" ref="CG74:CM74" si="0">(CG73/CG55)*1000</f>
        <v>4.9744076471984</v>
      </c>
      <c r="CH74" s="294">
        <f t="shared" si="0"/>
        <v>4.9823085822376472</v>
      </c>
      <c r="CI74" s="295">
        <f t="shared" si="0"/>
        <v>5.0356413356121559</v>
      </c>
      <c r="CJ74" s="295">
        <f t="shared" si="0"/>
        <v>4.83412701588699</v>
      </c>
      <c r="CK74" s="295">
        <f t="shared" si="0"/>
        <v>4.962507372145927</v>
      </c>
      <c r="CL74" s="295">
        <f t="shared" si="0"/>
        <v>5.2057532698909315</v>
      </c>
      <c r="CM74" s="295">
        <f t="shared" si="0"/>
        <v>4.9754994346023373</v>
      </c>
      <c r="CN74" s="295">
        <v>5.23</v>
      </c>
      <c r="CO74" s="295">
        <f t="shared" ref="CO74:CW74" si="1">(CO73/CO55)*1000</f>
        <v>4.9633794357596894</v>
      </c>
      <c r="CP74" s="295">
        <v>5.2430639532874963</v>
      </c>
      <c r="CQ74" s="295">
        <f t="shared" si="1"/>
        <v>4.9419281839661888</v>
      </c>
      <c r="CR74" s="295">
        <v>5.2328488422214177</v>
      </c>
      <c r="CS74" s="295">
        <f t="shared" si="1"/>
        <v>4.9260266702050028</v>
      </c>
      <c r="CT74" s="295">
        <v>5.2235920786975383</v>
      </c>
      <c r="CU74" s="295">
        <f t="shared" si="1"/>
        <v>4.8949083031535778</v>
      </c>
      <c r="CV74" s="295">
        <v>5.2079318172084461</v>
      </c>
      <c r="CW74" s="295">
        <f t="shared" si="1"/>
        <v>4.8309178743961354</v>
      </c>
      <c r="CX74" s="295">
        <v>5.1160054229657481</v>
      </c>
      <c r="CY74" s="295">
        <f>(CY73/CY55)*1000</f>
        <v>4.8112509252405626</v>
      </c>
      <c r="CZ74" s="331">
        <v>5.1160054229657481</v>
      </c>
      <c r="DA74" s="318">
        <f t="shared" ref="DA74:DK74" si="2">(DA73/DA55)*1000</f>
        <v>4.7429143485467646</v>
      </c>
      <c r="DB74" s="318" t="s">
        <v>84</v>
      </c>
      <c r="DC74" s="357">
        <v>4.9884848433343807</v>
      </c>
      <c r="DD74" s="318">
        <f t="shared" si="2"/>
        <v>4.7031302399005392</v>
      </c>
      <c r="DE74" s="318">
        <f t="shared" si="2"/>
        <v>4.6820672751997003</v>
      </c>
      <c r="DF74" s="318">
        <f t="shared" si="2"/>
        <v>4.6508985243746039</v>
      </c>
      <c r="DG74" s="318">
        <f t="shared" si="2"/>
        <v>4.6210646221956519</v>
      </c>
      <c r="DH74" s="295">
        <f t="shared" si="2"/>
        <v>4.9754994346023373</v>
      </c>
      <c r="DI74" s="295">
        <f t="shared" si="2"/>
        <v>4.5916562128083882</v>
      </c>
      <c r="DJ74" s="295">
        <f t="shared" si="2"/>
        <v>4.9633794357596894</v>
      </c>
      <c r="DK74" s="463">
        <f t="shared" si="2"/>
        <v>4.6564188051998014</v>
      </c>
      <c r="DL74" s="382" t="s">
        <v>85</v>
      </c>
      <c r="DM74" s="864" t="s">
        <v>39</v>
      </c>
      <c r="DN74" s="865"/>
      <c r="DO74" s="865"/>
      <c r="DP74" s="866"/>
    </row>
    <row r="75" spans="1:121" ht="214.5" customHeight="1">
      <c r="A75" s="113"/>
      <c r="B75" s="93"/>
      <c r="C75" s="844"/>
      <c r="D75" s="778"/>
      <c r="E75" s="532"/>
      <c r="F75" s="533"/>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3"/>
      <c r="AY75" s="533"/>
      <c r="AZ75" s="533"/>
      <c r="BA75" s="533"/>
      <c r="BB75" s="533"/>
      <c r="BC75" s="533"/>
      <c r="BD75" s="533"/>
      <c r="BE75" s="533"/>
      <c r="BF75" s="533"/>
      <c r="BG75" s="533"/>
      <c r="BH75" s="533"/>
      <c r="BI75" s="533"/>
      <c r="BJ75" s="533"/>
      <c r="BK75" s="533"/>
      <c r="BL75" s="533"/>
      <c r="BM75" s="533"/>
      <c r="BN75" s="533"/>
      <c r="BO75" s="533"/>
      <c r="BP75" s="533"/>
      <c r="BQ75" s="533"/>
      <c r="BR75" s="534"/>
      <c r="BS75" s="14"/>
      <c r="BT75" s="14"/>
      <c r="BU75" s="14"/>
      <c r="BV75" s="14"/>
      <c r="BW75" s="14"/>
      <c r="BX75" s="14"/>
      <c r="BY75" s="14"/>
      <c r="BZ75" s="14"/>
      <c r="CA75" s="14"/>
      <c r="CB75" s="388"/>
      <c r="CC75" s="388"/>
      <c r="CD75" s="388"/>
      <c r="CE75" s="388"/>
      <c r="CF75" s="388"/>
      <c r="CG75" s="388"/>
      <c r="CH75" s="388"/>
      <c r="CI75" s="388"/>
      <c r="CJ75" s="388"/>
      <c r="CK75" s="388"/>
      <c r="CL75" s="388"/>
      <c r="CM75" s="388"/>
      <c r="CN75" s="388"/>
      <c r="CO75" s="388"/>
      <c r="CP75" s="388"/>
      <c r="CQ75" s="388"/>
      <c r="CR75" s="388"/>
      <c r="CS75" s="388"/>
      <c r="CT75" s="388"/>
      <c r="CU75" s="388"/>
      <c r="CV75" s="388"/>
      <c r="CW75" s="388"/>
      <c r="CX75" s="388"/>
      <c r="CY75" s="388"/>
      <c r="CZ75" s="388"/>
      <c r="DA75" s="388"/>
      <c r="DB75" s="388"/>
      <c r="DC75" s="388"/>
      <c r="DD75" s="388"/>
      <c r="DE75" s="388"/>
      <c r="DF75" s="388"/>
      <c r="DG75" s="388"/>
      <c r="DH75" s="388"/>
      <c r="DI75" s="388" t="s">
        <v>223</v>
      </c>
      <c r="DJ75" s="388"/>
      <c r="DK75" s="388"/>
      <c r="DL75" s="389"/>
      <c r="DM75" s="901" t="s">
        <v>44</v>
      </c>
      <c r="DN75" s="902"/>
      <c r="DO75" s="902"/>
      <c r="DP75" s="903"/>
    </row>
    <row r="76" spans="1:121" s="89" customFormat="1" ht="123" customHeight="1" thickBot="1">
      <c r="A76" s="114"/>
      <c r="B76" s="121"/>
      <c r="C76" s="845"/>
      <c r="D76" s="780"/>
      <c r="E76" s="535"/>
      <c r="F76" s="536"/>
      <c r="G76" s="536"/>
      <c r="H76" s="536"/>
      <c r="I76" s="536"/>
      <c r="J76" s="536"/>
      <c r="K76" s="536"/>
      <c r="L76" s="536"/>
      <c r="M76" s="536"/>
      <c r="N76" s="536"/>
      <c r="O76" s="536"/>
      <c r="P76" s="536"/>
      <c r="Q76" s="536"/>
      <c r="R76" s="536"/>
      <c r="S76" s="536"/>
      <c r="T76" s="536"/>
      <c r="U76" s="536"/>
      <c r="V76" s="536"/>
      <c r="W76" s="536"/>
      <c r="X76" s="536"/>
      <c r="Y76" s="536"/>
      <c r="Z76" s="536"/>
      <c r="AA76" s="536"/>
      <c r="AB76" s="536"/>
      <c r="AC76" s="536"/>
      <c r="AD76" s="536"/>
      <c r="AE76" s="536"/>
      <c r="AF76" s="536"/>
      <c r="AG76" s="536"/>
      <c r="AH76" s="536"/>
      <c r="AI76" s="536"/>
      <c r="AJ76" s="536"/>
      <c r="AK76" s="536"/>
      <c r="AL76" s="536"/>
      <c r="AM76" s="536"/>
      <c r="AN76" s="536"/>
      <c r="AO76" s="536"/>
      <c r="AP76" s="536"/>
      <c r="AQ76" s="536"/>
      <c r="AR76" s="536"/>
      <c r="AS76" s="536"/>
      <c r="AT76" s="536"/>
      <c r="AU76" s="536"/>
      <c r="AV76" s="536"/>
      <c r="AW76" s="536"/>
      <c r="AX76" s="536"/>
      <c r="AY76" s="536"/>
      <c r="AZ76" s="536"/>
      <c r="BA76" s="536"/>
      <c r="BB76" s="536"/>
      <c r="BC76" s="536"/>
      <c r="BD76" s="536"/>
      <c r="BE76" s="536"/>
      <c r="BF76" s="536"/>
      <c r="BG76" s="536"/>
      <c r="BH76" s="536"/>
      <c r="BI76" s="536"/>
      <c r="BJ76" s="536"/>
      <c r="BK76" s="536"/>
      <c r="BL76" s="536"/>
      <c r="BM76" s="536"/>
      <c r="BN76" s="536"/>
      <c r="BO76" s="536"/>
      <c r="BP76" s="536"/>
      <c r="BQ76" s="536"/>
      <c r="BR76" s="537"/>
      <c r="BS76" s="390"/>
      <c r="BT76" s="390"/>
      <c r="BU76" s="390"/>
      <c r="BV76" s="390"/>
      <c r="BW76" s="390"/>
      <c r="BX76" s="390"/>
      <c r="BY76" s="390"/>
      <c r="BZ76" s="390"/>
      <c r="CA76" s="390"/>
      <c r="CB76" s="390"/>
      <c r="CC76" s="390"/>
      <c r="CD76" s="390"/>
      <c r="CE76" s="390"/>
      <c r="CF76" s="390"/>
      <c r="CG76" s="390"/>
      <c r="CH76" s="390"/>
      <c r="CI76" s="390"/>
      <c r="CJ76" s="390"/>
      <c r="CK76" s="390"/>
      <c r="CL76" s="390"/>
      <c r="CM76" s="390"/>
      <c r="CN76" s="390"/>
      <c r="CO76" s="390"/>
      <c r="CP76" s="390"/>
      <c r="CQ76" s="390"/>
      <c r="CR76" s="390"/>
      <c r="CS76" s="390"/>
      <c r="CT76" s="390"/>
      <c r="CU76" s="390"/>
      <c r="CV76" s="390"/>
      <c r="CW76" s="390"/>
      <c r="CX76" s="390"/>
      <c r="CY76" s="390"/>
      <c r="CZ76" s="390"/>
      <c r="DA76" s="390"/>
      <c r="DB76" s="390"/>
      <c r="DC76" s="390"/>
      <c r="DD76" s="390"/>
      <c r="DE76" s="390"/>
      <c r="DF76" s="390"/>
      <c r="DG76" s="390"/>
      <c r="DH76" s="390"/>
      <c r="DI76" s="390"/>
      <c r="DJ76" s="390"/>
      <c r="DK76" s="390"/>
      <c r="DL76" s="391"/>
      <c r="DM76" s="904"/>
      <c r="DN76" s="905"/>
      <c r="DO76" s="905"/>
      <c r="DP76" s="906"/>
    </row>
    <row r="77" spans="1:121" s="89" customFormat="1" ht="409.6" customHeight="1" thickBot="1">
      <c r="B77" s="92"/>
      <c r="C77" s="221"/>
      <c r="D77" s="221"/>
      <c r="E77" s="221"/>
      <c r="F77" s="221"/>
      <c r="G77" s="221"/>
      <c r="H77" s="221"/>
      <c r="I77" s="221"/>
      <c r="J77" s="221"/>
      <c r="K77" s="221"/>
      <c r="L77" s="221"/>
      <c r="M77" s="221"/>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223"/>
      <c r="AN77" s="223"/>
      <c r="AO77" s="223"/>
      <c r="AP77" s="223"/>
      <c r="AQ77" s="223"/>
      <c r="AR77" s="223"/>
      <c r="AS77" s="223"/>
      <c r="AT77" s="223"/>
      <c r="AU77" s="223"/>
      <c r="AV77" s="223"/>
      <c r="AW77" s="223"/>
      <c r="AX77" s="223"/>
      <c r="AY77" s="223"/>
      <c r="AZ77" s="223"/>
      <c r="BA77" s="223"/>
      <c r="BB77" s="223"/>
      <c r="BC77" s="223"/>
      <c r="BD77" s="223"/>
      <c r="BE77" s="223"/>
      <c r="BF77" s="223"/>
      <c r="BG77" s="223"/>
      <c r="BH77" s="223"/>
      <c r="BI77" s="223"/>
      <c r="BJ77" s="223"/>
      <c r="BK77" s="223"/>
      <c r="BL77" s="223"/>
      <c r="BM77" s="223"/>
      <c r="BN77" s="223"/>
      <c r="BO77" s="223"/>
      <c r="BP77" s="223"/>
      <c r="BQ77" s="223"/>
      <c r="BR77" s="223"/>
      <c r="BS77" s="223"/>
      <c r="BT77" s="223"/>
      <c r="BU77" s="223"/>
      <c r="BV77" s="223"/>
      <c r="BW77" s="223"/>
      <c r="BX77" s="223"/>
      <c r="BY77" s="223"/>
      <c r="BZ77" s="223"/>
      <c r="CA77" s="223"/>
      <c r="CB77" s="223"/>
      <c r="CC77" s="223"/>
      <c r="CD77" s="223"/>
      <c r="CE77" s="223"/>
      <c r="CF77" s="223"/>
      <c r="CG77" s="223"/>
      <c r="CH77" s="223"/>
      <c r="CI77" s="223"/>
      <c r="CJ77" s="223"/>
      <c r="CK77" s="223"/>
      <c r="CL77" s="223"/>
      <c r="CM77" s="223"/>
      <c r="CN77" s="223"/>
      <c r="CO77" s="223"/>
      <c r="CP77" s="223"/>
      <c r="CQ77" s="223"/>
      <c r="CR77" s="223"/>
      <c r="CS77" s="223"/>
      <c r="CT77" s="223"/>
      <c r="CU77" s="223"/>
      <c r="CV77" s="223"/>
      <c r="CW77" s="223"/>
      <c r="CX77" s="223"/>
      <c r="CY77" s="223"/>
      <c r="CZ77" s="223"/>
      <c r="DA77" s="223"/>
      <c r="DB77" s="223"/>
      <c r="DC77" s="223"/>
      <c r="DD77" s="223"/>
      <c r="DE77" s="223"/>
      <c r="DF77" s="223"/>
      <c r="DG77" s="223"/>
      <c r="DH77" s="223"/>
      <c r="DI77" s="223"/>
      <c r="DJ77" s="223"/>
      <c r="DK77" s="223"/>
      <c r="DL77" s="223"/>
      <c r="DM77" s="223"/>
      <c r="DN77" s="223"/>
      <c r="DO77" s="223"/>
      <c r="DP77" s="223"/>
      <c r="DQ77" s="223"/>
    </row>
    <row r="78" spans="1:121" s="89" customFormat="1" ht="235.5" customHeight="1">
      <c r="B78" s="88"/>
      <c r="C78" s="123"/>
      <c r="D78" s="123"/>
      <c r="E78" s="123"/>
      <c r="F78" s="123"/>
      <c r="G78" s="123"/>
      <c r="H78" s="123"/>
      <c r="I78" s="123"/>
      <c r="J78" s="123"/>
      <c r="K78" s="123"/>
      <c r="L78" s="123"/>
      <c r="M78" s="123"/>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row>
    <row r="79" spans="1:121" ht="235.5" customHeight="1"/>
    <row r="80" spans="1:121" ht="235.5" customHeight="1"/>
    <row r="81" ht="235.5" customHeight="1"/>
    <row r="82" ht="235.5" customHeight="1"/>
    <row r="83" ht="235.5" customHeight="1"/>
    <row r="84" ht="235.5" customHeight="1"/>
    <row r="85" ht="235.5" customHeight="1"/>
    <row r="86" ht="235.5" customHeight="1"/>
    <row r="87" ht="235.5" customHeight="1"/>
    <row r="88" ht="235.5" customHeight="1"/>
    <row r="89" ht="235.5" customHeight="1"/>
    <row r="90" ht="235.5" customHeight="1"/>
    <row r="91" ht="235.5" customHeight="1"/>
    <row r="92" ht="235.5" customHeight="1"/>
    <row r="93" ht="235.5" customHeight="1"/>
    <row r="94" ht="235.5" customHeight="1"/>
    <row r="95" ht="235.5" customHeight="1"/>
    <row r="96" ht="235.5" customHeight="1"/>
    <row r="97" ht="235.5" customHeight="1"/>
    <row r="98" ht="235.5" customHeight="1"/>
    <row r="99" ht="235.5" customHeight="1"/>
    <row r="100" ht="235.5" customHeight="1"/>
    <row r="101" ht="235.5" customHeight="1"/>
    <row r="102" ht="235.5" customHeight="1"/>
    <row r="103" ht="235.5" customHeight="1"/>
    <row r="104" ht="235.5" customHeight="1"/>
    <row r="105" ht="235.5" customHeight="1"/>
    <row r="106" ht="235.5" customHeight="1"/>
    <row r="107" ht="235.5" customHeight="1"/>
    <row r="108" ht="235.5" customHeight="1"/>
    <row r="109" ht="235.5" customHeight="1"/>
    <row r="110" ht="235.5" customHeight="1"/>
    <row r="111" ht="235.5" customHeight="1"/>
    <row r="112" ht="235.5" customHeight="1"/>
    <row r="113" ht="235.5" customHeight="1"/>
    <row r="114" ht="235.5" customHeight="1"/>
    <row r="115" ht="235.5" customHeight="1"/>
    <row r="116" ht="235.5" customHeight="1"/>
    <row r="117" ht="235.5" customHeight="1"/>
    <row r="118" ht="235.5" customHeight="1"/>
    <row r="119" ht="235.5" customHeight="1"/>
    <row r="120" ht="235.5" customHeight="1"/>
    <row r="121" ht="235.5" customHeight="1"/>
    <row r="122" ht="235.5" customHeight="1"/>
    <row r="123" ht="235.5" customHeight="1"/>
    <row r="124" ht="235.5" customHeight="1"/>
    <row r="125" ht="235.5" customHeight="1"/>
    <row r="126" ht="235.5" customHeight="1"/>
    <row r="127" ht="235.5" customHeight="1"/>
    <row r="128" ht="235.5" customHeight="1"/>
    <row r="129" ht="235.5" customHeight="1"/>
    <row r="130" ht="235.5" customHeight="1"/>
    <row r="131" ht="235.5" customHeight="1"/>
    <row r="132" ht="235.5" customHeight="1"/>
    <row r="133" ht="235.5" customHeight="1"/>
    <row r="134" ht="235.5" customHeight="1"/>
    <row r="135" ht="235.5" customHeight="1"/>
    <row r="136" ht="235.5" customHeight="1"/>
    <row r="137" ht="235.5" customHeight="1"/>
    <row r="138" ht="235.5" customHeight="1"/>
    <row r="139" ht="235.5" customHeight="1"/>
    <row r="140" ht="235.5" customHeight="1"/>
    <row r="141" ht="235.5" customHeight="1"/>
    <row r="142" ht="235.5" customHeight="1"/>
    <row r="143" ht="235.5" customHeight="1"/>
    <row r="144" ht="235.5" customHeight="1"/>
    <row r="145" ht="235.5" customHeight="1"/>
    <row r="146" ht="235.5" customHeight="1"/>
    <row r="147" ht="235.5" customHeight="1"/>
    <row r="148" ht="235.5" customHeight="1"/>
    <row r="149" ht="235.5" customHeight="1"/>
    <row r="150" ht="235.5" customHeight="1"/>
    <row r="151" ht="235.5" customHeight="1"/>
    <row r="152" ht="235.5" customHeight="1"/>
    <row r="153" ht="235.5" customHeight="1"/>
    <row r="154" ht="235.5" customHeight="1"/>
    <row r="155" ht="235.5" customHeight="1"/>
    <row r="156" ht="235.5" customHeight="1"/>
    <row r="157" ht="235.5" customHeight="1"/>
    <row r="158" ht="235.5" customHeight="1"/>
    <row r="159" ht="235.5" customHeight="1"/>
    <row r="160" ht="235.5" customHeight="1"/>
    <row r="161" ht="235.5" customHeight="1"/>
    <row r="162" ht="235.5" customHeight="1"/>
    <row r="163" ht="235.5" customHeight="1"/>
    <row r="164" ht="235.5" customHeight="1"/>
    <row r="165" ht="235.5" customHeight="1"/>
    <row r="166" ht="235.5" customHeight="1"/>
    <row r="167" ht="235.5" customHeight="1"/>
  </sheetData>
  <mergeCells count="551">
    <mergeCell ref="BW16:BX16"/>
    <mergeCell ref="BW65:BX65"/>
    <mergeCell ref="BS16:BT16"/>
    <mergeCell ref="BS17:BS18"/>
    <mergeCell ref="BT17:BT20"/>
    <mergeCell ref="BS19:BS20"/>
    <mergeCell ref="BS21:BS22"/>
    <mergeCell ref="BT21:BT24"/>
    <mergeCell ref="BS23:BS24"/>
    <mergeCell ref="BS25:BT28"/>
    <mergeCell ref="CU41:CU42"/>
    <mergeCell ref="CB36:CC36"/>
    <mergeCell ref="CD34:CE34"/>
    <mergeCell ref="CD35:CE35"/>
    <mergeCell ref="CC16:DP16"/>
    <mergeCell ref="CB38:CC38"/>
    <mergeCell ref="CB39:CC39"/>
    <mergeCell ref="CB40:CC40"/>
    <mergeCell ref="CB41:CC42"/>
    <mergeCell ref="DB41:DB42"/>
    <mergeCell ref="CY41:CY42"/>
    <mergeCell ref="CX41:CX42"/>
    <mergeCell ref="DG41:DG42"/>
    <mergeCell ref="CO41:CO42"/>
    <mergeCell ref="CP41:CP42"/>
    <mergeCell ref="CD36:CE36"/>
    <mergeCell ref="CD32:CE32"/>
    <mergeCell ref="CB35:CC35"/>
    <mergeCell ref="BQ17:BQ18"/>
    <mergeCell ref="BR17:BR20"/>
    <mergeCell ref="BQ19:BQ20"/>
    <mergeCell ref="DM54:DP54"/>
    <mergeCell ref="DM55:DP55"/>
    <mergeCell ref="BQ21:BQ22"/>
    <mergeCell ref="CS41:CS42"/>
    <mergeCell ref="BR21:BR24"/>
    <mergeCell ref="CC17:DP20"/>
    <mergeCell ref="CD54:CE54"/>
    <mergeCell ref="CD52:CE52"/>
    <mergeCell ref="DM36:DP37"/>
    <mergeCell ref="BS31:DL31"/>
    <mergeCell ref="DA41:DA42"/>
    <mergeCell ref="CZ41:CZ42"/>
    <mergeCell ref="DD41:DD42"/>
    <mergeCell ref="DM33:DP33"/>
    <mergeCell ref="DM34:DP34"/>
    <mergeCell ref="DM35:DP35"/>
    <mergeCell ref="CK41:CK42"/>
    <mergeCell ref="CD53:CE53"/>
    <mergeCell ref="CH41:CH42"/>
    <mergeCell ref="CD37:CE37"/>
    <mergeCell ref="DM75:DP76"/>
    <mergeCell ref="DM63:DP63"/>
    <mergeCell ref="DL69:DL70"/>
    <mergeCell ref="DM69:DP70"/>
    <mergeCell ref="DM71:DP72"/>
    <mergeCell ref="DL65:DL66"/>
    <mergeCell ref="DL67:DL68"/>
    <mergeCell ref="DM59:DP59"/>
    <mergeCell ref="CR67:CR68"/>
    <mergeCell ref="CR69:CR70"/>
    <mergeCell ref="CR71:CR72"/>
    <mergeCell ref="CZ69:CZ70"/>
    <mergeCell ref="CZ71:CZ72"/>
    <mergeCell ref="CZ65:CZ66"/>
    <mergeCell ref="CT65:CT66"/>
    <mergeCell ref="CT67:CT68"/>
    <mergeCell ref="DM74:DP74"/>
    <mergeCell ref="DM65:DP66"/>
    <mergeCell ref="DM67:DP68"/>
    <mergeCell ref="DM73:DP73"/>
    <mergeCell ref="CX69:CX70"/>
    <mergeCell ref="CX71:CX72"/>
    <mergeCell ref="DB71:DB72"/>
    <mergeCell ref="DG57:DG58"/>
    <mergeCell ref="CW57:CW58"/>
    <mergeCell ref="CZ67:CZ68"/>
    <mergeCell ref="CX65:CX66"/>
    <mergeCell ref="CX67:CX68"/>
    <mergeCell ref="CF41:CF42"/>
    <mergeCell ref="CG41:CG42"/>
    <mergeCell ref="BY41:CA42"/>
    <mergeCell ref="BW69:BX69"/>
    <mergeCell ref="BW70:BX70"/>
    <mergeCell ref="BW71:BX71"/>
    <mergeCell ref="BW72:BX72"/>
    <mergeCell ref="CK57:CK58"/>
    <mergeCell ref="CH57:CH58"/>
    <mergeCell ref="CT69:CT70"/>
    <mergeCell ref="CV69:CV70"/>
    <mergeCell ref="CV71:CV72"/>
    <mergeCell ref="CR65:CR66"/>
    <mergeCell ref="CP69:CP70"/>
    <mergeCell ref="CB43:CC43"/>
    <mergeCell ref="CB44:CC44"/>
    <mergeCell ref="CB45:CC45"/>
    <mergeCell ref="CB46:CC46"/>
    <mergeCell ref="CD46:CE46"/>
    <mergeCell ref="CD47:CE47"/>
    <mergeCell ref="CD73:CE73"/>
    <mergeCell ref="CD74:CE74"/>
    <mergeCell ref="CB71:CC72"/>
    <mergeCell ref="CB65:CC66"/>
    <mergeCell ref="CD59:CE59"/>
    <mergeCell ref="CD63:CE63"/>
    <mergeCell ref="CB63:CC63"/>
    <mergeCell ref="CB59:CC59"/>
    <mergeCell ref="CB60:CC60"/>
    <mergeCell ref="CB61:CC61"/>
    <mergeCell ref="CD67:CE68"/>
    <mergeCell ref="CD69:CE70"/>
    <mergeCell ref="CB69:CC70"/>
    <mergeCell ref="CY57:CY58"/>
    <mergeCell ref="CX57:CX58"/>
    <mergeCell ref="DB69:DB70"/>
    <mergeCell ref="CP67:CP68"/>
    <mergeCell ref="CD65:CE66"/>
    <mergeCell ref="CP65:CP66"/>
    <mergeCell ref="CR57:CR58"/>
    <mergeCell ref="CU57:CU58"/>
    <mergeCell ref="CB57:CC58"/>
    <mergeCell ref="CV57:CV58"/>
    <mergeCell ref="DB65:DB66"/>
    <mergeCell ref="DB67:DB68"/>
    <mergeCell ref="DM42:DP42"/>
    <mergeCell ref="DM46:DP46"/>
    <mergeCell ref="DM47:DP47"/>
    <mergeCell ref="DM51:DP51"/>
    <mergeCell ref="DA57:DA58"/>
    <mergeCell ref="DE57:DE58"/>
    <mergeCell ref="DK41:DK42"/>
    <mergeCell ref="DK57:DK58"/>
    <mergeCell ref="DJ41:DJ42"/>
    <mergeCell ref="DJ57:DJ58"/>
    <mergeCell ref="DH57:DH58"/>
    <mergeCell ref="DI57:DI58"/>
    <mergeCell ref="DL41:DL42"/>
    <mergeCell ref="DF57:DF58"/>
    <mergeCell ref="DD57:DD58"/>
    <mergeCell ref="DM58:DP58"/>
    <mergeCell ref="DL57:DL58"/>
    <mergeCell ref="DI41:DI42"/>
    <mergeCell ref="DH41:DH42"/>
    <mergeCell ref="BQ16:BR16"/>
    <mergeCell ref="BM16:BN16"/>
    <mergeCell ref="C73:C76"/>
    <mergeCell ref="D73:D76"/>
    <mergeCell ref="C51:C54"/>
    <mergeCell ref="D51:D54"/>
    <mergeCell ref="C57:C63"/>
    <mergeCell ref="D57:D63"/>
    <mergeCell ref="C65:C72"/>
    <mergeCell ref="D65:D72"/>
    <mergeCell ref="BC25:BD28"/>
    <mergeCell ref="C46:C47"/>
    <mergeCell ref="D46:D47"/>
    <mergeCell ref="AY25:AZ28"/>
    <mergeCell ref="K25:L28"/>
    <mergeCell ref="AQ25:AR28"/>
    <mergeCell ref="C17:D28"/>
    <mergeCell ref="H25:H28"/>
    <mergeCell ref="AM17:AM18"/>
    <mergeCell ref="AN17:AN20"/>
    <mergeCell ref="K55:P55"/>
    <mergeCell ref="E41:L42"/>
    <mergeCell ref="E51:G54"/>
    <mergeCell ref="H51:I54"/>
    <mergeCell ref="DM31:DP31"/>
    <mergeCell ref="BU71:BV72"/>
    <mergeCell ref="CB67:CC68"/>
    <mergeCell ref="P51:R54"/>
    <mergeCell ref="S51:BG54"/>
    <mergeCell ref="CB47:CC47"/>
    <mergeCell ref="CB48:CC48"/>
    <mergeCell ref="CB49:CC49"/>
    <mergeCell ref="CB50:CC50"/>
    <mergeCell ref="CB51:CC51"/>
    <mergeCell ref="CB52:CC52"/>
    <mergeCell ref="CB53:CC53"/>
    <mergeCell ref="CT57:CT58"/>
    <mergeCell ref="CF57:CF58"/>
    <mergeCell ref="CG57:CG58"/>
    <mergeCell ref="CV65:CV66"/>
    <mergeCell ref="DL71:DL72"/>
    <mergeCell ref="CW41:CW42"/>
    <mergeCell ref="CP71:CP72"/>
    <mergeCell ref="CD71:CE72"/>
    <mergeCell ref="DF41:DF42"/>
    <mergeCell ref="DM52:DP52"/>
    <mergeCell ref="DM53:DP53"/>
    <mergeCell ref="DM41:DP41"/>
    <mergeCell ref="W17:W18"/>
    <mergeCell ref="W19:W20"/>
    <mergeCell ref="AL17:AL20"/>
    <mergeCell ref="AK25:AL28"/>
    <mergeCell ref="AK21:AK22"/>
    <mergeCell ref="AL21:AL24"/>
    <mergeCell ref="AI16:AJ16"/>
    <mergeCell ref="AM16:AN16"/>
    <mergeCell ref="AK23:AK24"/>
    <mergeCell ref="AK17:AK18"/>
    <mergeCell ref="AK19:AK20"/>
    <mergeCell ref="AM25:AN28"/>
    <mergeCell ref="BO17:BO18"/>
    <mergeCell ref="BP17:BP20"/>
    <mergeCell ref="BI21:BI22"/>
    <mergeCell ref="BM17:BM18"/>
    <mergeCell ref="BN17:BN20"/>
    <mergeCell ref="BM19:BM20"/>
    <mergeCell ref="BK16:BL16"/>
    <mergeCell ref="BO23:BO24"/>
    <mergeCell ref="BO25:BP28"/>
    <mergeCell ref="BL17:BL20"/>
    <mergeCell ref="BK19:BK20"/>
    <mergeCell ref="BL21:BL24"/>
    <mergeCell ref="BM21:BM22"/>
    <mergeCell ref="BO16:BP16"/>
    <mergeCell ref="BI25:BJ28"/>
    <mergeCell ref="BM23:BM24"/>
    <mergeCell ref="BI23:BI24"/>
    <mergeCell ref="BJ21:BJ24"/>
    <mergeCell ref="BN21:BN24"/>
    <mergeCell ref="BM25:BN28"/>
    <mergeCell ref="BO21:BO22"/>
    <mergeCell ref="BP21:BP24"/>
    <mergeCell ref="BI16:BJ16"/>
    <mergeCell ref="BI17:BI18"/>
    <mergeCell ref="E17:F20"/>
    <mergeCell ref="L21:L24"/>
    <mergeCell ref="K21:K22"/>
    <mergeCell ref="D7:T7"/>
    <mergeCell ref="Q16:R16"/>
    <mergeCell ref="G19:H20"/>
    <mergeCell ref="BI19:BI20"/>
    <mergeCell ref="BJ17:BJ20"/>
    <mergeCell ref="AM19:AM20"/>
    <mergeCell ref="AM21:AM22"/>
    <mergeCell ref="O17:O18"/>
    <mergeCell ref="G23:H24"/>
    <mergeCell ref="R17:R20"/>
    <mergeCell ref="O19:O20"/>
    <mergeCell ref="I17:I18"/>
    <mergeCell ref="M23:M24"/>
    <mergeCell ref="N17:N20"/>
    <mergeCell ref="M21:M22"/>
    <mergeCell ref="R21:R24"/>
    <mergeCell ref="AO16:AP16"/>
    <mergeCell ref="X17:X20"/>
    <mergeCell ref="AO17:AO18"/>
    <mergeCell ref="AP17:AP20"/>
    <mergeCell ref="AO19:AO20"/>
    <mergeCell ref="AU16:AV16"/>
    <mergeCell ref="CA23:CA24"/>
    <mergeCell ref="AU17:AU18"/>
    <mergeCell ref="AV17:AV20"/>
    <mergeCell ref="AU19:AU20"/>
    <mergeCell ref="AU23:AU24"/>
    <mergeCell ref="AW16:AX16"/>
    <mergeCell ref="AW17:AW18"/>
    <mergeCell ref="AX17:AX20"/>
    <mergeCell ref="AW19:AW20"/>
    <mergeCell ref="AW21:AW22"/>
    <mergeCell ref="AX21:AX24"/>
    <mergeCell ref="AW23:AW24"/>
    <mergeCell ref="BA16:BB16"/>
    <mergeCell ref="BC16:BD16"/>
    <mergeCell ref="AY16:AZ16"/>
    <mergeCell ref="BO19:BO20"/>
    <mergeCell ref="AY17:AY18"/>
    <mergeCell ref="BK17:BK18"/>
    <mergeCell ref="BC17:BC18"/>
    <mergeCell ref="BD17:BD20"/>
    <mergeCell ref="BC19:BC20"/>
    <mergeCell ref="BA17:BA18"/>
    <mergeCell ref="BB17:BB20"/>
    <mergeCell ref="D33:D37"/>
    <mergeCell ref="AI21:AI22"/>
    <mergeCell ref="M25:N28"/>
    <mergeCell ref="K17:K18"/>
    <mergeCell ref="S25:T28"/>
    <mergeCell ref="E33:Q37"/>
    <mergeCell ref="E25:F28"/>
    <mergeCell ref="G21:H22"/>
    <mergeCell ref="G25:G28"/>
    <mergeCell ref="Q17:Q18"/>
    <mergeCell ref="S19:S20"/>
    <mergeCell ref="C30:D32"/>
    <mergeCell ref="AI17:AI18"/>
    <mergeCell ref="Y21:Y22"/>
    <mergeCell ref="Z21:Z24"/>
    <mergeCell ref="P17:P20"/>
    <mergeCell ref="E21:F24"/>
    <mergeCell ref="G17:H18"/>
    <mergeCell ref="I25:J28"/>
    <mergeCell ref="O25:P28"/>
    <mergeCell ref="N21:N24"/>
    <mergeCell ref="I21:I22"/>
    <mergeCell ref="I23:I24"/>
    <mergeCell ref="K23:K24"/>
    <mergeCell ref="C41:C42"/>
    <mergeCell ref="D41:D42"/>
    <mergeCell ref="C33:C37"/>
    <mergeCell ref="Y25:Z28"/>
    <mergeCell ref="R33:BR37"/>
    <mergeCell ref="Y23:Y24"/>
    <mergeCell ref="AO25:AP28"/>
    <mergeCell ref="AS21:AS22"/>
    <mergeCell ref="AT21:AT24"/>
    <mergeCell ref="AS23:AS24"/>
    <mergeCell ref="AS25:AT28"/>
    <mergeCell ref="BA23:BA24"/>
    <mergeCell ref="BA25:BB28"/>
    <mergeCell ref="BC21:BC22"/>
    <mergeCell ref="BD21:BD24"/>
    <mergeCell ref="BC23:BC24"/>
    <mergeCell ref="AR21:AR24"/>
    <mergeCell ref="AU21:AU22"/>
    <mergeCell ref="AV21:AV24"/>
    <mergeCell ref="AJ21:AJ24"/>
    <mergeCell ref="AU25:AV28"/>
    <mergeCell ref="AI23:AI24"/>
    <mergeCell ref="AI25:AJ28"/>
    <mergeCell ref="Q23:Q24"/>
    <mergeCell ref="AP21:AP24"/>
    <mergeCell ref="DE41:DE42"/>
    <mergeCell ref="O21:O22"/>
    <mergeCell ref="O23:O24"/>
    <mergeCell ref="P21:P24"/>
    <mergeCell ref="Q21:Q22"/>
    <mergeCell ref="T21:T24"/>
    <mergeCell ref="BK21:BK22"/>
    <mergeCell ref="BK23:BK24"/>
    <mergeCell ref="BK25:BL28"/>
    <mergeCell ref="DC41:DC42"/>
    <mergeCell ref="CQ41:CQ42"/>
    <mergeCell ref="BQ23:BQ24"/>
    <mergeCell ref="BQ25:BR28"/>
    <mergeCell ref="CC21:DP24"/>
    <mergeCell ref="CC25:DP28"/>
    <mergeCell ref="E30:BR31"/>
    <mergeCell ref="E32:BR32"/>
    <mergeCell ref="AO21:AO22"/>
    <mergeCell ref="AO23:AO24"/>
    <mergeCell ref="J21:J24"/>
    <mergeCell ref="AZ21:AZ24"/>
    <mergeCell ref="AY23:AY24"/>
    <mergeCell ref="W25:X28"/>
    <mergeCell ref="C4:T4"/>
    <mergeCell ref="D10:T10"/>
    <mergeCell ref="D13:T14"/>
    <mergeCell ref="C9:C14"/>
    <mergeCell ref="D11:T11"/>
    <mergeCell ref="S16:T16"/>
    <mergeCell ref="Q19:Q20"/>
    <mergeCell ref="S17:S18"/>
    <mergeCell ref="I16:J16"/>
    <mergeCell ref="M16:N16"/>
    <mergeCell ref="J17:J20"/>
    <mergeCell ref="L17:L20"/>
    <mergeCell ref="C16:H16"/>
    <mergeCell ref="M17:M18"/>
    <mergeCell ref="I19:I20"/>
    <mergeCell ref="K19:K20"/>
    <mergeCell ref="T17:T20"/>
    <mergeCell ref="K16:L16"/>
    <mergeCell ref="M19:M20"/>
    <mergeCell ref="C5:T5"/>
    <mergeCell ref="D12:T12"/>
    <mergeCell ref="O16:P16"/>
    <mergeCell ref="D9:T9"/>
    <mergeCell ref="D6:T6"/>
    <mergeCell ref="AS16:AT16"/>
    <mergeCell ref="AS17:AS18"/>
    <mergeCell ref="AT17:AT20"/>
    <mergeCell ref="AS19:AS20"/>
    <mergeCell ref="S21:S22"/>
    <mergeCell ref="W21:W22"/>
    <mergeCell ref="W23:W24"/>
    <mergeCell ref="X21:X24"/>
    <mergeCell ref="AK16:AL16"/>
    <mergeCell ref="AN21:AN24"/>
    <mergeCell ref="AM23:AM24"/>
    <mergeCell ref="Y16:Z16"/>
    <mergeCell ref="Y17:Y18"/>
    <mergeCell ref="Z17:Z20"/>
    <mergeCell ref="Y19:Y20"/>
    <mergeCell ref="S23:S24"/>
    <mergeCell ref="AQ23:AQ24"/>
    <mergeCell ref="AQ17:AQ18"/>
    <mergeCell ref="AQ21:AQ22"/>
    <mergeCell ref="AJ17:AJ20"/>
    <mergeCell ref="AI19:AI20"/>
    <mergeCell ref="AQ16:AR16"/>
    <mergeCell ref="AR17:AR20"/>
    <mergeCell ref="AQ19:AQ20"/>
    <mergeCell ref="BA19:BA20"/>
    <mergeCell ref="BA21:BA22"/>
    <mergeCell ref="BB21:BB24"/>
    <mergeCell ref="AZ17:AZ20"/>
    <mergeCell ref="AY19:AY20"/>
    <mergeCell ref="AY21:AY22"/>
    <mergeCell ref="DM57:DP57"/>
    <mergeCell ref="DM32:DP32"/>
    <mergeCell ref="BE16:BF16"/>
    <mergeCell ref="BE17:BE18"/>
    <mergeCell ref="BF17:BF20"/>
    <mergeCell ref="BE19:BE20"/>
    <mergeCell ref="BE21:BE22"/>
    <mergeCell ref="BF21:BF24"/>
    <mergeCell ref="BE23:BE24"/>
    <mergeCell ref="BE25:BF28"/>
    <mergeCell ref="BG16:BH16"/>
    <mergeCell ref="BG17:BG18"/>
    <mergeCell ref="BH17:BH20"/>
    <mergeCell ref="BG19:BG20"/>
    <mergeCell ref="BG21:BG22"/>
    <mergeCell ref="BH21:BH24"/>
    <mergeCell ref="BG23:BG24"/>
    <mergeCell ref="BG25:BH28"/>
    <mergeCell ref="CA16:CB16"/>
    <mergeCell ref="CA17:CA18"/>
    <mergeCell ref="CA19:CA20"/>
    <mergeCell ref="CB17:CB20"/>
    <mergeCell ref="CA21:CA22"/>
    <mergeCell ref="CB21:CB24"/>
    <mergeCell ref="CB56:CC56"/>
    <mergeCell ref="DC57:DC58"/>
    <mergeCell ref="CZ57:CZ58"/>
    <mergeCell ref="CS57:CS58"/>
    <mergeCell ref="CD57:CE58"/>
    <mergeCell ref="DB57:DB58"/>
    <mergeCell ref="CD51:CE51"/>
    <mergeCell ref="CD41:CE42"/>
    <mergeCell ref="CB34:CC34"/>
    <mergeCell ref="BY35:CA35"/>
    <mergeCell ref="BY36:CA36"/>
    <mergeCell ref="BY37:CA37"/>
    <mergeCell ref="BY46:CA46"/>
    <mergeCell ref="BY47:CA47"/>
    <mergeCell ref="BY51:CA51"/>
    <mergeCell ref="BY52:CA52"/>
    <mergeCell ref="BY53:CA53"/>
    <mergeCell ref="BY54:CA54"/>
    <mergeCell ref="BU16:BV16"/>
    <mergeCell ref="CR41:CR42"/>
    <mergeCell ref="CT41:CT42"/>
    <mergeCell ref="CV41:CV42"/>
    <mergeCell ref="CD55:CE55"/>
    <mergeCell ref="CT71:CT72"/>
    <mergeCell ref="CO57:CO58"/>
    <mergeCell ref="CQ57:CQ58"/>
    <mergeCell ref="CP57:CP58"/>
    <mergeCell ref="CB55:CC55"/>
    <mergeCell ref="CV67:CV68"/>
    <mergeCell ref="BU17:BU18"/>
    <mergeCell ref="BV17:BV20"/>
    <mergeCell ref="BU19:BU20"/>
    <mergeCell ref="BU21:BU22"/>
    <mergeCell ref="BV21:BV24"/>
    <mergeCell ref="CD33:CE33"/>
    <mergeCell ref="CB37:CC37"/>
    <mergeCell ref="CB33:CC33"/>
    <mergeCell ref="CB32:CC32"/>
    <mergeCell ref="CB62:CC62"/>
    <mergeCell ref="BU23:BU24"/>
    <mergeCell ref="BU25:BV28"/>
    <mergeCell ref="BY16:BZ16"/>
    <mergeCell ref="BR4:DP4"/>
    <mergeCell ref="BR5:DP5"/>
    <mergeCell ref="BT6:DP6"/>
    <mergeCell ref="BT7:DP7"/>
    <mergeCell ref="BT9:DP9"/>
    <mergeCell ref="BT10:DP10"/>
    <mergeCell ref="BT11:DP11"/>
    <mergeCell ref="BT12:DP12"/>
    <mergeCell ref="BT13:DP13"/>
    <mergeCell ref="BR6:BS6"/>
    <mergeCell ref="BR7:BS7"/>
    <mergeCell ref="BR9:BS14"/>
    <mergeCell ref="BT14:DP14"/>
    <mergeCell ref="CA25:CB28"/>
    <mergeCell ref="E73:BR76"/>
    <mergeCell ref="W41:BR42"/>
    <mergeCell ref="E55:J55"/>
    <mergeCell ref="Q55:BG55"/>
    <mergeCell ref="M41:T42"/>
    <mergeCell ref="E46:BR47"/>
    <mergeCell ref="BH51:BM54"/>
    <mergeCell ref="E57:BR63"/>
    <mergeCell ref="E65:BR72"/>
    <mergeCell ref="BH55:BR55"/>
    <mergeCell ref="BO51:BR54"/>
    <mergeCell ref="BY32:CA32"/>
    <mergeCell ref="BS32:BX32"/>
    <mergeCell ref="BS33:BX33"/>
    <mergeCell ref="BY33:CA33"/>
    <mergeCell ref="BY34:CA34"/>
    <mergeCell ref="AW25:AX28"/>
    <mergeCell ref="Q25:R28"/>
    <mergeCell ref="J51:L54"/>
    <mergeCell ref="M51:O54"/>
    <mergeCell ref="CB73:CC73"/>
    <mergeCell ref="CB74:CC74"/>
    <mergeCell ref="CB54:CC54"/>
    <mergeCell ref="BS46:BX46"/>
    <mergeCell ref="BS47:BX47"/>
    <mergeCell ref="BS51:BX51"/>
    <mergeCell ref="BS52:BX52"/>
    <mergeCell ref="BY17:BY18"/>
    <mergeCell ref="BZ17:BZ20"/>
    <mergeCell ref="BY19:BY20"/>
    <mergeCell ref="BY21:BY22"/>
    <mergeCell ref="BZ21:BZ24"/>
    <mergeCell ref="BY23:BY24"/>
    <mergeCell ref="BY25:BZ28"/>
    <mergeCell ref="BS34:BX34"/>
    <mergeCell ref="BS35:BX35"/>
    <mergeCell ref="BS36:BX36"/>
    <mergeCell ref="BS37:BX37"/>
    <mergeCell ref="BS41:BX42"/>
    <mergeCell ref="BW17:BW18"/>
    <mergeCell ref="BX17:BX20"/>
    <mergeCell ref="BW19:BW20"/>
    <mergeCell ref="BW21:BW22"/>
    <mergeCell ref="BX21:BX24"/>
    <mergeCell ref="BW23:BW24"/>
    <mergeCell ref="BW25:BX28"/>
    <mergeCell ref="BS73:BX73"/>
    <mergeCell ref="BS74:BX74"/>
    <mergeCell ref="BS53:BX53"/>
    <mergeCell ref="BS54:BX54"/>
    <mergeCell ref="BY55:CA55"/>
    <mergeCell ref="BY59:CA59"/>
    <mergeCell ref="BY73:CA73"/>
    <mergeCell ref="BY74:CA74"/>
    <mergeCell ref="BY57:CA58"/>
    <mergeCell ref="BY63:CA63"/>
    <mergeCell ref="BY65:CA66"/>
    <mergeCell ref="BY67:CA68"/>
    <mergeCell ref="BY69:CA70"/>
    <mergeCell ref="BY71:CA72"/>
    <mergeCell ref="BU69:BV70"/>
    <mergeCell ref="BU65:BV66"/>
    <mergeCell ref="BS55:BX55"/>
    <mergeCell ref="BS59:BX59"/>
    <mergeCell ref="BS63:BX63"/>
    <mergeCell ref="BS57:BX58"/>
    <mergeCell ref="BU67:BV68"/>
    <mergeCell ref="BW66:BX66"/>
    <mergeCell ref="BW67:BX67"/>
    <mergeCell ref="BW68:BX68"/>
  </mergeCells>
  <printOptions horizontalCentered="1" verticalCentered="1"/>
  <pageMargins left="0" right="0" top="0" bottom="0" header="0" footer="0"/>
  <pageSetup paperSize="145" scale="10" fitToWidth="0"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0:F14"/>
  <sheetViews>
    <sheetView workbookViewId="0">
      <selection activeCell="E11" sqref="E11"/>
    </sheetView>
  </sheetViews>
  <sheetFormatPr baseColWidth="10" defaultRowHeight="15"/>
  <cols>
    <col min="5" max="5" width="15.140625" bestFit="1" customWidth="1"/>
  </cols>
  <sheetData>
    <row r="10" spans="5:6">
      <c r="E10">
        <v>8165031.9518433297</v>
      </c>
      <c r="F10">
        <v>0.47580393557015321</v>
      </c>
    </row>
    <row r="11" spans="5:6">
      <c r="E11">
        <v>17160496.879999999</v>
      </c>
    </row>
    <row r="12" spans="5:6">
      <c r="E12">
        <v>66418643.431699999</v>
      </c>
      <c r="F12">
        <v>0.66659629036166279</v>
      </c>
    </row>
    <row r="13" spans="5:6">
      <c r="E13">
        <v>99638483.430000007</v>
      </c>
    </row>
    <row r="14" spans="5:6">
      <c r="E14">
        <v>0.31716913839054373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2:AL52"/>
  <sheetViews>
    <sheetView topLeftCell="A5" zoomScale="90" zoomScaleNormal="90" workbookViewId="0">
      <pane xSplit="2" ySplit="1" topLeftCell="G6" activePane="bottomRight" state="frozen"/>
      <selection activeCell="A5" sqref="A5"/>
      <selection pane="topRight" activeCell="C5" sqref="C5"/>
      <selection pane="bottomLeft" activeCell="A6" sqref="A6"/>
      <selection pane="bottomRight" activeCell="R21" sqref="R21"/>
    </sheetView>
  </sheetViews>
  <sheetFormatPr baseColWidth="10" defaultRowHeight="15" customHeight="1"/>
  <cols>
    <col min="1" max="1" width="25.28515625" style="97" bestFit="1" customWidth="1"/>
    <col min="2" max="2" width="11.5703125" style="95" customWidth="1"/>
    <col min="3" max="3" width="13" style="96" bestFit="1" customWidth="1"/>
    <col min="4" max="9" width="12.7109375" style="96" bestFit="1" customWidth="1"/>
    <col min="10" max="10" width="12" style="96" customWidth="1"/>
    <col min="11" max="12" width="12.42578125" style="96" bestFit="1" customWidth="1"/>
    <col min="13" max="13" width="14" style="96" customWidth="1"/>
    <col min="14" max="14" width="13.28515625" style="96" bestFit="1" customWidth="1"/>
    <col min="15" max="15" width="12" style="96" bestFit="1" customWidth="1"/>
    <col min="16" max="16" width="13.5703125" style="96" bestFit="1" customWidth="1"/>
    <col min="17" max="17" width="13.28515625" style="96" bestFit="1" customWidth="1"/>
    <col min="18" max="16384" width="11.42578125" style="96"/>
  </cols>
  <sheetData>
    <row r="2" spans="1:17" ht="15" customHeight="1">
      <c r="A2" s="94" t="s">
        <v>1</v>
      </c>
    </row>
    <row r="3" spans="1:17" ht="15" customHeight="1">
      <c r="C3" s="98" t="s">
        <v>111</v>
      </c>
      <c r="D3" s="98"/>
      <c r="E3" s="98"/>
      <c r="F3" s="98"/>
      <c r="G3" s="98"/>
      <c r="H3" s="98"/>
      <c r="I3" s="98"/>
      <c r="J3" s="98"/>
      <c r="K3" s="98"/>
      <c r="L3" s="98"/>
      <c r="M3" s="98"/>
      <c r="N3" s="98"/>
      <c r="O3" s="99" t="s">
        <v>112</v>
      </c>
    </row>
    <row r="4" spans="1:17" s="102" customFormat="1" ht="15" customHeight="1">
      <c r="A4" s="100" t="s">
        <v>113</v>
      </c>
      <c r="B4" s="101"/>
      <c r="C4" s="101"/>
      <c r="D4" s="101"/>
      <c r="E4" s="101"/>
      <c r="F4" s="101"/>
      <c r="G4" s="101"/>
      <c r="H4" s="101"/>
      <c r="I4" s="101"/>
      <c r="J4" s="101"/>
      <c r="K4" s="101"/>
      <c r="L4" s="101"/>
      <c r="M4" s="101"/>
      <c r="N4" s="101"/>
      <c r="O4" s="109" t="s">
        <v>114</v>
      </c>
    </row>
    <row r="5" spans="1:17" s="104" customFormat="1" ht="15" customHeight="1">
      <c r="A5" s="103"/>
      <c r="B5" s="103" t="s">
        <v>89</v>
      </c>
      <c r="C5" s="104">
        <v>2015</v>
      </c>
      <c r="D5" s="108">
        <v>42370</v>
      </c>
      <c r="E5" s="108">
        <v>42401</v>
      </c>
      <c r="F5" s="108">
        <v>42430</v>
      </c>
      <c r="G5" s="108">
        <v>42461</v>
      </c>
      <c r="H5" s="108">
        <v>42491</v>
      </c>
      <c r="I5" s="108">
        <v>42522</v>
      </c>
      <c r="J5" s="108">
        <v>42552</v>
      </c>
      <c r="K5" s="108">
        <v>42583</v>
      </c>
      <c r="L5" s="108">
        <v>42614</v>
      </c>
      <c r="M5" s="108">
        <v>42644</v>
      </c>
      <c r="N5" s="108">
        <v>42675</v>
      </c>
      <c r="O5" s="108">
        <v>42705</v>
      </c>
    </row>
    <row r="6" spans="1:17" s="102" customFormat="1" ht="15" customHeight="1">
      <c r="A6" s="100" t="s">
        <v>119</v>
      </c>
      <c r="B6" s="101"/>
      <c r="Q6" s="102">
        <v>6652510.96</v>
      </c>
    </row>
    <row r="7" spans="1:17" s="102" customFormat="1" ht="15" customHeight="1">
      <c r="A7" s="107" t="s">
        <v>118</v>
      </c>
      <c r="B7" s="101" t="s">
        <v>92</v>
      </c>
      <c r="C7" s="110">
        <v>40391146.800804429</v>
      </c>
      <c r="D7" s="110">
        <v>3654569.2791390093</v>
      </c>
      <c r="E7" s="110">
        <v>3354042.4427544302</v>
      </c>
      <c r="F7" s="110">
        <v>3304787.66</v>
      </c>
      <c r="G7" s="110">
        <v>3478737.6046577031</v>
      </c>
      <c r="H7" s="110">
        <v>3368359.9039437198</v>
      </c>
      <c r="I7" s="110">
        <v>3457009.56</v>
      </c>
      <c r="J7" s="110">
        <v>3473606.11</v>
      </c>
      <c r="K7" s="110">
        <v>3419974.5259515699</v>
      </c>
      <c r="L7" s="110">
        <v>3312470.4994070423</v>
      </c>
      <c r="M7" s="110">
        <v>3434983.9900000021</v>
      </c>
      <c r="N7" s="110">
        <v>3208579.83</v>
      </c>
      <c r="P7" s="110">
        <v>3443008.9</v>
      </c>
      <c r="Q7" s="110">
        <f>Q6-P7</f>
        <v>3209502.06</v>
      </c>
    </row>
    <row r="8" spans="1:17" s="102" customFormat="1" ht="15" customHeight="1">
      <c r="A8" s="107" t="s">
        <v>116</v>
      </c>
      <c r="B8" s="101" t="s">
        <v>115</v>
      </c>
      <c r="C8" s="110">
        <v>104569</v>
      </c>
      <c r="D8" s="110">
        <v>105022</v>
      </c>
      <c r="E8" s="110">
        <v>105381</v>
      </c>
      <c r="F8" s="110">
        <v>105677</v>
      </c>
      <c r="G8" s="110">
        <v>106277</v>
      </c>
      <c r="H8" s="110">
        <v>107354</v>
      </c>
      <c r="I8" s="110">
        <v>107750</v>
      </c>
      <c r="J8" s="110">
        <v>108026</v>
      </c>
      <c r="K8" s="110">
        <v>108247</v>
      </c>
      <c r="L8" s="110">
        <v>108622</v>
      </c>
      <c r="M8" s="110">
        <v>108958</v>
      </c>
      <c r="N8" s="110">
        <v>109253</v>
      </c>
      <c r="O8" s="110"/>
      <c r="P8" s="110">
        <v>109855</v>
      </c>
      <c r="Q8" s="110">
        <v>110165</v>
      </c>
    </row>
    <row r="9" spans="1:17" s="102" customFormat="1" ht="15" customHeight="1">
      <c r="A9" s="107" t="s">
        <v>117</v>
      </c>
      <c r="B9" s="101" t="s">
        <v>125</v>
      </c>
      <c r="C9" s="111">
        <f>C8*4.31</f>
        <v>450692.38999999996</v>
      </c>
      <c r="D9" s="111">
        <f t="shared" ref="D9:P9" si="0">D8*4.31</f>
        <v>452644.81999999995</v>
      </c>
      <c r="E9" s="111">
        <f t="shared" si="0"/>
        <v>454192.11</v>
      </c>
      <c r="F9" s="111">
        <f t="shared" si="0"/>
        <v>455467.86999999994</v>
      </c>
      <c r="G9" s="111">
        <f t="shared" si="0"/>
        <v>458053.86999999994</v>
      </c>
      <c r="H9" s="111">
        <f t="shared" si="0"/>
        <v>462695.73999999993</v>
      </c>
      <c r="I9" s="111">
        <f t="shared" si="0"/>
        <v>464402.49999999994</v>
      </c>
      <c r="J9" s="111">
        <f t="shared" si="0"/>
        <v>465592.05999999994</v>
      </c>
      <c r="K9" s="111">
        <f t="shared" si="0"/>
        <v>466544.56999999995</v>
      </c>
      <c r="L9" s="111">
        <f t="shared" si="0"/>
        <v>468160.81999999995</v>
      </c>
      <c r="M9" s="111">
        <f t="shared" si="0"/>
        <v>469608.98</v>
      </c>
      <c r="N9" s="111">
        <f t="shared" si="0"/>
        <v>470880.42999999993</v>
      </c>
      <c r="O9" s="111">
        <f t="shared" si="0"/>
        <v>0</v>
      </c>
      <c r="P9" s="111">
        <f t="shared" si="0"/>
        <v>473475.04999999993</v>
      </c>
      <c r="Q9" s="152">
        <f>Q8*4.31</f>
        <v>474811.14999999997</v>
      </c>
    </row>
    <row r="10" spans="1:17" s="102" customFormat="1" ht="15" customHeight="1">
      <c r="A10" s="107"/>
      <c r="B10" s="101"/>
    </row>
    <row r="11" spans="1:17" s="104" customFormat="1" ht="15" customHeight="1">
      <c r="A11" s="103"/>
      <c r="B11" s="103" t="s">
        <v>89</v>
      </c>
      <c r="C11" s="104">
        <v>2015</v>
      </c>
      <c r="D11" s="108">
        <v>42370</v>
      </c>
      <c r="E11" s="108">
        <v>42401</v>
      </c>
      <c r="F11" s="108">
        <v>42430</v>
      </c>
      <c r="G11" s="108">
        <v>42461</v>
      </c>
      <c r="H11" s="108">
        <v>42491</v>
      </c>
      <c r="I11" s="108">
        <v>42522</v>
      </c>
      <c r="J11" s="108">
        <v>42552</v>
      </c>
      <c r="K11" s="108">
        <v>42583</v>
      </c>
      <c r="L11" s="108">
        <v>42614</v>
      </c>
      <c r="M11" s="108">
        <v>42644</v>
      </c>
      <c r="N11" s="108">
        <v>42675</v>
      </c>
      <c r="O11" s="108">
        <v>42705</v>
      </c>
      <c r="P11" s="104" t="s">
        <v>149</v>
      </c>
    </row>
    <row r="12" spans="1:17" ht="15" customHeight="1">
      <c r="A12" s="107" t="s">
        <v>126</v>
      </c>
      <c r="B12" s="95" t="s">
        <v>120</v>
      </c>
      <c r="C12" s="105">
        <v>246</v>
      </c>
      <c r="D12" s="112">
        <v>244.98082191780821</v>
      </c>
      <c r="E12" s="112">
        <v>244.02739726027397</v>
      </c>
      <c r="F12" s="112">
        <v>243.00821917808219</v>
      </c>
      <c r="G12" s="112">
        <v>242.02191780821917</v>
      </c>
      <c r="H12" s="112">
        <v>241.00273972602739</v>
      </c>
      <c r="I12" s="112">
        <v>240.01643835616437</v>
      </c>
      <c r="J12" s="112">
        <v>238.99726027397259</v>
      </c>
      <c r="K12" s="112">
        <v>237.9780821917808</v>
      </c>
      <c r="L12" s="112">
        <v>236.99178082191779</v>
      </c>
      <c r="M12" s="112">
        <v>235.972602739726</v>
      </c>
      <c r="N12" s="112">
        <v>234.98630136986299</v>
      </c>
      <c r="O12" s="106">
        <v>234</v>
      </c>
    </row>
    <row r="13" spans="1:17" ht="15" customHeight="1">
      <c r="A13" s="107" t="s">
        <v>124</v>
      </c>
      <c r="B13" s="95" t="s">
        <v>120</v>
      </c>
      <c r="C13" s="105">
        <f>C7*1000/(C9*365)</f>
        <v>245.53482291233601</v>
      </c>
      <c r="D13" s="105">
        <f>D7*1000/(D9*31)</f>
        <v>260.44555549123339</v>
      </c>
      <c r="E13" s="105">
        <f>E7*1000/(E9*29)</f>
        <v>254.642547526969</v>
      </c>
      <c r="F13" s="105">
        <f>F7*1000/(F9*31)</f>
        <v>234.05833994039384</v>
      </c>
      <c r="G13" s="105">
        <f>G7*1000/(G9*30)</f>
        <v>253.15345584845028</v>
      </c>
      <c r="H13" s="105">
        <f t="shared" ref="H13:K13" si="1">H7*1000/(H9*31)</f>
        <v>234.83417222505381</v>
      </c>
      <c r="I13" s="105">
        <f>I7*1000/(I9*30)</f>
        <v>248.13314312476788</v>
      </c>
      <c r="J13" s="105">
        <f t="shared" si="1"/>
        <v>240.66520807936462</v>
      </c>
      <c r="K13" s="105">
        <f t="shared" si="1"/>
        <v>236.46563693081578</v>
      </c>
      <c r="L13" s="105">
        <f>L7*1000/(L9*30)</f>
        <v>235.84990156495391</v>
      </c>
      <c r="M13" s="119">
        <f>M7*1000/(M9*31)</f>
        <v>235.95361221859596</v>
      </c>
      <c r="N13" s="119">
        <f>N7*1000/(N9*30)</f>
        <v>227.13337438975753</v>
      </c>
      <c r="O13" s="119" t="e">
        <f>O7*1000/(O9*30)</f>
        <v>#DIV/0!</v>
      </c>
      <c r="P13" s="119">
        <f>P7*1000/(P9*31)</f>
        <v>234.5737187752691</v>
      </c>
      <c r="Q13" s="119">
        <f>Q7*1000/(Q9*31)</f>
        <v>218.04948033787548</v>
      </c>
    </row>
    <row r="14" spans="1:17" ht="15" customHeight="1">
      <c r="A14" s="107" t="s">
        <v>127</v>
      </c>
      <c r="B14" s="95" t="s">
        <v>120</v>
      </c>
      <c r="C14" s="105">
        <f>C13</f>
        <v>245.53482291233601</v>
      </c>
      <c r="D14" s="105">
        <f>AVERAGE(D13)</f>
        <v>260.44555549123339</v>
      </c>
      <c r="E14" s="105">
        <f>AVERAGE(D13:E13)</f>
        <v>257.54405150910122</v>
      </c>
      <c r="F14" s="105">
        <f>AVERAGE(D13:F13)</f>
        <v>249.71548098619874</v>
      </c>
      <c r="G14" s="105">
        <f>AVERAGE(D13:G13)</f>
        <v>250.57497470176162</v>
      </c>
      <c r="H14" s="105">
        <f>AVERAGE(D13:H13)</f>
        <v>247.42681420642006</v>
      </c>
      <c r="I14" s="105">
        <f>AVERAGE(D13:I13)</f>
        <v>247.54453569281137</v>
      </c>
      <c r="J14" s="105">
        <f>AVERAGE(D13:J13)</f>
        <v>246.56177460517614</v>
      </c>
      <c r="K14" s="105">
        <f>AVERAGE(D13:K13)</f>
        <v>245.2997573958811</v>
      </c>
      <c r="L14" s="105">
        <f>AVERAGE(D13:L13)</f>
        <v>244.24977341466698</v>
      </c>
      <c r="M14" s="105">
        <f>AVERAGE(D13:M13)</f>
        <v>243.42015729505988</v>
      </c>
      <c r="N14" s="105">
        <f t="shared" ref="N14:O14" si="2">AVERAGE(E13:N13)</f>
        <v>240.08893918491231</v>
      </c>
      <c r="O14" s="105" t="e">
        <f t="shared" si="2"/>
        <v>#DIV/0!</v>
      </c>
    </row>
    <row r="15" spans="1:17" ht="15" customHeight="1">
      <c r="A15" s="107" t="s">
        <v>128</v>
      </c>
      <c r="B15" s="95" t="s">
        <v>120</v>
      </c>
      <c r="C15" s="105">
        <f>C7*1000/(C9*365)</f>
        <v>245.53482291233601</v>
      </c>
      <c r="D15" s="105">
        <f>(D7)*1000/(D9*31)</f>
        <v>260.44555549123339</v>
      </c>
      <c r="E15" s="105">
        <f>(E7+D7)*1000/(E9*(31+29))</f>
        <v>257.18235256198233</v>
      </c>
      <c r="F15" s="105">
        <f>(F7+E7+D7)*1000/(F9*(31+29+31))</f>
        <v>248.82997595787859</v>
      </c>
      <c r="G15" s="105">
        <f>(G7+F7+E7+D7)*1000/(G9*(31+29+31+30))</f>
        <v>248.84541024538785</v>
      </c>
      <c r="H15" s="105">
        <f>(H7+G7+F7+E7+D7)*1000/(H9*(31+29+31+30+31))</f>
        <v>244.00053015080462</v>
      </c>
      <c r="I15" s="105">
        <f>(I7+H7+G7+F7+E7+D7)*1000/(I9*(31+29+31+30+31+30))</f>
        <v>243.93280069604813</v>
      </c>
      <c r="J15" s="105">
        <f>(J7+I7+H7+G7+F7+E7+D7)*1000/(J9*(31+29+31+30+31+30+31))</f>
        <v>242.92470717392396</v>
      </c>
      <c r="K15" s="105">
        <f>(K7+J7+I7+H7+G7+F7+E7+D7)*1000/(K9*(31+29+31+30+31+30+31+31))</f>
        <v>241.67113746852891</v>
      </c>
      <c r="L15" s="105">
        <f>(L7+K7+J7+I7+H7+G7+F7+E7+D7)*1000/(L9*(31+29+31+30+31+30+31+31+30))</f>
        <v>240.29079519040852</v>
      </c>
      <c r="M15" s="105">
        <f>(M7+L7+K7+J7+I7+H7+G7+F7+E7+D7)*1000/(M9*(31+29+31+30+31+30+31+31+30+31))</f>
        <v>239.18428291968738</v>
      </c>
      <c r="N15" s="105">
        <f>(N7+M7+L7+K7+J7+I7+H7+G7+F7+E7+D7)*1000/(N9*(31+29+31+30+31+30+31+31+30+31+30))</f>
        <v>237.51709844961894</v>
      </c>
      <c r="O15" s="105" t="e">
        <f>(O7+N7+M7+L7+K7+J7+I7+H7+G7+F7+E7+D7)*1000/(O9*(31+29+31+30+31+30+31+31+30+31+30+31))</f>
        <v>#DIV/0!</v>
      </c>
    </row>
    <row r="16" spans="1:17" ht="14.25" customHeight="1">
      <c r="A16" s="107"/>
      <c r="C16" s="105"/>
    </row>
    <row r="17" spans="1:15" s="102" customFormat="1" ht="15" customHeight="1">
      <c r="A17" s="100" t="s">
        <v>121</v>
      </c>
      <c r="B17" s="101"/>
    </row>
    <row r="18" spans="1:15" ht="15" customHeight="1">
      <c r="A18" s="107" t="s">
        <v>122</v>
      </c>
      <c r="B18" s="95" t="s">
        <v>120</v>
      </c>
      <c r="C18" s="96">
        <v>205</v>
      </c>
      <c r="D18" s="96">
        <v>205</v>
      </c>
      <c r="E18" s="96">
        <v>205</v>
      </c>
      <c r="F18" s="96">
        <v>205</v>
      </c>
      <c r="G18" s="96">
        <v>205</v>
      </c>
      <c r="H18" s="96">
        <v>205</v>
      </c>
      <c r="I18" s="96">
        <v>205</v>
      </c>
      <c r="J18" s="96">
        <v>205</v>
      </c>
      <c r="K18" s="96">
        <v>205</v>
      </c>
      <c r="L18" s="96">
        <v>205</v>
      </c>
      <c r="M18" s="96">
        <v>205</v>
      </c>
      <c r="N18" s="96">
        <v>205</v>
      </c>
      <c r="O18" s="96">
        <v>205</v>
      </c>
    </row>
    <row r="19" spans="1:15" ht="15" customHeight="1">
      <c r="A19" s="107" t="s">
        <v>123</v>
      </c>
      <c r="B19" s="95" t="s">
        <v>120</v>
      </c>
      <c r="C19" s="96">
        <v>185</v>
      </c>
      <c r="D19" s="96">
        <v>185</v>
      </c>
      <c r="E19" s="96">
        <v>185</v>
      </c>
      <c r="F19" s="96">
        <v>185</v>
      </c>
      <c r="G19" s="96">
        <v>185</v>
      </c>
      <c r="H19" s="96">
        <v>185</v>
      </c>
      <c r="I19" s="96">
        <v>185</v>
      </c>
      <c r="J19" s="96">
        <v>185</v>
      </c>
      <c r="K19" s="96">
        <v>185</v>
      </c>
      <c r="L19" s="96">
        <v>185</v>
      </c>
      <c r="M19" s="96">
        <v>185</v>
      </c>
      <c r="N19" s="96">
        <v>185</v>
      </c>
      <c r="O19" s="96">
        <v>185</v>
      </c>
    </row>
    <row r="52" spans="38:38" ht="15" customHeight="1">
      <c r="AL52" s="96" t="e">
        <f>AK52+dotación!Q143209502.06</f>
        <v>#NAME?</v>
      </c>
    </row>
  </sheetData>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5"/>
  <sheetViews>
    <sheetView workbookViewId="0"/>
  </sheetViews>
  <sheetFormatPr baseColWidth="10" defaultRowHeight="15" customHeight="1"/>
  <cols>
    <col min="1" max="1" width="21" style="52" customWidth="1"/>
    <col min="2" max="2" width="7.28515625" style="53" customWidth="1"/>
    <col min="3" max="3" width="13.7109375" style="54" bestFit="1" customWidth="1"/>
    <col min="4" max="4" width="13.42578125" style="54" customWidth="1"/>
    <col min="5" max="5" width="14.28515625" style="54" customWidth="1"/>
    <col min="6" max="6" width="14.140625" style="54" customWidth="1"/>
    <col min="7" max="7" width="13.7109375" style="54" customWidth="1"/>
    <col min="8" max="8" width="13.42578125" style="54" customWidth="1"/>
    <col min="9" max="10" width="13.5703125" style="54" customWidth="1"/>
    <col min="11" max="11" width="13.7109375" style="54" bestFit="1" customWidth="1"/>
    <col min="12" max="12" width="14.7109375" style="54" customWidth="1"/>
    <col min="13" max="13" width="20.28515625" style="54" bestFit="1" customWidth="1"/>
    <col min="14" max="14" width="13.5703125" style="54" bestFit="1" customWidth="1"/>
    <col min="15" max="18" width="13.5703125" style="26" bestFit="1" customWidth="1"/>
    <col min="19" max="16384" width="11.42578125" style="26"/>
  </cols>
  <sheetData>
    <row r="2" spans="1:14" s="20" customFormat="1" ht="12" customHeight="1">
      <c r="A2" s="18" t="s">
        <v>45</v>
      </c>
      <c r="B2" s="18" t="s">
        <v>89</v>
      </c>
      <c r="C2" s="18">
        <v>2012</v>
      </c>
      <c r="D2" s="18">
        <v>2013</v>
      </c>
      <c r="E2" s="18">
        <v>2014</v>
      </c>
      <c r="F2" s="18">
        <v>2015</v>
      </c>
      <c r="G2" s="19" t="str">
        <f>A11</f>
        <v>JULIO 2016</v>
      </c>
      <c r="H2" s="18" t="s">
        <v>90</v>
      </c>
      <c r="I2" s="18">
        <v>2017</v>
      </c>
      <c r="J2" s="18">
        <v>2018</v>
      </c>
    </row>
    <row r="3" spans="1:14" ht="5.0999999999999996" customHeight="1">
      <c r="A3" s="21"/>
      <c r="B3" s="22"/>
      <c r="C3" s="23"/>
      <c r="D3" s="23"/>
      <c r="E3" s="23"/>
      <c r="F3" s="23"/>
      <c r="G3" s="24"/>
      <c r="H3" s="23"/>
      <c r="I3" s="23"/>
      <c r="J3" s="23"/>
      <c r="K3" s="25"/>
      <c r="L3" s="26"/>
      <c r="M3" s="26"/>
      <c r="N3" s="26"/>
    </row>
    <row r="4" spans="1:14" ht="11.25">
      <c r="A4" s="27" t="s">
        <v>91</v>
      </c>
      <c r="B4" s="28" t="s">
        <v>92</v>
      </c>
      <c r="C4" s="29">
        <v>44201240.009999998</v>
      </c>
      <c r="D4" s="29">
        <v>42365243.170000002</v>
      </c>
      <c r="E4" s="30">
        <v>41450983.469999999</v>
      </c>
      <c r="F4" s="29">
        <v>40391146.800804429</v>
      </c>
      <c r="G4" s="17">
        <f>SUM(G5:G11)</f>
        <v>17160496.879999999</v>
      </c>
      <c r="H4" s="29">
        <v>41105577.119999997</v>
      </c>
      <c r="I4" s="29">
        <v>41602592.325000003</v>
      </c>
      <c r="J4" s="29">
        <v>42112331.25</v>
      </c>
      <c r="K4" s="31"/>
      <c r="L4" s="26"/>
      <c r="M4" s="26"/>
      <c r="N4" s="26"/>
    </row>
    <row r="5" spans="1:14" ht="9.75" customHeight="1">
      <c r="A5" s="32" t="s">
        <v>93</v>
      </c>
      <c r="B5" s="28"/>
      <c r="C5" s="29"/>
      <c r="D5" s="29"/>
      <c r="E5" s="30"/>
      <c r="F5" s="29"/>
      <c r="G5" s="33">
        <v>3654569.28</v>
      </c>
      <c r="H5" s="29"/>
      <c r="I5" s="29"/>
      <c r="J5" s="29"/>
      <c r="K5" s="31"/>
      <c r="L5" s="31"/>
      <c r="M5" s="31"/>
      <c r="N5" s="31"/>
    </row>
    <row r="6" spans="1:14" ht="9.75" customHeight="1">
      <c r="A6" s="32" t="s">
        <v>94</v>
      </c>
      <c r="B6" s="28"/>
      <c r="C6" s="29"/>
      <c r="D6" s="29"/>
      <c r="E6" s="30"/>
      <c r="F6" s="29"/>
      <c r="G6" s="33">
        <v>3354042.44</v>
      </c>
      <c r="H6" s="29"/>
      <c r="I6" s="29"/>
      <c r="J6" s="29"/>
      <c r="K6" s="31"/>
      <c r="L6" s="31"/>
      <c r="M6" s="31"/>
      <c r="N6" s="31"/>
    </row>
    <row r="7" spans="1:14" ht="9.75" customHeight="1">
      <c r="A7" s="34" t="s">
        <v>95</v>
      </c>
      <c r="B7" s="28"/>
      <c r="C7" s="29"/>
      <c r="D7" s="29"/>
      <c r="E7" s="30"/>
      <c r="F7" s="29"/>
      <c r="G7" s="33">
        <v>3304787.66</v>
      </c>
      <c r="H7" s="29"/>
      <c r="I7" s="29"/>
      <c r="J7" s="29"/>
      <c r="K7" s="31"/>
      <c r="L7" s="31"/>
      <c r="M7" s="31"/>
      <c r="N7" s="31"/>
    </row>
    <row r="8" spans="1:14" ht="9.75" customHeight="1">
      <c r="A8" s="32" t="s">
        <v>96</v>
      </c>
      <c r="B8" s="28"/>
      <c r="C8" s="29"/>
      <c r="D8" s="29"/>
      <c r="E8" s="30"/>
      <c r="F8" s="29"/>
      <c r="G8" s="33">
        <v>3478737.6</v>
      </c>
      <c r="H8" s="29"/>
      <c r="I8" s="29"/>
      <c r="J8" s="29"/>
      <c r="K8" s="31"/>
      <c r="L8" s="31"/>
      <c r="M8" s="31"/>
      <c r="N8" s="31"/>
    </row>
    <row r="9" spans="1:14" ht="9.75" customHeight="1">
      <c r="A9" s="32" t="s">
        <v>97</v>
      </c>
      <c r="B9" s="28"/>
      <c r="C9" s="29"/>
      <c r="D9" s="29"/>
      <c r="E9" s="30"/>
      <c r="F9" s="29"/>
      <c r="G9" s="33">
        <v>3368359.9</v>
      </c>
      <c r="H9" s="29"/>
      <c r="I9" s="29"/>
      <c r="J9" s="29"/>
      <c r="K9" s="31"/>
      <c r="L9" s="31"/>
      <c r="M9" s="31"/>
      <c r="N9" s="31"/>
    </row>
    <row r="10" spans="1:14" ht="9.75" customHeight="1">
      <c r="A10" s="32" t="s">
        <v>87</v>
      </c>
      <c r="B10" s="28"/>
      <c r="C10" s="29"/>
      <c r="D10" s="29"/>
      <c r="E10" s="30"/>
      <c r="F10" s="29"/>
      <c r="G10" s="33"/>
      <c r="H10" s="29"/>
      <c r="I10" s="29"/>
      <c r="J10" s="29"/>
      <c r="K10" s="31"/>
      <c r="L10" s="31"/>
      <c r="M10" s="31"/>
      <c r="N10" s="31"/>
    </row>
    <row r="11" spans="1:14" ht="9.75" customHeight="1">
      <c r="A11" s="32" t="s">
        <v>88</v>
      </c>
      <c r="B11" s="28"/>
      <c r="C11" s="29"/>
      <c r="D11" s="29"/>
      <c r="E11" s="30"/>
      <c r="F11" s="29"/>
      <c r="G11" s="33"/>
      <c r="H11" s="29"/>
      <c r="I11" s="29"/>
      <c r="J11" s="29"/>
      <c r="K11" s="31"/>
      <c r="L11" s="31"/>
      <c r="M11" s="31"/>
      <c r="N11" s="31"/>
    </row>
    <row r="12" spans="1:14" ht="5.25" customHeight="1">
      <c r="A12" s="27"/>
      <c r="B12" s="28"/>
      <c r="C12" s="29"/>
      <c r="D12" s="29"/>
      <c r="E12" s="30"/>
      <c r="F12" s="29"/>
      <c r="G12" s="33"/>
      <c r="H12" s="29"/>
      <c r="I12" s="29"/>
      <c r="J12" s="29"/>
      <c r="K12" s="31"/>
      <c r="L12" s="31"/>
      <c r="M12" s="31"/>
      <c r="N12" s="31"/>
    </row>
    <row r="13" spans="1:14" ht="10.5" customHeight="1">
      <c r="A13" s="27" t="s">
        <v>98</v>
      </c>
      <c r="B13" s="28" t="s">
        <v>92</v>
      </c>
      <c r="C13" s="35">
        <v>18219692.649999999</v>
      </c>
      <c r="D13" s="35">
        <v>18936511.98</v>
      </c>
      <c r="E13" s="36">
        <v>17950780.979999997</v>
      </c>
      <c r="F13" s="35">
        <v>18585233.027751699</v>
      </c>
      <c r="G13" s="33">
        <f>SUM(G14:G20)</f>
        <v>8165031.9518433344</v>
      </c>
      <c r="H13" s="35">
        <v>19730677.017599996</v>
      </c>
      <c r="I13" s="35">
        <v>20801296.162500001</v>
      </c>
      <c r="J13" s="35">
        <v>21898412.25</v>
      </c>
      <c r="K13" s="26"/>
      <c r="L13" s="26"/>
      <c r="M13" s="26"/>
      <c r="N13" s="26"/>
    </row>
    <row r="14" spans="1:14" ht="10.5" customHeight="1">
      <c r="A14" s="32" t="s">
        <v>93</v>
      </c>
      <c r="B14" s="28"/>
      <c r="C14" s="29"/>
      <c r="D14" s="29"/>
      <c r="E14" s="30"/>
      <c r="F14" s="29"/>
      <c r="G14" s="37">
        <v>1581845.7636779975</v>
      </c>
      <c r="H14" s="29"/>
      <c r="I14" s="29"/>
      <c r="J14" s="29"/>
      <c r="K14" s="31"/>
      <c r="L14" s="31"/>
      <c r="M14" s="31"/>
      <c r="N14" s="31"/>
    </row>
    <row r="15" spans="1:14" ht="10.5" customHeight="1">
      <c r="A15" s="32" t="s">
        <v>94</v>
      </c>
      <c r="B15" s="28"/>
      <c r="C15" s="29"/>
      <c r="D15" s="29"/>
      <c r="E15" s="30"/>
      <c r="F15" s="29"/>
      <c r="G15" s="37">
        <v>1697094.1387182148</v>
      </c>
      <c r="H15" s="29"/>
      <c r="I15" s="29"/>
      <c r="J15" s="29"/>
      <c r="K15" s="31"/>
      <c r="L15" s="31"/>
      <c r="M15" s="31"/>
      <c r="N15" s="31"/>
    </row>
    <row r="16" spans="1:14" ht="10.5" customHeight="1">
      <c r="A16" s="34" t="s">
        <v>95</v>
      </c>
      <c r="B16" s="28"/>
      <c r="C16" s="29"/>
      <c r="D16" s="29"/>
      <c r="E16" s="30"/>
      <c r="F16" s="29"/>
      <c r="G16" s="37">
        <v>1566561.8769874778</v>
      </c>
      <c r="H16" s="29"/>
      <c r="I16" s="29"/>
      <c r="J16" s="29"/>
      <c r="K16" s="31"/>
      <c r="L16" s="31"/>
      <c r="M16" s="31"/>
      <c r="N16" s="31"/>
    </row>
    <row r="17" spans="1:14" ht="10.5" customHeight="1">
      <c r="A17" s="32" t="s">
        <v>96</v>
      </c>
      <c r="B17" s="28"/>
      <c r="C17" s="29"/>
      <c r="D17" s="29"/>
      <c r="E17" s="30"/>
      <c r="F17" s="29"/>
      <c r="G17" s="37">
        <v>1596729.0113014253</v>
      </c>
      <c r="H17" s="29"/>
      <c r="I17" s="29"/>
      <c r="J17" s="29"/>
      <c r="K17" s="31"/>
      <c r="L17" s="31"/>
      <c r="M17" s="31"/>
      <c r="N17" s="31"/>
    </row>
    <row r="18" spans="1:14" ht="10.5" customHeight="1">
      <c r="A18" s="32" t="s">
        <v>97</v>
      </c>
      <c r="B18" s="28"/>
      <c r="C18" s="29"/>
      <c r="D18" s="29"/>
      <c r="E18" s="30"/>
      <c r="F18" s="29"/>
      <c r="G18" s="37">
        <v>1722801.1611582187</v>
      </c>
      <c r="H18" s="29"/>
      <c r="I18" s="29"/>
      <c r="J18" s="29"/>
      <c r="K18" s="31"/>
      <c r="L18" s="31"/>
      <c r="M18" s="31"/>
      <c r="N18" s="31"/>
    </row>
    <row r="19" spans="1:14" ht="10.5" customHeight="1">
      <c r="A19" s="32" t="s">
        <v>87</v>
      </c>
      <c r="B19" s="28"/>
      <c r="C19" s="29"/>
      <c r="D19" s="29"/>
      <c r="E19" s="30"/>
      <c r="F19" s="29"/>
      <c r="G19" s="37"/>
      <c r="H19" s="29"/>
      <c r="I19" s="29"/>
      <c r="J19" s="29"/>
      <c r="K19" s="31"/>
      <c r="L19" s="31"/>
      <c r="M19" s="31"/>
      <c r="N19" s="31"/>
    </row>
    <row r="20" spans="1:14" ht="10.5" customHeight="1">
      <c r="A20" s="32" t="s">
        <v>88</v>
      </c>
      <c r="B20" s="28"/>
      <c r="C20" s="29"/>
      <c r="D20" s="29"/>
      <c r="E20" s="30"/>
      <c r="F20" s="29"/>
      <c r="G20" s="37"/>
      <c r="H20" s="29"/>
      <c r="I20" s="29"/>
      <c r="J20" s="29"/>
      <c r="K20" s="31"/>
      <c r="L20" s="31"/>
      <c r="M20" s="31"/>
      <c r="N20" s="31"/>
    </row>
    <row r="21" spans="1:14" ht="5.0999999999999996" customHeight="1">
      <c r="A21" s="21"/>
      <c r="B21" s="22"/>
      <c r="C21" s="23"/>
      <c r="D21" s="23"/>
      <c r="E21" s="23"/>
      <c r="F21" s="23"/>
      <c r="G21" s="38"/>
      <c r="H21" s="23"/>
      <c r="I21" s="23"/>
      <c r="J21" s="23"/>
      <c r="K21" s="25"/>
      <c r="L21" s="25"/>
      <c r="M21" s="25"/>
      <c r="N21" s="25"/>
    </row>
    <row r="22" spans="1:14" s="43" customFormat="1" ht="11.25">
      <c r="A22" s="39" t="s">
        <v>99</v>
      </c>
      <c r="B22" s="23" t="s">
        <v>100</v>
      </c>
      <c r="C22" s="40">
        <f>C13/C4</f>
        <v>0.41219867691218648</v>
      </c>
      <c r="D22" s="40">
        <f>D13/D4</f>
        <v>0.44698225628053206</v>
      </c>
      <c r="E22" s="40">
        <f>E13/E4</f>
        <v>0.43306043614120304</v>
      </c>
      <c r="F22" s="40">
        <f t="shared" ref="F22:J22" si="0">F13/F4</f>
        <v>0.46013135302663793</v>
      </c>
      <c r="G22" s="41">
        <f>G13/G4</f>
        <v>0.47580393557015321</v>
      </c>
      <c r="H22" s="40">
        <f t="shared" si="0"/>
        <v>0.47999999999999993</v>
      </c>
      <c r="I22" s="40">
        <f t="shared" si="0"/>
        <v>0.5</v>
      </c>
      <c r="J22" s="40">
        <f t="shared" si="0"/>
        <v>0.52</v>
      </c>
      <c r="K22" s="42"/>
      <c r="L22" s="42"/>
      <c r="M22" s="42"/>
      <c r="N22" s="42"/>
    </row>
    <row r="23" spans="1:14" ht="3" customHeight="1">
      <c r="A23" s="21"/>
      <c r="B23" s="22"/>
      <c r="C23" s="23"/>
      <c r="D23" s="23"/>
      <c r="E23" s="23"/>
      <c r="F23" s="23"/>
      <c r="G23" s="38"/>
      <c r="H23" s="23"/>
      <c r="I23" s="23"/>
      <c r="J23" s="23"/>
      <c r="K23" s="25"/>
      <c r="L23" s="25"/>
      <c r="M23" s="25"/>
      <c r="N23" s="25"/>
    </row>
    <row r="24" spans="1:14" ht="11.25" customHeight="1">
      <c r="A24" s="27" t="s">
        <v>101</v>
      </c>
      <c r="B24" s="28" t="s">
        <v>102</v>
      </c>
      <c r="C24" s="44">
        <v>170968891.79000002</v>
      </c>
      <c r="D24" s="44">
        <v>182370645.03</v>
      </c>
      <c r="E24" s="45">
        <v>191926255.41999999</v>
      </c>
      <c r="F24" s="44">
        <v>211411824.28</v>
      </c>
      <c r="G24" s="46">
        <f>SUM(G25:G31)</f>
        <v>99638483.429999992</v>
      </c>
      <c r="H24" s="44">
        <v>232553006.70800003</v>
      </c>
      <c r="I24" s="44">
        <v>255808307.37880006</v>
      </c>
      <c r="J24" s="44">
        <v>281389138.11668009</v>
      </c>
      <c r="K24" s="47"/>
      <c r="L24" s="26"/>
      <c r="M24" s="26"/>
      <c r="N24" s="26"/>
    </row>
    <row r="25" spans="1:14" ht="11.25" customHeight="1">
      <c r="A25" s="32" t="s">
        <v>93</v>
      </c>
      <c r="B25" s="28"/>
      <c r="C25" s="29"/>
      <c r="D25" s="29"/>
      <c r="E25" s="30"/>
      <c r="F25" s="29"/>
      <c r="G25" s="48">
        <v>18849728.390000001</v>
      </c>
      <c r="H25" s="29"/>
      <c r="I25" s="29"/>
      <c r="J25" s="29"/>
      <c r="K25" s="31"/>
      <c r="L25" s="31"/>
      <c r="M25" s="31"/>
      <c r="N25" s="31"/>
    </row>
    <row r="26" spans="1:14" ht="11.25" customHeight="1">
      <c r="A26" s="32" t="s">
        <v>94</v>
      </c>
      <c r="B26" s="28"/>
      <c r="C26" s="29"/>
      <c r="D26" s="29"/>
      <c r="E26" s="30"/>
      <c r="F26" s="29"/>
      <c r="G26" s="48">
        <v>21323610.82</v>
      </c>
      <c r="H26" s="29"/>
      <c r="I26" s="29"/>
      <c r="J26" s="29"/>
      <c r="K26" s="31"/>
      <c r="L26" s="31"/>
      <c r="M26" s="31"/>
      <c r="N26" s="31"/>
    </row>
    <row r="27" spans="1:14" ht="11.25" customHeight="1">
      <c r="A27" s="34" t="s">
        <v>95</v>
      </c>
      <c r="B27" s="28"/>
      <c r="C27" s="29"/>
      <c r="D27" s="29"/>
      <c r="E27" s="30"/>
      <c r="F27" s="29"/>
      <c r="G27" s="48">
        <v>18774372.32</v>
      </c>
      <c r="H27" s="29"/>
      <c r="I27" s="29"/>
      <c r="J27" s="29"/>
      <c r="K27" s="31"/>
      <c r="L27" s="31"/>
      <c r="M27" s="31"/>
      <c r="N27" s="31"/>
    </row>
    <row r="28" spans="1:14" ht="11.25" customHeight="1">
      <c r="A28" s="32" t="s">
        <v>96</v>
      </c>
      <c r="B28" s="28"/>
      <c r="C28" s="29"/>
      <c r="D28" s="29"/>
      <c r="E28" s="30"/>
      <c r="F28" s="29"/>
      <c r="G28" s="48">
        <v>19151377.82</v>
      </c>
      <c r="H28" s="29"/>
      <c r="I28" s="29"/>
      <c r="J28" s="29"/>
      <c r="K28" s="31"/>
      <c r="L28" s="31"/>
      <c r="M28" s="31"/>
      <c r="N28" s="31"/>
    </row>
    <row r="29" spans="1:14" ht="11.25" customHeight="1">
      <c r="A29" s="32" t="s">
        <v>97</v>
      </c>
      <c r="B29" s="28"/>
      <c r="C29" s="29"/>
      <c r="D29" s="29"/>
      <c r="E29" s="30"/>
      <c r="F29" s="29"/>
      <c r="G29" s="48">
        <v>21539394.079999998</v>
      </c>
      <c r="H29" s="29"/>
      <c r="I29" s="29"/>
      <c r="J29" s="29"/>
      <c r="K29" s="31"/>
      <c r="L29" s="31"/>
      <c r="M29" s="31"/>
      <c r="N29" s="31"/>
    </row>
    <row r="30" spans="1:14" ht="11.25" customHeight="1">
      <c r="A30" s="32" t="s">
        <v>87</v>
      </c>
      <c r="B30" s="28"/>
      <c r="C30" s="44"/>
      <c r="D30" s="44"/>
      <c r="E30" s="45"/>
      <c r="F30" s="44"/>
      <c r="G30" s="48"/>
      <c r="H30" s="44"/>
      <c r="I30" s="44"/>
      <c r="J30" s="44"/>
      <c r="K30" s="47"/>
      <c r="L30" s="47"/>
      <c r="M30" s="47"/>
      <c r="N30" s="47"/>
    </row>
    <row r="31" spans="1:14" ht="11.25" customHeight="1">
      <c r="A31" s="32" t="s">
        <v>88</v>
      </c>
      <c r="B31" s="28"/>
      <c r="C31" s="44"/>
      <c r="D31" s="44"/>
      <c r="E31" s="45"/>
      <c r="F31" s="44"/>
      <c r="G31" s="48"/>
      <c r="H31" s="44"/>
      <c r="I31" s="44"/>
      <c r="J31" s="44"/>
      <c r="K31" s="47"/>
      <c r="L31" s="47"/>
      <c r="M31" s="47"/>
      <c r="N31" s="47"/>
    </row>
    <row r="32" spans="1:14" ht="11.25" customHeight="1">
      <c r="A32" s="49" t="s">
        <v>103</v>
      </c>
      <c r="B32" s="28" t="s">
        <v>102</v>
      </c>
      <c r="C32" s="44">
        <v>105695856.59</v>
      </c>
      <c r="D32" s="44">
        <v>113556459.16</v>
      </c>
      <c r="E32" s="45">
        <v>126958729.99000001</v>
      </c>
      <c r="F32" s="44">
        <v>127272039.29000001</v>
      </c>
      <c r="G32" s="46">
        <f>SUM(G33:G39)</f>
        <v>66418643.431700006</v>
      </c>
      <c r="H32" s="44">
        <v>144650303.35316005</v>
      </c>
      <c r="I32" s="44">
        <v>164231499.83605206</v>
      </c>
      <c r="J32" s="44">
        <v>186282432.5819909</v>
      </c>
      <c r="K32" s="31"/>
      <c r="L32" s="26"/>
      <c r="M32" s="26"/>
      <c r="N32" s="26"/>
    </row>
    <row r="33" spans="1:14" ht="11.25" customHeight="1">
      <c r="A33" s="32" t="s">
        <v>93</v>
      </c>
      <c r="B33" s="28"/>
      <c r="C33" s="29"/>
      <c r="D33" s="29"/>
      <c r="E33" s="30"/>
      <c r="F33" s="29"/>
      <c r="G33" s="48">
        <v>26801834.278699998</v>
      </c>
      <c r="H33" s="29"/>
      <c r="I33" s="29"/>
      <c r="J33" s="29"/>
      <c r="K33" s="31"/>
      <c r="L33" s="31"/>
      <c r="M33" s="31"/>
      <c r="N33" s="31"/>
    </row>
    <row r="34" spans="1:14" ht="11.25" customHeight="1">
      <c r="A34" s="32" t="s">
        <v>94</v>
      </c>
      <c r="B34" s="28"/>
      <c r="C34" s="29"/>
      <c r="D34" s="29"/>
      <c r="E34" s="30"/>
      <c r="F34" s="29"/>
      <c r="G34" s="48">
        <v>15725386.234100003</v>
      </c>
      <c r="H34" s="29"/>
      <c r="I34" s="29"/>
      <c r="J34" s="29"/>
      <c r="K34" s="31"/>
      <c r="L34" s="31"/>
      <c r="M34" s="31"/>
      <c r="N34" s="31"/>
    </row>
    <row r="35" spans="1:14" ht="11.25" customHeight="1">
      <c r="A35" s="34" t="s">
        <v>95</v>
      </c>
      <c r="B35" s="28"/>
      <c r="C35" s="29"/>
      <c r="D35" s="29"/>
      <c r="E35" s="30"/>
      <c r="F35" s="29"/>
      <c r="G35" s="48">
        <v>7398619.3352000006</v>
      </c>
      <c r="H35" s="29"/>
      <c r="I35" s="29"/>
      <c r="J35" s="29"/>
      <c r="K35" s="31"/>
      <c r="L35" s="31"/>
      <c r="M35" s="31"/>
      <c r="N35" s="31"/>
    </row>
    <row r="36" spans="1:14" ht="11.25" customHeight="1">
      <c r="A36" s="32" t="s">
        <v>96</v>
      </c>
      <c r="B36" s="28"/>
      <c r="C36" s="29"/>
      <c r="D36" s="29"/>
      <c r="E36" s="30"/>
      <c r="F36" s="29"/>
      <c r="G36" s="48">
        <v>7651762.2583999988</v>
      </c>
      <c r="H36" s="29"/>
      <c r="I36" s="29"/>
      <c r="J36" s="29"/>
      <c r="K36" s="31"/>
      <c r="L36" s="31"/>
      <c r="M36" s="31"/>
      <c r="N36" s="31"/>
    </row>
    <row r="37" spans="1:14" ht="11.25" customHeight="1">
      <c r="A37" s="32" t="s">
        <v>97</v>
      </c>
      <c r="B37" s="28"/>
      <c r="C37" s="29"/>
      <c r="D37" s="29"/>
      <c r="E37" s="30"/>
      <c r="F37" s="29"/>
      <c r="G37" s="48">
        <v>8841041.3253000006</v>
      </c>
      <c r="H37" s="29"/>
      <c r="I37" s="29"/>
      <c r="J37" s="29"/>
      <c r="K37" s="31"/>
      <c r="L37" s="31"/>
      <c r="M37" s="31"/>
      <c r="N37" s="31"/>
    </row>
    <row r="38" spans="1:14" ht="11.25" customHeight="1">
      <c r="A38" s="32" t="s">
        <v>87</v>
      </c>
      <c r="B38" s="28"/>
      <c r="C38" s="29"/>
      <c r="D38" s="29"/>
      <c r="E38" s="30"/>
      <c r="F38" s="29"/>
      <c r="G38" s="48"/>
      <c r="H38" s="29"/>
      <c r="I38" s="29"/>
      <c r="J38" s="29"/>
      <c r="K38" s="31"/>
      <c r="L38" s="31"/>
      <c r="M38" s="31"/>
      <c r="N38" s="31"/>
    </row>
    <row r="39" spans="1:14" ht="11.25" customHeight="1">
      <c r="A39" s="32" t="s">
        <v>88</v>
      </c>
      <c r="B39" s="28"/>
      <c r="C39" s="29"/>
      <c r="D39" s="29"/>
      <c r="E39" s="30"/>
      <c r="F39" s="29"/>
      <c r="G39" s="48"/>
      <c r="H39" s="29"/>
      <c r="I39" s="29"/>
      <c r="J39" s="29"/>
      <c r="K39" s="31"/>
      <c r="L39" s="31"/>
      <c r="M39" s="31"/>
      <c r="N39" s="31"/>
    </row>
    <row r="40" spans="1:14" ht="5.0999999999999996" customHeight="1">
      <c r="A40" s="21"/>
      <c r="B40" s="22"/>
      <c r="C40" s="23"/>
      <c r="D40" s="23"/>
      <c r="E40" s="23"/>
      <c r="F40" s="23"/>
      <c r="G40" s="38"/>
      <c r="H40" s="23"/>
      <c r="I40" s="23"/>
      <c r="J40" s="23"/>
      <c r="K40" s="25"/>
      <c r="L40" s="25"/>
      <c r="M40" s="25"/>
      <c r="N40" s="25"/>
    </row>
    <row r="41" spans="1:14" s="43" customFormat="1" ht="11.25" customHeight="1">
      <c r="A41" s="39" t="s">
        <v>104</v>
      </c>
      <c r="B41" s="23" t="s">
        <v>100</v>
      </c>
      <c r="C41" s="40">
        <f>C32/C24</f>
        <v>0.61821689012189152</v>
      </c>
      <c r="D41" s="40">
        <f>D32/D24</f>
        <v>0.62266851741035378</v>
      </c>
      <c r="E41" s="40">
        <f>E32/E24</f>
        <v>0.66149745751132949</v>
      </c>
      <c r="F41" s="40">
        <f t="shared" ref="F41:J41" si="1">F32/F24</f>
        <v>0.60201003289880894</v>
      </c>
      <c r="G41" s="41">
        <f>G32/G24</f>
        <v>0.66659629036166279</v>
      </c>
      <c r="H41" s="40">
        <f t="shared" si="1"/>
        <v>0.62201003289880896</v>
      </c>
      <c r="I41" s="40">
        <f t="shared" si="1"/>
        <v>0.64201003289880898</v>
      </c>
      <c r="J41" s="40">
        <f t="shared" si="1"/>
        <v>0.662010032898809</v>
      </c>
      <c r="K41" s="42"/>
      <c r="L41" s="42"/>
      <c r="M41" s="42"/>
      <c r="N41" s="42"/>
    </row>
    <row r="42" spans="1:14" ht="5.0999999999999996" customHeight="1">
      <c r="A42" s="21"/>
      <c r="B42" s="22"/>
      <c r="C42" s="23"/>
      <c r="D42" s="23"/>
      <c r="E42" s="23"/>
      <c r="F42" s="23"/>
      <c r="G42" s="38"/>
      <c r="H42" s="23"/>
      <c r="I42" s="23"/>
      <c r="J42" s="23"/>
      <c r="K42" s="25"/>
      <c r="L42" s="25"/>
      <c r="M42" s="25"/>
      <c r="N42" s="25"/>
    </row>
    <row r="43" spans="1:14" s="43" customFormat="1" ht="11.25" customHeight="1">
      <c r="A43" s="39" t="s">
        <v>105</v>
      </c>
      <c r="B43" s="23" t="s">
        <v>100</v>
      </c>
      <c r="C43" s="40">
        <f>C22*C41</f>
        <v>0.25482818415301023</v>
      </c>
      <c r="D43" s="40">
        <f>D22*D41</f>
        <v>0.27832177882693371</v>
      </c>
      <c r="E43" s="40">
        <f t="shared" ref="E43:J43" si="2">E22*E41</f>
        <v>0.28646837745615328</v>
      </c>
      <c r="F43" s="40">
        <f t="shared" si="2"/>
        <v>0.27700369097333977</v>
      </c>
      <c r="G43" s="50">
        <f>G22*G41</f>
        <v>0.31716913839054373</v>
      </c>
      <c r="H43" s="51">
        <f>H22*H41</f>
        <v>0.29856481579142824</v>
      </c>
      <c r="I43" s="40">
        <f t="shared" si="2"/>
        <v>0.32100501644940449</v>
      </c>
      <c r="J43" s="40">
        <f t="shared" si="2"/>
        <v>0.34424521710738071</v>
      </c>
      <c r="K43" s="42"/>
      <c r="L43" s="42"/>
      <c r="M43" s="42"/>
      <c r="N43" s="42"/>
    </row>
    <row r="44" spans="1:14" ht="15" customHeight="1">
      <c r="G44" s="55"/>
    </row>
    <row r="45" spans="1:14" ht="15" customHeight="1">
      <c r="G45" s="55"/>
    </row>
    <row r="46" spans="1:14" ht="15" customHeight="1">
      <c r="G46" s="55"/>
    </row>
    <row r="47" spans="1:14" ht="15" customHeight="1">
      <c r="G47" s="55"/>
    </row>
    <row r="48" spans="1:14" ht="15" customHeight="1">
      <c r="G48" s="55"/>
    </row>
    <row r="49" spans="1:14" ht="15" customHeight="1">
      <c r="A49" s="56" t="s">
        <v>106</v>
      </c>
      <c r="G49" s="55"/>
    </row>
    <row r="50" spans="1:14" ht="15" customHeight="1">
      <c r="A50" s="57" t="s">
        <v>107</v>
      </c>
      <c r="G50" s="55"/>
    </row>
    <row r="51" spans="1:14" ht="15" customHeight="1">
      <c r="A51" s="58" t="s">
        <v>108</v>
      </c>
      <c r="G51" s="55"/>
    </row>
    <row r="52" spans="1:14" ht="15" customHeight="1">
      <c r="G52" s="55"/>
    </row>
    <row r="53" spans="1:14" ht="15" customHeight="1">
      <c r="G53" s="55"/>
    </row>
    <row r="54" spans="1:14" ht="15" customHeight="1">
      <c r="G54" s="55"/>
    </row>
    <row r="55" spans="1:14" ht="15" customHeight="1">
      <c r="G55" s="55"/>
    </row>
    <row r="56" spans="1:14" ht="15" customHeight="1">
      <c r="G56" s="55"/>
    </row>
    <row r="57" spans="1:14" ht="15" customHeight="1">
      <c r="G57" s="55"/>
    </row>
    <row r="58" spans="1:14" ht="15" customHeight="1">
      <c r="G58" s="55"/>
    </row>
    <row r="59" spans="1:14" ht="15" customHeight="1">
      <c r="G59" s="55"/>
    </row>
    <row r="60" spans="1:14" ht="15" customHeight="1">
      <c r="G60" s="55"/>
    </row>
    <row r="61" spans="1:14" ht="15" customHeight="1">
      <c r="G61" s="55"/>
    </row>
    <row r="62" spans="1:14" ht="15" customHeight="1">
      <c r="G62" s="55"/>
    </row>
    <row r="63" spans="1:14" ht="15" customHeight="1">
      <c r="A63" s="59" t="s">
        <v>109</v>
      </c>
      <c r="B63" s="60" t="s">
        <v>92</v>
      </c>
      <c r="C63" s="61">
        <v>12692075</v>
      </c>
      <c r="D63" s="61">
        <v>13598098</v>
      </c>
      <c r="E63" s="62">
        <v>15214862</v>
      </c>
      <c r="F63" s="61">
        <v>15563018</v>
      </c>
      <c r="G63" s="63">
        <f>SUM(G64:G70)</f>
        <v>5589428.75</v>
      </c>
      <c r="H63" s="26"/>
      <c r="I63" s="26"/>
      <c r="J63" s="26"/>
      <c r="K63" s="61"/>
      <c r="L63" s="61"/>
      <c r="M63" s="61"/>
      <c r="N63" s="61"/>
    </row>
    <row r="64" spans="1:14" ht="15" customHeight="1">
      <c r="A64" s="64" t="s">
        <v>93</v>
      </c>
      <c r="B64" s="60"/>
      <c r="C64" s="31"/>
      <c r="D64" s="31"/>
      <c r="E64" s="65"/>
      <c r="F64" s="31"/>
      <c r="G64" s="66">
        <v>1102437.97</v>
      </c>
      <c r="H64" s="31"/>
      <c r="I64" s="31"/>
      <c r="J64" s="31"/>
      <c r="K64" s="31"/>
      <c r="L64" s="31"/>
      <c r="M64" s="31"/>
      <c r="N64" s="31"/>
    </row>
    <row r="65" spans="1:14" ht="15" customHeight="1">
      <c r="A65" s="64" t="s">
        <v>94</v>
      </c>
      <c r="B65" s="60"/>
      <c r="C65" s="31"/>
      <c r="D65" s="31"/>
      <c r="E65" s="65"/>
      <c r="F65" s="31"/>
      <c r="G65" s="66">
        <v>1106233.48</v>
      </c>
      <c r="H65" s="31"/>
      <c r="I65" s="31"/>
      <c r="J65" s="31"/>
      <c r="K65" s="31"/>
      <c r="L65" s="31"/>
      <c r="M65" s="31"/>
      <c r="N65" s="31"/>
    </row>
    <row r="66" spans="1:14" ht="15" customHeight="1">
      <c r="A66" s="67" t="s">
        <v>95</v>
      </c>
      <c r="B66" s="60"/>
      <c r="C66" s="31"/>
      <c r="D66" s="31"/>
      <c r="E66" s="65"/>
      <c r="F66" s="31"/>
      <c r="G66" s="66">
        <v>850141.14999999991</v>
      </c>
      <c r="H66" s="31"/>
      <c r="I66" s="31"/>
      <c r="J66" s="31"/>
      <c r="K66" s="31"/>
      <c r="L66" s="31"/>
      <c r="M66" s="31"/>
      <c r="N66" s="31"/>
    </row>
    <row r="67" spans="1:14" ht="15" customHeight="1">
      <c r="A67" s="64" t="s">
        <v>96</v>
      </c>
      <c r="B67" s="60"/>
      <c r="C67" s="31"/>
      <c r="D67" s="31"/>
      <c r="E67" s="65"/>
      <c r="F67" s="31"/>
      <c r="G67" s="61">
        <v>610962.92000000004</v>
      </c>
      <c r="H67" s="31"/>
      <c r="I67" s="31"/>
      <c r="J67" s="31"/>
      <c r="K67" s="31"/>
      <c r="L67" s="31"/>
      <c r="M67" s="31"/>
      <c r="N67" s="31"/>
    </row>
    <row r="68" spans="1:14" ht="15" customHeight="1">
      <c r="A68" s="64" t="s">
        <v>97</v>
      </c>
      <c r="B68" s="60"/>
      <c r="C68" s="31"/>
      <c r="D68" s="31"/>
      <c r="E68" s="65"/>
      <c r="F68" s="31"/>
      <c r="G68" s="66">
        <v>691068.28</v>
      </c>
      <c r="H68" s="31"/>
      <c r="I68" s="31"/>
      <c r="J68" s="31"/>
      <c r="K68" s="31"/>
      <c r="L68" s="31"/>
      <c r="M68" s="31"/>
      <c r="N68" s="31"/>
    </row>
    <row r="69" spans="1:14" ht="15" customHeight="1">
      <c r="A69" s="64" t="s">
        <v>87</v>
      </c>
      <c r="B69" s="60"/>
      <c r="C69" s="31"/>
      <c r="D69" s="31"/>
      <c r="E69" s="65"/>
      <c r="F69" s="31"/>
      <c r="G69" s="66">
        <v>574056.66</v>
      </c>
      <c r="H69" s="31"/>
      <c r="I69" s="31"/>
      <c r="J69" s="31"/>
      <c r="K69" s="31"/>
      <c r="L69" s="31"/>
      <c r="M69" s="31"/>
      <c r="N69" s="31"/>
    </row>
    <row r="70" spans="1:14" ht="15" customHeight="1">
      <c r="A70" s="64" t="s">
        <v>88</v>
      </c>
      <c r="B70" s="60"/>
      <c r="C70" s="31"/>
      <c r="D70" s="31"/>
      <c r="E70" s="65"/>
      <c r="F70" s="31"/>
      <c r="G70" s="66">
        <v>654528.29</v>
      </c>
      <c r="H70" s="31"/>
      <c r="I70" s="31"/>
      <c r="J70" s="31"/>
      <c r="K70" s="31"/>
      <c r="L70" s="31"/>
      <c r="M70" s="31"/>
      <c r="N70" s="31"/>
    </row>
    <row r="71" spans="1:14" ht="5.0999999999999996" customHeight="1"/>
    <row r="72" spans="1:14" s="43" customFormat="1" ht="15" customHeight="1">
      <c r="A72" s="68" t="s">
        <v>105</v>
      </c>
      <c r="B72" s="69" t="s">
        <v>100</v>
      </c>
      <c r="C72" s="42">
        <f>C63/C4</f>
        <v>0.28714296244016163</v>
      </c>
      <c r="D72" s="42">
        <f>D63/D4</f>
        <v>0.32097297176920697</v>
      </c>
      <c r="E72" s="42">
        <f>E63/E4</f>
        <v>0.36705671919730692</v>
      </c>
      <c r="F72" s="42">
        <f>F63/F4</f>
        <v>0.38530765359923003</v>
      </c>
      <c r="G72" s="70">
        <f>G63/G4</f>
        <v>0.32571485482534585</v>
      </c>
      <c r="H72" s="42">
        <v>0.29856481579142824</v>
      </c>
      <c r="I72" s="42">
        <v>0.32100501644940449</v>
      </c>
      <c r="J72" s="42">
        <v>0.34424521710738071</v>
      </c>
      <c r="K72" s="42"/>
      <c r="L72" s="42"/>
      <c r="M72" s="42"/>
      <c r="N72" s="42"/>
    </row>
    <row r="74" spans="1:14" ht="15" customHeight="1">
      <c r="C74" s="25"/>
      <c r="D74" s="25"/>
      <c r="E74" s="25"/>
      <c r="F74" s="25"/>
      <c r="G74" s="71"/>
      <c r="H74" s="25"/>
      <c r="I74" s="25"/>
      <c r="J74" s="25"/>
      <c r="K74" s="25"/>
      <c r="L74" s="25"/>
      <c r="M74" s="25"/>
      <c r="N74" s="25"/>
    </row>
    <row r="76" spans="1:14" ht="15" customHeight="1">
      <c r="C76" s="25"/>
      <c r="D76" s="25"/>
      <c r="E76" s="25"/>
      <c r="F76" s="25"/>
      <c r="G76" s="71"/>
      <c r="H76" s="25"/>
      <c r="I76" s="25"/>
      <c r="J76" s="25"/>
      <c r="K76" s="25"/>
      <c r="L76" s="25"/>
      <c r="M76" s="25"/>
      <c r="N76" s="25"/>
    </row>
    <row r="77" spans="1:14" ht="15" customHeight="1">
      <c r="C77" s="25"/>
      <c r="D77" s="25"/>
      <c r="E77" s="25"/>
      <c r="F77" s="25"/>
      <c r="G77" s="71"/>
      <c r="H77" s="25"/>
      <c r="I77" s="25"/>
      <c r="J77" s="25"/>
      <c r="K77" s="25"/>
      <c r="L77" s="25"/>
      <c r="M77" s="25"/>
      <c r="N77" s="25"/>
    </row>
    <row r="78" spans="1:14" ht="15" customHeight="1">
      <c r="A78" s="72" t="s">
        <v>106</v>
      </c>
      <c r="C78" s="25"/>
      <c r="D78" s="25"/>
      <c r="E78" s="25"/>
      <c r="F78" s="25"/>
      <c r="G78" s="71"/>
      <c r="H78" s="25"/>
      <c r="I78" s="25"/>
      <c r="J78" s="25"/>
      <c r="K78" s="25"/>
      <c r="L78" s="25"/>
      <c r="M78" s="25"/>
      <c r="N78" s="25"/>
    </row>
    <row r="79" spans="1:14" ht="15" customHeight="1">
      <c r="A79" s="57" t="s">
        <v>107</v>
      </c>
      <c r="C79" s="25"/>
      <c r="D79" s="25"/>
      <c r="E79" s="25"/>
      <c r="F79" s="25"/>
      <c r="G79" s="71"/>
      <c r="H79" s="25"/>
      <c r="I79" s="25"/>
      <c r="J79" s="25"/>
      <c r="K79" s="25"/>
      <c r="L79" s="25"/>
      <c r="M79" s="25"/>
      <c r="N79" s="25"/>
    </row>
    <row r="80" spans="1:14" ht="15" customHeight="1">
      <c r="A80" s="73" t="s">
        <v>110</v>
      </c>
      <c r="C80" s="25"/>
      <c r="D80" s="25"/>
      <c r="E80" s="25"/>
      <c r="F80" s="25"/>
      <c r="G80" s="71"/>
      <c r="H80" s="25"/>
      <c r="I80" s="25"/>
      <c r="J80" s="25"/>
      <c r="K80" s="25"/>
      <c r="L80" s="25"/>
      <c r="M80" s="25"/>
      <c r="N80" s="25"/>
    </row>
    <row r="81" spans="1:14" ht="15" customHeight="1">
      <c r="C81" s="25"/>
      <c r="D81" s="25"/>
      <c r="E81" s="25"/>
      <c r="F81" s="25"/>
      <c r="G81" s="71"/>
      <c r="H81" s="25"/>
      <c r="I81" s="25"/>
      <c r="J81" s="25"/>
      <c r="K81" s="25"/>
      <c r="L81" s="25"/>
      <c r="M81" s="25"/>
      <c r="N81" s="25"/>
    </row>
    <row r="82" spans="1:14" ht="15" customHeight="1">
      <c r="A82" s="74"/>
      <c r="B82" s="75"/>
      <c r="C82" s="76"/>
      <c r="D82" s="76"/>
      <c r="E82" s="76"/>
      <c r="F82" s="76"/>
      <c r="G82" s="42"/>
      <c r="H82" s="42"/>
      <c r="I82" s="42"/>
      <c r="J82" s="42"/>
      <c r="K82" s="42"/>
      <c r="L82" s="76"/>
      <c r="M82" s="76"/>
      <c r="N82" s="76"/>
    </row>
    <row r="84" spans="1:14" ht="15" customHeight="1">
      <c r="A84" s="59"/>
      <c r="B84" s="60"/>
      <c r="E84" s="77"/>
      <c r="G84" s="61"/>
      <c r="H84" s="61"/>
      <c r="I84" s="61"/>
      <c r="J84" s="61"/>
      <c r="K84" s="61"/>
    </row>
    <row r="85" spans="1:14" ht="15" customHeight="1">
      <c r="A85" s="59"/>
      <c r="B85" s="60"/>
      <c r="C85" s="47"/>
      <c r="D85" s="47"/>
      <c r="E85" s="78"/>
      <c r="F85" s="47"/>
      <c r="G85" s="47"/>
      <c r="H85" s="47"/>
      <c r="I85" s="47"/>
      <c r="J85" s="47"/>
      <c r="K85" s="47"/>
      <c r="L85" s="47"/>
      <c r="M85" s="47"/>
      <c r="N85" s="47"/>
    </row>
    <row r="86" spans="1:14" ht="15" customHeight="1">
      <c r="A86" s="59"/>
      <c r="B86" s="60"/>
      <c r="E86" s="77"/>
      <c r="G86" s="61"/>
      <c r="H86" s="61"/>
      <c r="I86" s="61"/>
      <c r="J86" s="61"/>
      <c r="K86" s="61"/>
    </row>
    <row r="87" spans="1:14" ht="15" customHeight="1">
      <c r="A87" s="59"/>
      <c r="B87" s="60"/>
      <c r="C87" s="61"/>
      <c r="D87" s="61"/>
      <c r="E87" s="62"/>
      <c r="F87" s="61"/>
      <c r="G87" s="61"/>
      <c r="H87" s="61"/>
      <c r="I87" s="61"/>
      <c r="J87" s="61"/>
      <c r="K87" s="61"/>
      <c r="L87" s="61"/>
      <c r="M87" s="61"/>
      <c r="N87" s="61"/>
    </row>
    <row r="88" spans="1:14" ht="15" customHeight="1">
      <c r="A88" s="79"/>
      <c r="B88" s="80"/>
      <c r="E88" s="77"/>
    </row>
    <row r="89" spans="1:14" ht="15" customHeight="1">
      <c r="A89" s="59"/>
      <c r="B89" s="60"/>
      <c r="E89" s="77"/>
      <c r="G89" s="61"/>
      <c r="H89" s="61"/>
      <c r="I89" s="61"/>
      <c r="J89" s="61"/>
      <c r="K89" s="61"/>
    </row>
    <row r="90" spans="1:14" ht="15" customHeight="1">
      <c r="A90" s="59"/>
      <c r="B90" s="60"/>
      <c r="E90" s="77"/>
      <c r="G90" s="61"/>
      <c r="H90" s="61"/>
      <c r="I90" s="61"/>
      <c r="J90" s="61"/>
      <c r="K90" s="61"/>
    </row>
    <row r="91" spans="1:14" ht="15" customHeight="1">
      <c r="A91" s="79"/>
      <c r="B91" s="80"/>
      <c r="E91" s="77"/>
      <c r="G91" s="81"/>
      <c r="I91" s="81"/>
      <c r="J91" s="81"/>
      <c r="K91" s="81"/>
    </row>
    <row r="92" spans="1:14" ht="15" customHeight="1">
      <c r="A92" s="74"/>
      <c r="B92" s="75"/>
      <c r="C92" s="76"/>
      <c r="D92" s="76"/>
      <c r="E92" s="82"/>
      <c r="F92" s="76"/>
      <c r="G92" s="83"/>
      <c r="H92" s="83"/>
      <c r="I92" s="83"/>
      <c r="J92" s="83"/>
      <c r="K92" s="83"/>
      <c r="L92" s="76"/>
      <c r="M92" s="76"/>
      <c r="N92" s="76"/>
    </row>
    <row r="94" spans="1:14" ht="15" customHeight="1">
      <c r="A94" s="59"/>
      <c r="B94" s="60"/>
      <c r="E94" s="77"/>
      <c r="G94" s="84"/>
      <c r="H94" s="84"/>
      <c r="I94" s="84"/>
      <c r="J94" s="84"/>
      <c r="K94" s="84"/>
    </row>
    <row r="95" spans="1:14" ht="15" customHeight="1">
      <c r="A95" s="59"/>
      <c r="B95" s="60"/>
      <c r="C95" s="85"/>
      <c r="D95" s="85"/>
      <c r="E95" s="86"/>
      <c r="F95" s="85"/>
      <c r="G95" s="85"/>
      <c r="H95" s="85"/>
      <c r="I95" s="85"/>
      <c r="J95" s="85"/>
      <c r="K95" s="85"/>
      <c r="L95" s="85"/>
      <c r="M95" s="85"/>
      <c r="N95" s="8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5"/>
  <sheetViews>
    <sheetView workbookViewId="0"/>
  </sheetViews>
  <sheetFormatPr baseColWidth="10" defaultRowHeight="15" customHeight="1"/>
  <cols>
    <col min="1" max="1" width="21" style="52" customWidth="1"/>
    <col min="2" max="2" width="7.28515625" style="53" customWidth="1"/>
    <col min="3" max="3" width="13.7109375" style="54" bestFit="1" customWidth="1"/>
    <col min="4" max="4" width="13.42578125" style="54" customWidth="1"/>
    <col min="5" max="5" width="14.28515625" style="54" customWidth="1"/>
    <col min="6" max="6" width="14.140625" style="54" customWidth="1"/>
    <col min="7" max="7" width="13.7109375" style="54" customWidth="1"/>
    <col min="8" max="8" width="13.42578125" style="54" customWidth="1"/>
    <col min="9" max="10" width="13.5703125" style="54" customWidth="1"/>
    <col min="11" max="11" width="13.7109375" style="54" bestFit="1" customWidth="1"/>
    <col min="12" max="12" width="14.7109375" style="54" customWidth="1"/>
    <col min="13" max="13" width="20.28515625" style="54" bestFit="1" customWidth="1"/>
    <col min="14" max="14" width="13.5703125" style="54" bestFit="1" customWidth="1"/>
    <col min="15" max="18" width="13.5703125" style="26" bestFit="1" customWidth="1"/>
    <col min="19" max="16384" width="11.42578125" style="26"/>
  </cols>
  <sheetData>
    <row r="2" spans="1:14" s="20" customFormat="1" ht="12" customHeight="1">
      <c r="A2" s="18" t="s">
        <v>45</v>
      </c>
      <c r="B2" s="18" t="s">
        <v>89</v>
      </c>
      <c r="C2" s="18">
        <v>2012</v>
      </c>
      <c r="D2" s="18">
        <v>2013</v>
      </c>
      <c r="E2" s="18">
        <v>2014</v>
      </c>
      <c r="F2" s="18">
        <v>2015</v>
      </c>
      <c r="G2" s="19" t="str">
        <f>A11</f>
        <v>JULIO 2016</v>
      </c>
      <c r="H2" s="18" t="s">
        <v>90</v>
      </c>
      <c r="I2" s="18">
        <v>2017</v>
      </c>
      <c r="J2" s="18">
        <v>2018</v>
      </c>
    </row>
    <row r="3" spans="1:14" ht="5.0999999999999996" customHeight="1">
      <c r="A3" s="21"/>
      <c r="B3" s="22"/>
      <c r="C3" s="23"/>
      <c r="D3" s="23"/>
      <c r="E3" s="23"/>
      <c r="F3" s="23"/>
      <c r="G3" s="24"/>
      <c r="H3" s="23"/>
      <c r="I3" s="23"/>
      <c r="J3" s="23"/>
      <c r="K3" s="25"/>
      <c r="L3" s="26"/>
      <c r="M3" s="26"/>
      <c r="N3" s="26"/>
    </row>
    <row r="4" spans="1:14" ht="11.25">
      <c r="A4" s="27" t="s">
        <v>91</v>
      </c>
      <c r="B4" s="28" t="s">
        <v>92</v>
      </c>
      <c r="C4" s="29">
        <v>44201240.009999998</v>
      </c>
      <c r="D4" s="29">
        <v>42365243.170000002</v>
      </c>
      <c r="E4" s="30">
        <v>41450983.469999999</v>
      </c>
      <c r="F4" s="29">
        <v>40391146.800804429</v>
      </c>
      <c r="G4" s="17">
        <f>SUM(G5:G11)</f>
        <v>20617506.439999998</v>
      </c>
      <c r="H4" s="29">
        <v>41105577.119999997</v>
      </c>
      <c r="I4" s="29">
        <v>41602592.325000003</v>
      </c>
      <c r="J4" s="29">
        <v>42112331.25</v>
      </c>
      <c r="K4" s="31"/>
      <c r="L4" s="26"/>
      <c r="M4" s="26"/>
      <c r="N4" s="26"/>
    </row>
    <row r="5" spans="1:14" ht="9.75" customHeight="1">
      <c r="A5" s="32" t="s">
        <v>93</v>
      </c>
      <c r="B5" s="28"/>
      <c r="C5" s="29"/>
      <c r="D5" s="29"/>
      <c r="E5" s="30"/>
      <c r="F5" s="29"/>
      <c r="G5" s="33">
        <v>3654569.28</v>
      </c>
      <c r="H5" s="29"/>
      <c r="I5" s="29"/>
      <c r="J5" s="29"/>
      <c r="K5" s="31"/>
      <c r="L5" s="31"/>
      <c r="M5" s="31"/>
      <c r="N5" s="31"/>
    </row>
    <row r="6" spans="1:14" ht="9.75" customHeight="1">
      <c r="A6" s="32" t="s">
        <v>94</v>
      </c>
      <c r="B6" s="28"/>
      <c r="C6" s="29"/>
      <c r="D6" s="29"/>
      <c r="E6" s="30"/>
      <c r="F6" s="29"/>
      <c r="G6" s="33">
        <v>3354042.44</v>
      </c>
      <c r="H6" s="29"/>
      <c r="I6" s="29"/>
      <c r="J6" s="29"/>
      <c r="K6" s="31"/>
      <c r="L6" s="31"/>
      <c r="M6" s="31"/>
      <c r="N6" s="31"/>
    </row>
    <row r="7" spans="1:14" ht="9.75" customHeight="1">
      <c r="A7" s="34" t="s">
        <v>95</v>
      </c>
      <c r="B7" s="28"/>
      <c r="C7" s="29"/>
      <c r="D7" s="29"/>
      <c r="E7" s="30"/>
      <c r="F7" s="29"/>
      <c r="G7" s="33">
        <v>3304787.66</v>
      </c>
      <c r="H7" s="29"/>
      <c r="I7" s="29"/>
      <c r="J7" s="29"/>
      <c r="K7" s="31"/>
      <c r="L7" s="31"/>
      <c r="M7" s="31"/>
      <c r="N7" s="31"/>
    </row>
    <row r="8" spans="1:14" ht="9.75" customHeight="1">
      <c r="A8" s="32" t="s">
        <v>96</v>
      </c>
      <c r="B8" s="28"/>
      <c r="C8" s="29"/>
      <c r="D8" s="29"/>
      <c r="E8" s="30"/>
      <c r="F8" s="29"/>
      <c r="G8" s="33">
        <v>3478737.6</v>
      </c>
      <c r="H8" s="29"/>
      <c r="I8" s="29"/>
      <c r="J8" s="29"/>
      <c r="K8" s="31"/>
      <c r="L8" s="31"/>
      <c r="M8" s="31"/>
      <c r="N8" s="31"/>
    </row>
    <row r="9" spans="1:14" ht="9.75" customHeight="1">
      <c r="A9" s="32" t="s">
        <v>97</v>
      </c>
      <c r="B9" s="28"/>
      <c r="C9" s="29"/>
      <c r="D9" s="29"/>
      <c r="E9" s="30"/>
      <c r="F9" s="29"/>
      <c r="G9" s="33">
        <v>3368359.9</v>
      </c>
      <c r="H9" s="29"/>
      <c r="I9" s="29"/>
      <c r="J9" s="29"/>
      <c r="K9" s="31"/>
      <c r="L9" s="31"/>
      <c r="M9" s="31"/>
      <c r="N9" s="31"/>
    </row>
    <row r="10" spans="1:14" ht="9.75" customHeight="1">
      <c r="A10" s="32" t="s">
        <v>87</v>
      </c>
      <c r="B10" s="28"/>
      <c r="C10" s="29"/>
      <c r="D10" s="29"/>
      <c r="E10" s="30"/>
      <c r="F10" s="29"/>
      <c r="G10" s="33">
        <v>3457009.56</v>
      </c>
      <c r="H10" s="29"/>
      <c r="I10" s="29"/>
      <c r="J10" s="29"/>
      <c r="K10" s="31"/>
      <c r="L10" s="31"/>
      <c r="M10" s="31"/>
      <c r="N10" s="31"/>
    </row>
    <row r="11" spans="1:14" ht="9.75" customHeight="1">
      <c r="A11" s="32" t="s">
        <v>88</v>
      </c>
      <c r="B11" s="28"/>
      <c r="C11" s="29"/>
      <c r="D11" s="29"/>
      <c r="E11" s="30"/>
      <c r="F11" s="29"/>
      <c r="G11" s="33"/>
      <c r="H11" s="29"/>
      <c r="I11" s="29"/>
      <c r="J11" s="29"/>
      <c r="K11" s="31"/>
      <c r="L11" s="31"/>
      <c r="M11" s="31"/>
      <c r="N11" s="31"/>
    </row>
    <row r="12" spans="1:14" ht="5.25" customHeight="1">
      <c r="A12" s="27"/>
      <c r="B12" s="28"/>
      <c r="C12" s="29"/>
      <c r="D12" s="29"/>
      <c r="E12" s="30"/>
      <c r="F12" s="29"/>
      <c r="G12" s="33"/>
      <c r="H12" s="29"/>
      <c r="I12" s="29"/>
      <c r="J12" s="29"/>
      <c r="K12" s="31"/>
      <c r="L12" s="31"/>
      <c r="M12" s="31"/>
      <c r="N12" s="31"/>
    </row>
    <row r="13" spans="1:14" ht="10.5" customHeight="1">
      <c r="A13" s="27" t="s">
        <v>98</v>
      </c>
      <c r="B13" s="28" t="s">
        <v>92</v>
      </c>
      <c r="C13" s="35">
        <v>18219692.649999999</v>
      </c>
      <c r="D13" s="35">
        <v>18936511.98</v>
      </c>
      <c r="E13" s="36">
        <v>17950780.979999997</v>
      </c>
      <c r="F13" s="35">
        <v>18585233.027751699</v>
      </c>
      <c r="G13" s="33">
        <f>SUM(G14:G20)</f>
        <v>9836374.6000029445</v>
      </c>
      <c r="H13" s="35">
        <v>19730677.017599996</v>
      </c>
      <c r="I13" s="35">
        <v>20801296.162500001</v>
      </c>
      <c r="J13" s="35">
        <v>21898412.25</v>
      </c>
      <c r="K13" s="26"/>
      <c r="L13" s="26"/>
      <c r="M13" s="26"/>
      <c r="N13" s="26"/>
    </row>
    <row r="14" spans="1:14" ht="10.5" customHeight="1">
      <c r="A14" s="32" t="s">
        <v>93</v>
      </c>
      <c r="B14" s="28"/>
      <c r="C14" s="29"/>
      <c r="D14" s="29"/>
      <c r="E14" s="30"/>
      <c r="F14" s="29"/>
      <c r="G14" s="37">
        <v>1581845.7636779975</v>
      </c>
      <c r="H14" s="29"/>
      <c r="I14" s="29"/>
      <c r="J14" s="29"/>
      <c r="K14" s="31"/>
      <c r="L14" s="31"/>
      <c r="M14" s="31"/>
      <c r="N14" s="31"/>
    </row>
    <row r="15" spans="1:14" ht="10.5" customHeight="1">
      <c r="A15" s="32" t="s">
        <v>94</v>
      </c>
      <c r="B15" s="28"/>
      <c r="C15" s="29"/>
      <c r="D15" s="29"/>
      <c r="E15" s="30"/>
      <c r="F15" s="29"/>
      <c r="G15" s="37">
        <v>1697094.1387182148</v>
      </c>
      <c r="H15" s="29"/>
      <c r="I15" s="29"/>
      <c r="J15" s="29"/>
      <c r="K15" s="31"/>
      <c r="L15" s="31"/>
      <c r="M15" s="31"/>
      <c r="N15" s="31"/>
    </row>
    <row r="16" spans="1:14" ht="10.5" customHeight="1">
      <c r="A16" s="34" t="s">
        <v>95</v>
      </c>
      <c r="B16" s="28"/>
      <c r="C16" s="29"/>
      <c r="D16" s="29"/>
      <c r="E16" s="30"/>
      <c r="F16" s="29"/>
      <c r="G16" s="37">
        <v>1566561.8769874778</v>
      </c>
      <c r="H16" s="29"/>
      <c r="I16" s="29"/>
      <c r="J16" s="29"/>
      <c r="K16" s="31"/>
      <c r="L16" s="31"/>
      <c r="M16" s="31"/>
      <c r="N16" s="31"/>
    </row>
    <row r="17" spans="1:14" ht="10.5" customHeight="1">
      <c r="A17" s="32" t="s">
        <v>96</v>
      </c>
      <c r="B17" s="28"/>
      <c r="C17" s="29"/>
      <c r="D17" s="29"/>
      <c r="E17" s="30"/>
      <c r="F17" s="29"/>
      <c r="G17" s="37">
        <v>1596729.0113014253</v>
      </c>
      <c r="H17" s="29"/>
      <c r="I17" s="29"/>
      <c r="J17" s="29"/>
      <c r="K17" s="31"/>
      <c r="L17" s="31"/>
      <c r="M17" s="31"/>
      <c r="N17" s="31"/>
    </row>
    <row r="18" spans="1:14" ht="10.5" customHeight="1">
      <c r="A18" s="32" t="s">
        <v>97</v>
      </c>
      <c r="B18" s="28"/>
      <c r="C18" s="29"/>
      <c r="D18" s="29"/>
      <c r="E18" s="30"/>
      <c r="F18" s="29"/>
      <c r="G18" s="37">
        <v>1722801.1611582187</v>
      </c>
      <c r="H18" s="29"/>
      <c r="I18" s="29"/>
      <c r="J18" s="29"/>
      <c r="K18" s="31"/>
      <c r="L18" s="31"/>
      <c r="M18" s="31"/>
      <c r="N18" s="31"/>
    </row>
    <row r="19" spans="1:14" ht="10.5" customHeight="1">
      <c r="A19" s="32" t="s">
        <v>87</v>
      </c>
      <c r="B19" s="28"/>
      <c r="C19" s="29"/>
      <c r="D19" s="29"/>
      <c r="E19" s="30"/>
      <c r="F19" s="29"/>
      <c r="G19" s="37">
        <v>1671342.6481596101</v>
      </c>
      <c r="H19" s="29"/>
      <c r="I19" s="29"/>
      <c r="J19" s="29"/>
      <c r="K19" s="31"/>
      <c r="L19" s="31"/>
      <c r="M19" s="31"/>
      <c r="N19" s="31"/>
    </row>
    <row r="20" spans="1:14" ht="10.5" customHeight="1">
      <c r="A20" s="32" t="s">
        <v>88</v>
      </c>
      <c r="B20" s="28"/>
      <c r="C20" s="29"/>
      <c r="D20" s="29"/>
      <c r="E20" s="30"/>
      <c r="F20" s="29"/>
      <c r="G20" s="37"/>
      <c r="H20" s="29"/>
      <c r="I20" s="29"/>
      <c r="J20" s="29"/>
      <c r="K20" s="31"/>
      <c r="L20" s="31"/>
      <c r="M20" s="31"/>
      <c r="N20" s="31"/>
    </row>
    <row r="21" spans="1:14" ht="5.0999999999999996" customHeight="1">
      <c r="A21" s="21"/>
      <c r="B21" s="22"/>
      <c r="C21" s="23"/>
      <c r="D21" s="23"/>
      <c r="E21" s="23"/>
      <c r="F21" s="23"/>
      <c r="G21" s="38"/>
      <c r="H21" s="23"/>
      <c r="I21" s="23"/>
      <c r="J21" s="23"/>
      <c r="K21" s="25"/>
      <c r="L21" s="25"/>
      <c r="M21" s="25"/>
      <c r="N21" s="25"/>
    </row>
    <row r="22" spans="1:14" s="43" customFormat="1" ht="11.25">
      <c r="A22" s="39" t="s">
        <v>99</v>
      </c>
      <c r="B22" s="23" t="s">
        <v>100</v>
      </c>
      <c r="C22" s="40">
        <f>C13/C4</f>
        <v>0.41219867691218648</v>
      </c>
      <c r="D22" s="40">
        <f>D13/D4</f>
        <v>0.44698225628053206</v>
      </c>
      <c r="E22" s="40">
        <f>E13/E4</f>
        <v>0.43306043614120304</v>
      </c>
      <c r="F22" s="40">
        <f t="shared" ref="F22:J22" si="0">F13/F4</f>
        <v>0.46013135302663793</v>
      </c>
      <c r="G22" s="41">
        <f>G13/G4</f>
        <v>0.47708846987041104</v>
      </c>
      <c r="H22" s="40">
        <f t="shared" si="0"/>
        <v>0.47999999999999993</v>
      </c>
      <c r="I22" s="40">
        <f t="shared" si="0"/>
        <v>0.5</v>
      </c>
      <c r="J22" s="40">
        <f t="shared" si="0"/>
        <v>0.52</v>
      </c>
      <c r="K22" s="42"/>
      <c r="L22" s="42"/>
      <c r="M22" s="42"/>
      <c r="N22" s="42"/>
    </row>
    <row r="23" spans="1:14" ht="3" customHeight="1">
      <c r="A23" s="21"/>
      <c r="B23" s="22"/>
      <c r="C23" s="23"/>
      <c r="D23" s="23"/>
      <c r="E23" s="23"/>
      <c r="F23" s="23"/>
      <c r="G23" s="38"/>
      <c r="H23" s="23"/>
      <c r="I23" s="23"/>
      <c r="J23" s="23"/>
      <c r="K23" s="25"/>
      <c r="L23" s="25"/>
      <c r="M23" s="25"/>
      <c r="N23" s="25"/>
    </row>
    <row r="24" spans="1:14" ht="11.25" customHeight="1">
      <c r="A24" s="27" t="s">
        <v>101</v>
      </c>
      <c r="B24" s="28" t="s">
        <v>102</v>
      </c>
      <c r="C24" s="44">
        <v>170968891.79000002</v>
      </c>
      <c r="D24" s="44">
        <v>182370645.03</v>
      </c>
      <c r="E24" s="45">
        <v>191926255.41999999</v>
      </c>
      <c r="F24" s="44">
        <v>211411824.28</v>
      </c>
      <c r="G24" s="46">
        <f>SUM(G25:G31)</f>
        <v>120642958.45999999</v>
      </c>
      <c r="H24" s="44">
        <v>232553006.70800003</v>
      </c>
      <c r="I24" s="44">
        <v>255808307.37880006</v>
      </c>
      <c r="J24" s="44">
        <v>281389138.11668009</v>
      </c>
      <c r="K24" s="47"/>
      <c r="L24" s="26"/>
      <c r="M24" s="26"/>
      <c r="N24" s="26"/>
    </row>
    <row r="25" spans="1:14" ht="11.25" customHeight="1">
      <c r="A25" s="32" t="s">
        <v>93</v>
      </c>
      <c r="B25" s="28"/>
      <c r="C25" s="29"/>
      <c r="D25" s="29"/>
      <c r="E25" s="30"/>
      <c r="F25" s="29"/>
      <c r="G25" s="48">
        <v>18849728.390000001</v>
      </c>
      <c r="H25" s="29"/>
      <c r="I25" s="29"/>
      <c r="J25" s="29"/>
      <c r="K25" s="31"/>
      <c r="L25" s="31"/>
      <c r="M25" s="31"/>
      <c r="N25" s="31"/>
    </row>
    <row r="26" spans="1:14" ht="11.25" customHeight="1">
      <c r="A26" s="32" t="s">
        <v>94</v>
      </c>
      <c r="B26" s="28"/>
      <c r="C26" s="29"/>
      <c r="D26" s="29"/>
      <c r="E26" s="30"/>
      <c r="F26" s="29"/>
      <c r="G26" s="48">
        <v>21323610.82</v>
      </c>
      <c r="H26" s="29"/>
      <c r="I26" s="29"/>
      <c r="J26" s="29"/>
      <c r="K26" s="31"/>
      <c r="L26" s="31"/>
      <c r="M26" s="31"/>
      <c r="N26" s="31"/>
    </row>
    <row r="27" spans="1:14" ht="11.25" customHeight="1">
      <c r="A27" s="34" t="s">
        <v>95</v>
      </c>
      <c r="B27" s="28"/>
      <c r="C27" s="29"/>
      <c r="D27" s="29"/>
      <c r="E27" s="30"/>
      <c r="F27" s="29"/>
      <c r="G27" s="48">
        <v>18774372.32</v>
      </c>
      <c r="H27" s="29"/>
      <c r="I27" s="29"/>
      <c r="J27" s="29"/>
      <c r="K27" s="31"/>
      <c r="L27" s="31"/>
      <c r="M27" s="31"/>
      <c r="N27" s="31"/>
    </row>
    <row r="28" spans="1:14" ht="11.25" customHeight="1">
      <c r="A28" s="32" t="s">
        <v>96</v>
      </c>
      <c r="B28" s="28"/>
      <c r="C28" s="29"/>
      <c r="D28" s="29"/>
      <c r="E28" s="30"/>
      <c r="F28" s="29"/>
      <c r="G28" s="48">
        <v>19151377.82</v>
      </c>
      <c r="H28" s="29"/>
      <c r="I28" s="29"/>
      <c r="J28" s="29"/>
      <c r="K28" s="31"/>
      <c r="L28" s="31"/>
      <c r="M28" s="31"/>
      <c r="N28" s="31"/>
    </row>
    <row r="29" spans="1:14" ht="11.25" customHeight="1">
      <c r="A29" s="32" t="s">
        <v>97</v>
      </c>
      <c r="B29" s="28"/>
      <c r="C29" s="29"/>
      <c r="D29" s="29"/>
      <c r="E29" s="30"/>
      <c r="F29" s="29"/>
      <c r="G29" s="48">
        <v>21539394.079999998</v>
      </c>
      <c r="H29" s="29"/>
      <c r="I29" s="29"/>
      <c r="J29" s="29"/>
      <c r="K29" s="31"/>
      <c r="L29" s="31"/>
      <c r="M29" s="31"/>
      <c r="N29" s="31"/>
    </row>
    <row r="30" spans="1:14" ht="11.25" customHeight="1">
      <c r="A30" s="32" t="s">
        <v>87</v>
      </c>
      <c r="B30" s="28"/>
      <c r="C30" s="44"/>
      <c r="D30" s="44"/>
      <c r="E30" s="45"/>
      <c r="F30" s="44"/>
      <c r="G30" s="48">
        <v>21004475.030000001</v>
      </c>
      <c r="H30" s="44"/>
      <c r="I30" s="44"/>
      <c r="J30" s="44"/>
      <c r="K30" s="47"/>
      <c r="L30" s="47"/>
      <c r="M30" s="47"/>
      <c r="N30" s="47"/>
    </row>
    <row r="31" spans="1:14" ht="11.25" customHeight="1">
      <c r="A31" s="32" t="s">
        <v>88</v>
      </c>
      <c r="B31" s="28"/>
      <c r="C31" s="44"/>
      <c r="D31" s="44"/>
      <c r="E31" s="45"/>
      <c r="F31" s="44"/>
      <c r="G31" s="48"/>
      <c r="H31" s="44"/>
      <c r="I31" s="44"/>
      <c r="J31" s="44"/>
      <c r="K31" s="47"/>
      <c r="L31" s="47"/>
      <c r="M31" s="47"/>
      <c r="N31" s="47"/>
    </row>
    <row r="32" spans="1:14" ht="11.25" customHeight="1">
      <c r="A32" s="49" t="s">
        <v>103</v>
      </c>
      <c r="B32" s="28" t="s">
        <v>102</v>
      </c>
      <c r="C32" s="44">
        <v>105695856.59</v>
      </c>
      <c r="D32" s="44">
        <v>113556459.16</v>
      </c>
      <c r="E32" s="45">
        <v>126958729.99000001</v>
      </c>
      <c r="F32" s="44">
        <v>127272039.29000001</v>
      </c>
      <c r="G32" s="46">
        <f>SUM(G33:G39)</f>
        <v>74785125.300099999</v>
      </c>
      <c r="H32" s="44">
        <v>144650303.35316005</v>
      </c>
      <c r="I32" s="44">
        <v>164231499.83605206</v>
      </c>
      <c r="J32" s="44">
        <v>186282432.5819909</v>
      </c>
      <c r="K32" s="31"/>
      <c r="L32" s="26"/>
      <c r="M32" s="26"/>
      <c r="N32" s="26"/>
    </row>
    <row r="33" spans="1:14" ht="11.25" customHeight="1">
      <c r="A33" s="32" t="s">
        <v>93</v>
      </c>
      <c r="B33" s="28"/>
      <c r="C33" s="29"/>
      <c r="D33" s="29"/>
      <c r="E33" s="30"/>
      <c r="F33" s="29"/>
      <c r="G33" s="48">
        <v>26801834.278699998</v>
      </c>
      <c r="H33" s="29"/>
      <c r="I33" s="29"/>
      <c r="J33" s="29"/>
      <c r="K33" s="31"/>
      <c r="L33" s="31"/>
      <c r="M33" s="31"/>
      <c r="N33" s="31"/>
    </row>
    <row r="34" spans="1:14" ht="11.25" customHeight="1">
      <c r="A34" s="32" t="s">
        <v>94</v>
      </c>
      <c r="B34" s="28"/>
      <c r="C34" s="29"/>
      <c r="D34" s="29"/>
      <c r="E34" s="30"/>
      <c r="F34" s="29"/>
      <c r="G34" s="48">
        <v>15725386.234100003</v>
      </c>
      <c r="H34" s="29"/>
      <c r="I34" s="29"/>
      <c r="J34" s="29"/>
      <c r="K34" s="31"/>
      <c r="L34" s="31"/>
      <c r="M34" s="31"/>
      <c r="N34" s="31"/>
    </row>
    <row r="35" spans="1:14" ht="11.25" customHeight="1">
      <c r="A35" s="34" t="s">
        <v>95</v>
      </c>
      <c r="B35" s="28"/>
      <c r="C35" s="29"/>
      <c r="D35" s="29"/>
      <c r="E35" s="30"/>
      <c r="F35" s="29"/>
      <c r="G35" s="48">
        <v>7398619.3352000006</v>
      </c>
      <c r="H35" s="29"/>
      <c r="I35" s="29"/>
      <c r="J35" s="29"/>
      <c r="K35" s="31"/>
      <c r="L35" s="31"/>
      <c r="M35" s="31"/>
      <c r="N35" s="31"/>
    </row>
    <row r="36" spans="1:14" ht="11.25" customHeight="1">
      <c r="A36" s="32" t="s">
        <v>96</v>
      </c>
      <c r="B36" s="28"/>
      <c r="C36" s="29"/>
      <c r="D36" s="29"/>
      <c r="E36" s="30"/>
      <c r="F36" s="29"/>
      <c r="G36" s="48">
        <v>7651762.2583999988</v>
      </c>
      <c r="H36" s="29"/>
      <c r="I36" s="29"/>
      <c r="J36" s="29"/>
      <c r="K36" s="31"/>
      <c r="L36" s="31"/>
      <c r="M36" s="31"/>
      <c r="N36" s="31"/>
    </row>
    <row r="37" spans="1:14" ht="11.25" customHeight="1">
      <c r="A37" s="32" t="s">
        <v>97</v>
      </c>
      <c r="B37" s="28"/>
      <c r="C37" s="29"/>
      <c r="D37" s="29"/>
      <c r="E37" s="30"/>
      <c r="F37" s="29"/>
      <c r="G37" s="48">
        <v>8841041.3253000006</v>
      </c>
      <c r="H37" s="29"/>
      <c r="I37" s="29"/>
      <c r="J37" s="29"/>
      <c r="K37" s="31"/>
      <c r="L37" s="31"/>
      <c r="M37" s="31"/>
      <c r="N37" s="31"/>
    </row>
    <row r="38" spans="1:14" ht="11.25" customHeight="1">
      <c r="A38" s="32" t="s">
        <v>87</v>
      </c>
      <c r="B38" s="28"/>
      <c r="C38" s="29"/>
      <c r="D38" s="29"/>
      <c r="E38" s="30"/>
      <c r="F38" s="29"/>
      <c r="G38" s="48">
        <v>8366481.8684</v>
      </c>
      <c r="H38" s="29"/>
      <c r="I38" s="29"/>
      <c r="J38" s="29"/>
      <c r="K38" s="31"/>
      <c r="L38" s="31"/>
      <c r="M38" s="31"/>
      <c r="N38" s="31"/>
    </row>
    <row r="39" spans="1:14" ht="11.25" customHeight="1">
      <c r="A39" s="32" t="s">
        <v>88</v>
      </c>
      <c r="B39" s="28"/>
      <c r="C39" s="29"/>
      <c r="D39" s="29"/>
      <c r="E39" s="30"/>
      <c r="F39" s="29"/>
      <c r="G39" s="48"/>
      <c r="H39" s="29"/>
      <c r="I39" s="29"/>
      <c r="J39" s="29"/>
      <c r="K39" s="31"/>
      <c r="L39" s="31"/>
      <c r="M39" s="31"/>
      <c r="N39" s="31"/>
    </row>
    <row r="40" spans="1:14" ht="5.0999999999999996" customHeight="1">
      <c r="A40" s="21"/>
      <c r="B40" s="22"/>
      <c r="C40" s="23"/>
      <c r="D40" s="23"/>
      <c r="E40" s="23"/>
      <c r="F40" s="23"/>
      <c r="G40" s="38"/>
      <c r="H40" s="23"/>
      <c r="I40" s="23"/>
      <c r="J40" s="23"/>
      <c r="K40" s="25"/>
      <c r="L40" s="25"/>
      <c r="M40" s="25"/>
      <c r="N40" s="25"/>
    </row>
    <row r="41" spans="1:14" s="43" customFormat="1" ht="11.25" customHeight="1">
      <c r="A41" s="39" t="s">
        <v>104</v>
      </c>
      <c r="B41" s="23" t="s">
        <v>100</v>
      </c>
      <c r="C41" s="40">
        <f>C32/C24</f>
        <v>0.61821689012189152</v>
      </c>
      <c r="D41" s="40">
        <f>D32/D24</f>
        <v>0.62266851741035378</v>
      </c>
      <c r="E41" s="40">
        <f>E32/E24</f>
        <v>0.66149745751132949</v>
      </c>
      <c r="F41" s="40">
        <f t="shared" ref="F41:J41" si="1">F32/F24</f>
        <v>0.60201003289880894</v>
      </c>
      <c r="G41" s="41">
        <f>G32/G24</f>
        <v>0.61988802541588472</v>
      </c>
      <c r="H41" s="40">
        <f t="shared" si="1"/>
        <v>0.62201003289880896</v>
      </c>
      <c r="I41" s="40">
        <f t="shared" si="1"/>
        <v>0.64201003289880898</v>
      </c>
      <c r="J41" s="40">
        <f t="shared" si="1"/>
        <v>0.662010032898809</v>
      </c>
      <c r="K41" s="42"/>
      <c r="L41" s="42"/>
      <c r="M41" s="42"/>
      <c r="N41" s="42"/>
    </row>
    <row r="42" spans="1:14" ht="5.0999999999999996" customHeight="1">
      <c r="A42" s="21"/>
      <c r="B42" s="22"/>
      <c r="C42" s="23"/>
      <c r="D42" s="23"/>
      <c r="E42" s="23"/>
      <c r="F42" s="23"/>
      <c r="G42" s="38"/>
      <c r="H42" s="23"/>
      <c r="I42" s="23"/>
      <c r="J42" s="23"/>
      <c r="K42" s="25"/>
      <c r="L42" s="25"/>
      <c r="M42" s="25"/>
      <c r="N42" s="25"/>
    </row>
    <row r="43" spans="1:14" s="43" customFormat="1" ht="11.25" customHeight="1">
      <c r="A43" s="39" t="s">
        <v>105</v>
      </c>
      <c r="B43" s="23" t="s">
        <v>100</v>
      </c>
      <c r="C43" s="40">
        <f>C22*C41</f>
        <v>0.25482818415301023</v>
      </c>
      <c r="D43" s="40">
        <f>D22*D41</f>
        <v>0.27832177882693371</v>
      </c>
      <c r="E43" s="40">
        <f t="shared" ref="E43:J43" si="2">E22*E41</f>
        <v>0.28646837745615328</v>
      </c>
      <c r="F43" s="40">
        <f t="shared" si="2"/>
        <v>0.27700369097333977</v>
      </c>
      <c r="G43" s="50">
        <f>G22*G41</f>
        <v>0.29574142953665489</v>
      </c>
      <c r="H43" s="51">
        <f>H22*H41</f>
        <v>0.29856481579142824</v>
      </c>
      <c r="I43" s="40">
        <f t="shared" si="2"/>
        <v>0.32100501644940449</v>
      </c>
      <c r="J43" s="40">
        <f t="shared" si="2"/>
        <v>0.34424521710738071</v>
      </c>
      <c r="K43" s="42"/>
      <c r="L43" s="42"/>
      <c r="M43" s="42"/>
      <c r="N43" s="42"/>
    </row>
    <row r="44" spans="1:14" ht="15" customHeight="1">
      <c r="G44" s="55"/>
    </row>
    <row r="45" spans="1:14" ht="15" customHeight="1">
      <c r="G45" s="55"/>
    </row>
    <row r="46" spans="1:14" ht="15" customHeight="1">
      <c r="G46" s="55"/>
    </row>
    <row r="47" spans="1:14" ht="15" customHeight="1">
      <c r="G47" s="55"/>
    </row>
    <row r="48" spans="1:14" ht="15" customHeight="1">
      <c r="G48" s="55"/>
    </row>
    <row r="49" spans="1:14" ht="15" customHeight="1">
      <c r="A49" s="56" t="s">
        <v>106</v>
      </c>
      <c r="G49" s="55"/>
    </row>
    <row r="50" spans="1:14" ht="15" customHeight="1">
      <c r="A50" s="57" t="s">
        <v>107</v>
      </c>
      <c r="G50" s="55"/>
    </row>
    <row r="51" spans="1:14" ht="15" customHeight="1">
      <c r="A51" s="58" t="s">
        <v>108</v>
      </c>
      <c r="G51" s="55"/>
    </row>
    <row r="52" spans="1:14" ht="15" customHeight="1">
      <c r="G52" s="55"/>
    </row>
    <row r="53" spans="1:14" ht="15" customHeight="1">
      <c r="G53" s="55"/>
    </row>
    <row r="54" spans="1:14" ht="15" customHeight="1">
      <c r="G54" s="55"/>
    </row>
    <row r="55" spans="1:14" ht="15" customHeight="1">
      <c r="G55" s="55"/>
    </row>
    <row r="56" spans="1:14" ht="15" customHeight="1">
      <c r="G56" s="55"/>
    </row>
    <row r="57" spans="1:14" ht="15" customHeight="1">
      <c r="G57" s="55"/>
    </row>
    <row r="58" spans="1:14" ht="15" customHeight="1">
      <c r="G58" s="55"/>
    </row>
    <row r="59" spans="1:14" ht="15" customHeight="1">
      <c r="G59" s="55"/>
    </row>
    <row r="60" spans="1:14" ht="15" customHeight="1">
      <c r="G60" s="55"/>
    </row>
    <row r="61" spans="1:14" ht="15" customHeight="1">
      <c r="G61" s="55"/>
    </row>
    <row r="62" spans="1:14" ht="15" customHeight="1">
      <c r="G62" s="55"/>
    </row>
    <row r="63" spans="1:14" ht="15" customHeight="1">
      <c r="A63" s="59" t="s">
        <v>109</v>
      </c>
      <c r="B63" s="60" t="s">
        <v>92</v>
      </c>
      <c r="C63" s="61">
        <v>12692075</v>
      </c>
      <c r="D63" s="61">
        <v>13598098</v>
      </c>
      <c r="E63" s="62">
        <v>15214862</v>
      </c>
      <c r="F63" s="61">
        <v>15563018</v>
      </c>
      <c r="G63" s="63">
        <f>SUM(G64:G70)</f>
        <v>5589428.75</v>
      </c>
      <c r="H63" s="26"/>
      <c r="I63" s="26"/>
      <c r="J63" s="26"/>
      <c r="K63" s="61"/>
      <c r="L63" s="61"/>
      <c r="M63" s="61"/>
      <c r="N63" s="61"/>
    </row>
    <row r="64" spans="1:14" ht="15" customHeight="1">
      <c r="A64" s="64" t="s">
        <v>93</v>
      </c>
      <c r="B64" s="60"/>
      <c r="C64" s="31"/>
      <c r="D64" s="31"/>
      <c r="E64" s="65"/>
      <c r="F64" s="31"/>
      <c r="G64" s="66">
        <v>1102437.97</v>
      </c>
      <c r="H64" s="31"/>
      <c r="I64" s="31"/>
      <c r="J64" s="31"/>
      <c r="K64" s="31"/>
      <c r="L64" s="31"/>
      <c r="M64" s="31"/>
      <c r="N64" s="31"/>
    </row>
    <row r="65" spans="1:14" ht="15" customHeight="1">
      <c r="A65" s="64" t="s">
        <v>94</v>
      </c>
      <c r="B65" s="60"/>
      <c r="C65" s="31"/>
      <c r="D65" s="31"/>
      <c r="E65" s="65"/>
      <c r="F65" s="31"/>
      <c r="G65" s="66">
        <v>1106233.48</v>
      </c>
      <c r="H65" s="31"/>
      <c r="I65" s="31"/>
      <c r="J65" s="31"/>
      <c r="K65" s="31"/>
      <c r="L65" s="31"/>
      <c r="M65" s="31"/>
      <c r="N65" s="31"/>
    </row>
    <row r="66" spans="1:14" ht="15" customHeight="1">
      <c r="A66" s="67" t="s">
        <v>95</v>
      </c>
      <c r="B66" s="60"/>
      <c r="C66" s="31"/>
      <c r="D66" s="31"/>
      <c r="E66" s="65"/>
      <c r="F66" s="31"/>
      <c r="G66" s="66">
        <v>850141.14999999991</v>
      </c>
      <c r="H66" s="31"/>
      <c r="I66" s="31"/>
      <c r="J66" s="31"/>
      <c r="K66" s="31"/>
      <c r="L66" s="31"/>
      <c r="M66" s="31"/>
      <c r="N66" s="31"/>
    </row>
    <row r="67" spans="1:14" ht="15" customHeight="1">
      <c r="A67" s="64" t="s">
        <v>96</v>
      </c>
      <c r="B67" s="60"/>
      <c r="C67" s="31"/>
      <c r="D67" s="31"/>
      <c r="E67" s="65"/>
      <c r="F67" s="31"/>
      <c r="G67" s="61">
        <v>610962.92000000004</v>
      </c>
      <c r="H67" s="31"/>
      <c r="I67" s="31"/>
      <c r="J67" s="31"/>
      <c r="K67" s="31"/>
      <c r="L67" s="31"/>
      <c r="M67" s="31"/>
      <c r="N67" s="31"/>
    </row>
    <row r="68" spans="1:14" ht="15" customHeight="1">
      <c r="A68" s="64" t="s">
        <v>97</v>
      </c>
      <c r="B68" s="60"/>
      <c r="C68" s="31"/>
      <c r="D68" s="31"/>
      <c r="E68" s="65"/>
      <c r="F68" s="31"/>
      <c r="G68" s="66">
        <v>691068.28</v>
      </c>
      <c r="H68" s="31"/>
      <c r="I68" s="31"/>
      <c r="J68" s="31"/>
      <c r="K68" s="31"/>
      <c r="L68" s="31"/>
      <c r="M68" s="31"/>
      <c r="N68" s="31"/>
    </row>
    <row r="69" spans="1:14" ht="15" customHeight="1">
      <c r="A69" s="64" t="s">
        <v>87</v>
      </c>
      <c r="B69" s="60"/>
      <c r="C69" s="31"/>
      <c r="D69" s="31"/>
      <c r="E69" s="65"/>
      <c r="F69" s="31"/>
      <c r="G69" s="66">
        <v>574056.66</v>
      </c>
      <c r="H69" s="31"/>
      <c r="I69" s="31"/>
      <c r="J69" s="31"/>
      <c r="K69" s="31"/>
      <c r="L69" s="31"/>
      <c r="M69" s="31"/>
      <c r="N69" s="31"/>
    </row>
    <row r="70" spans="1:14" ht="15" customHeight="1">
      <c r="A70" s="64" t="s">
        <v>88</v>
      </c>
      <c r="B70" s="60"/>
      <c r="C70" s="31"/>
      <c r="D70" s="31"/>
      <c r="E70" s="65"/>
      <c r="F70" s="31"/>
      <c r="G70" s="66">
        <v>654528.29</v>
      </c>
      <c r="H70" s="31"/>
      <c r="I70" s="31"/>
      <c r="J70" s="31"/>
      <c r="K70" s="31"/>
      <c r="L70" s="31"/>
      <c r="M70" s="31"/>
      <c r="N70" s="31"/>
    </row>
    <row r="71" spans="1:14" ht="5.0999999999999996" customHeight="1"/>
    <row r="72" spans="1:14" s="43" customFormat="1" ht="15" customHeight="1">
      <c r="A72" s="68" t="s">
        <v>105</v>
      </c>
      <c r="B72" s="69" t="s">
        <v>100</v>
      </c>
      <c r="C72" s="42">
        <f>C63/C4</f>
        <v>0.28714296244016163</v>
      </c>
      <c r="D72" s="42">
        <f>D63/D4</f>
        <v>0.32097297176920697</v>
      </c>
      <c r="E72" s="42">
        <f>E63/E4</f>
        <v>0.36705671919730692</v>
      </c>
      <c r="F72" s="42">
        <f>F63/F4</f>
        <v>0.38530765359923003</v>
      </c>
      <c r="G72" s="70">
        <f>G63/G4</f>
        <v>0.27110110363084239</v>
      </c>
      <c r="H72" s="42">
        <v>0.29856481579142824</v>
      </c>
      <c r="I72" s="42">
        <v>0.32100501644940449</v>
      </c>
      <c r="J72" s="42">
        <v>0.34424521710738071</v>
      </c>
      <c r="K72" s="42"/>
      <c r="L72" s="42"/>
      <c r="M72" s="42"/>
      <c r="N72" s="42"/>
    </row>
    <row r="74" spans="1:14" ht="15" customHeight="1">
      <c r="C74" s="25"/>
      <c r="D74" s="25"/>
      <c r="E74" s="25"/>
      <c r="F74" s="25"/>
      <c r="G74" s="71"/>
      <c r="H74" s="25"/>
      <c r="I74" s="25"/>
      <c r="J74" s="25"/>
      <c r="K74" s="25"/>
      <c r="L74" s="25"/>
      <c r="M74" s="25"/>
      <c r="N74" s="25"/>
    </row>
    <row r="76" spans="1:14" ht="15" customHeight="1">
      <c r="C76" s="25"/>
      <c r="D76" s="25"/>
      <c r="E76" s="25"/>
      <c r="F76" s="25"/>
      <c r="G76" s="71"/>
      <c r="H76" s="25"/>
      <c r="I76" s="25"/>
      <c r="J76" s="25"/>
      <c r="K76" s="25"/>
      <c r="L76" s="25"/>
      <c r="M76" s="25"/>
      <c r="N76" s="25"/>
    </row>
    <row r="77" spans="1:14" ht="15" customHeight="1">
      <c r="C77" s="25"/>
      <c r="D77" s="25"/>
      <c r="E77" s="25"/>
      <c r="F77" s="25"/>
      <c r="G77" s="71"/>
      <c r="H77" s="25"/>
      <c r="I77" s="25"/>
      <c r="J77" s="25"/>
      <c r="K77" s="25"/>
      <c r="L77" s="25"/>
      <c r="M77" s="25"/>
      <c r="N77" s="25"/>
    </row>
    <row r="78" spans="1:14" ht="15" customHeight="1">
      <c r="A78" s="72" t="s">
        <v>106</v>
      </c>
      <c r="C78" s="25"/>
      <c r="D78" s="25"/>
      <c r="E78" s="25"/>
      <c r="F78" s="25"/>
      <c r="G78" s="71"/>
      <c r="H78" s="25"/>
      <c r="I78" s="25"/>
      <c r="J78" s="25"/>
      <c r="K78" s="25"/>
      <c r="L78" s="25"/>
      <c r="M78" s="25"/>
      <c r="N78" s="25"/>
    </row>
    <row r="79" spans="1:14" ht="15" customHeight="1">
      <c r="A79" s="57" t="s">
        <v>107</v>
      </c>
      <c r="C79" s="25"/>
      <c r="D79" s="25"/>
      <c r="E79" s="25"/>
      <c r="F79" s="25"/>
      <c r="G79" s="71"/>
      <c r="H79" s="25"/>
      <c r="I79" s="25"/>
      <c r="J79" s="25"/>
      <c r="K79" s="25"/>
      <c r="L79" s="25"/>
      <c r="M79" s="25"/>
      <c r="N79" s="25"/>
    </row>
    <row r="80" spans="1:14" ht="15" customHeight="1">
      <c r="A80" s="73" t="s">
        <v>110</v>
      </c>
      <c r="C80" s="25"/>
      <c r="D80" s="25"/>
      <c r="E80" s="25"/>
      <c r="F80" s="25"/>
      <c r="G80" s="71"/>
      <c r="H80" s="25"/>
      <c r="I80" s="25"/>
      <c r="J80" s="25"/>
      <c r="K80" s="25"/>
      <c r="L80" s="25"/>
      <c r="M80" s="25"/>
      <c r="N80" s="25"/>
    </row>
    <row r="81" spans="1:14" ht="15" customHeight="1">
      <c r="C81" s="25"/>
      <c r="D81" s="25"/>
      <c r="E81" s="25"/>
      <c r="F81" s="25"/>
      <c r="G81" s="71"/>
      <c r="H81" s="25"/>
      <c r="I81" s="25"/>
      <c r="J81" s="25"/>
      <c r="K81" s="25"/>
      <c r="L81" s="25"/>
      <c r="M81" s="25"/>
      <c r="N81" s="25"/>
    </row>
    <row r="82" spans="1:14" ht="15" customHeight="1">
      <c r="A82" s="74"/>
      <c r="B82" s="75"/>
      <c r="C82" s="76"/>
      <c r="D82" s="76"/>
      <c r="E82" s="76"/>
      <c r="F82" s="76"/>
      <c r="G82" s="42"/>
      <c r="H82" s="42"/>
      <c r="I82" s="42"/>
      <c r="J82" s="42"/>
      <c r="K82" s="42"/>
      <c r="L82" s="76"/>
      <c r="M82" s="76"/>
      <c r="N82" s="76"/>
    </row>
    <row r="84" spans="1:14" ht="15" customHeight="1">
      <c r="A84" s="59"/>
      <c r="B84" s="60"/>
      <c r="E84" s="77"/>
      <c r="G84" s="61"/>
      <c r="H84" s="61"/>
      <c r="I84" s="61"/>
      <c r="J84" s="61"/>
      <c r="K84" s="61"/>
    </row>
    <row r="85" spans="1:14" ht="15" customHeight="1">
      <c r="A85" s="59"/>
      <c r="B85" s="60"/>
      <c r="C85" s="47"/>
      <c r="D85" s="47"/>
      <c r="E85" s="78"/>
      <c r="F85" s="47"/>
      <c r="G85" s="47"/>
      <c r="H85" s="47"/>
      <c r="I85" s="47"/>
      <c r="J85" s="47"/>
      <c r="K85" s="47"/>
      <c r="L85" s="47"/>
      <c r="M85" s="47"/>
      <c r="N85" s="47"/>
    </row>
    <row r="86" spans="1:14" ht="15" customHeight="1">
      <c r="A86" s="59"/>
      <c r="B86" s="60"/>
      <c r="E86" s="77"/>
      <c r="G86" s="61"/>
      <c r="H86" s="61"/>
      <c r="I86" s="61"/>
      <c r="J86" s="61"/>
      <c r="K86" s="61"/>
    </row>
    <row r="87" spans="1:14" ht="15" customHeight="1">
      <c r="A87" s="59"/>
      <c r="B87" s="60"/>
      <c r="C87" s="61"/>
      <c r="D87" s="61"/>
      <c r="E87" s="62"/>
      <c r="F87" s="61"/>
      <c r="G87" s="61"/>
      <c r="H87" s="61"/>
      <c r="I87" s="61"/>
      <c r="J87" s="61"/>
      <c r="K87" s="61"/>
      <c r="L87" s="61"/>
      <c r="M87" s="61"/>
      <c r="N87" s="61"/>
    </row>
    <row r="88" spans="1:14" ht="15" customHeight="1">
      <c r="A88" s="79"/>
      <c r="B88" s="80"/>
      <c r="E88" s="77"/>
    </row>
    <row r="89" spans="1:14" ht="15" customHeight="1">
      <c r="A89" s="59"/>
      <c r="B89" s="60"/>
      <c r="E89" s="77"/>
      <c r="G89" s="61"/>
      <c r="H89" s="61"/>
      <c r="I89" s="61"/>
      <c r="J89" s="61"/>
      <c r="K89" s="61"/>
    </row>
    <row r="90" spans="1:14" ht="15" customHeight="1">
      <c r="A90" s="59"/>
      <c r="B90" s="60"/>
      <c r="E90" s="77"/>
      <c r="G90" s="61"/>
      <c r="H90" s="61"/>
      <c r="I90" s="61"/>
      <c r="J90" s="61"/>
      <c r="K90" s="61"/>
    </row>
    <row r="91" spans="1:14" ht="15" customHeight="1">
      <c r="A91" s="79"/>
      <c r="B91" s="80"/>
      <c r="E91" s="77"/>
      <c r="G91" s="81"/>
      <c r="I91" s="81"/>
      <c r="J91" s="81"/>
      <c r="K91" s="81"/>
    </row>
    <row r="92" spans="1:14" ht="15" customHeight="1">
      <c r="A92" s="74"/>
      <c r="B92" s="75"/>
      <c r="C92" s="76"/>
      <c r="D92" s="76"/>
      <c r="E92" s="82"/>
      <c r="F92" s="76"/>
      <c r="G92" s="83"/>
      <c r="H92" s="83"/>
      <c r="I92" s="83"/>
      <c r="J92" s="83"/>
      <c r="K92" s="83"/>
      <c r="L92" s="76"/>
      <c r="M92" s="76"/>
      <c r="N92" s="76"/>
    </row>
    <row r="94" spans="1:14" ht="15" customHeight="1">
      <c r="A94" s="59"/>
      <c r="B94" s="60"/>
      <c r="E94" s="77"/>
      <c r="G94" s="84"/>
      <c r="H94" s="84"/>
      <c r="I94" s="84"/>
      <c r="J94" s="84"/>
      <c r="K94" s="84"/>
    </row>
    <row r="95" spans="1:14" ht="15" customHeight="1">
      <c r="A95" s="59"/>
      <c r="B95" s="60"/>
      <c r="C95" s="85"/>
      <c r="D95" s="85"/>
      <c r="E95" s="86"/>
      <c r="F95" s="85"/>
      <c r="G95" s="85"/>
      <c r="H95" s="85"/>
      <c r="I95" s="85"/>
      <c r="J95" s="85"/>
      <c r="K95" s="85"/>
      <c r="L95" s="85"/>
      <c r="M95" s="85"/>
      <c r="N95" s="8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5"/>
  <sheetViews>
    <sheetView workbookViewId="0"/>
  </sheetViews>
  <sheetFormatPr baseColWidth="10" defaultRowHeight="15" customHeight="1"/>
  <cols>
    <col min="1" max="1" width="21" style="52" customWidth="1"/>
    <col min="2" max="2" width="7.28515625" style="53" customWidth="1"/>
    <col min="3" max="3" width="13.7109375" style="54" bestFit="1" customWidth="1"/>
    <col min="4" max="4" width="13.42578125" style="54" customWidth="1"/>
    <col min="5" max="5" width="14.28515625" style="54" customWidth="1"/>
    <col min="6" max="6" width="14.140625" style="54" customWidth="1"/>
    <col min="7" max="7" width="13.7109375" style="54" customWidth="1"/>
    <col min="8" max="8" width="13.42578125" style="54" customWidth="1"/>
    <col min="9" max="10" width="13.5703125" style="54" customWidth="1"/>
    <col min="11" max="11" width="13.7109375" style="54" bestFit="1" customWidth="1"/>
    <col min="12" max="12" width="14.7109375" style="54" customWidth="1"/>
    <col min="13" max="13" width="20.28515625" style="54" bestFit="1" customWidth="1"/>
    <col min="14" max="14" width="13.5703125" style="54" bestFit="1" customWidth="1"/>
    <col min="15" max="18" width="13.5703125" style="26" bestFit="1" customWidth="1"/>
    <col min="19" max="16384" width="11.42578125" style="26"/>
  </cols>
  <sheetData>
    <row r="2" spans="1:14" s="20" customFormat="1" ht="12" customHeight="1">
      <c r="A2" s="18" t="s">
        <v>45</v>
      </c>
      <c r="B2" s="18" t="s">
        <v>89</v>
      </c>
      <c r="C2" s="18">
        <v>2012</v>
      </c>
      <c r="D2" s="18">
        <v>2013</v>
      </c>
      <c r="E2" s="18">
        <v>2014</v>
      </c>
      <c r="F2" s="18">
        <v>2015</v>
      </c>
      <c r="G2" s="19" t="str">
        <f>A11</f>
        <v>JULIO 2016</v>
      </c>
      <c r="H2" s="18" t="s">
        <v>90</v>
      </c>
      <c r="I2" s="18">
        <v>2017</v>
      </c>
      <c r="J2" s="18">
        <v>2018</v>
      </c>
    </row>
    <row r="3" spans="1:14" ht="5.0999999999999996" customHeight="1">
      <c r="A3" s="21"/>
      <c r="B3" s="22"/>
      <c r="C3" s="23"/>
      <c r="D3" s="23"/>
      <c r="E3" s="23"/>
      <c r="F3" s="23"/>
      <c r="G3" s="24"/>
      <c r="H3" s="23"/>
      <c r="I3" s="23"/>
      <c r="J3" s="23"/>
      <c r="K3" s="25"/>
      <c r="L3" s="26"/>
      <c r="M3" s="26"/>
      <c r="N3" s="26"/>
    </row>
    <row r="4" spans="1:14" ht="11.25">
      <c r="A4" s="27" t="s">
        <v>91</v>
      </c>
      <c r="B4" s="28" t="s">
        <v>92</v>
      </c>
      <c r="C4" s="29">
        <v>44201240.009999998</v>
      </c>
      <c r="D4" s="29">
        <v>42365243.170000002</v>
      </c>
      <c r="E4" s="30">
        <v>41450983.469999999</v>
      </c>
      <c r="F4" s="29">
        <v>40391146.800804429</v>
      </c>
      <c r="G4" s="17">
        <f>SUM(G5:G11)</f>
        <v>24091112.549999997</v>
      </c>
      <c r="H4" s="29">
        <v>41105577.119999997</v>
      </c>
      <c r="I4" s="29">
        <v>41602592.325000003</v>
      </c>
      <c r="J4" s="29">
        <v>42112331.25</v>
      </c>
      <c r="K4" s="31"/>
      <c r="L4" s="26"/>
      <c r="M4" s="26"/>
      <c r="N4" s="26"/>
    </row>
    <row r="5" spans="1:14" ht="9.75" customHeight="1">
      <c r="A5" s="32" t="s">
        <v>93</v>
      </c>
      <c r="B5" s="28"/>
      <c r="C5" s="29"/>
      <c r="D5" s="29"/>
      <c r="E5" s="30"/>
      <c r="F5" s="29"/>
      <c r="G5" s="33">
        <v>3654569.28</v>
      </c>
      <c r="H5" s="29"/>
      <c r="I5" s="29"/>
      <c r="J5" s="29"/>
      <c r="K5" s="31"/>
      <c r="L5" s="31"/>
      <c r="M5" s="31"/>
      <c r="N5" s="31"/>
    </row>
    <row r="6" spans="1:14" ht="9.75" customHeight="1">
      <c r="A6" s="32" t="s">
        <v>94</v>
      </c>
      <c r="B6" s="28"/>
      <c r="C6" s="29"/>
      <c r="D6" s="29"/>
      <c r="E6" s="30"/>
      <c r="F6" s="29"/>
      <c r="G6" s="33">
        <v>3354042.44</v>
      </c>
      <c r="H6" s="29"/>
      <c r="I6" s="29"/>
      <c r="J6" s="29"/>
      <c r="K6" s="31"/>
      <c r="L6" s="31"/>
      <c r="M6" s="31"/>
      <c r="N6" s="31"/>
    </row>
    <row r="7" spans="1:14" ht="9.75" customHeight="1">
      <c r="A7" s="34" t="s">
        <v>95</v>
      </c>
      <c r="B7" s="28"/>
      <c r="C7" s="29"/>
      <c r="D7" s="29"/>
      <c r="E7" s="30"/>
      <c r="F7" s="29"/>
      <c r="G7" s="33">
        <v>3304787.66</v>
      </c>
      <c r="H7" s="29"/>
      <c r="I7" s="29"/>
      <c r="J7" s="29"/>
      <c r="K7" s="31"/>
      <c r="L7" s="31"/>
      <c r="M7" s="31"/>
      <c r="N7" s="31"/>
    </row>
    <row r="8" spans="1:14" ht="9.75" customHeight="1">
      <c r="A8" s="32" t="s">
        <v>96</v>
      </c>
      <c r="B8" s="28"/>
      <c r="C8" s="29"/>
      <c r="D8" s="29"/>
      <c r="E8" s="30"/>
      <c r="F8" s="29"/>
      <c r="G8" s="33">
        <v>3478737.6</v>
      </c>
      <c r="H8" s="29"/>
      <c r="I8" s="29"/>
      <c r="J8" s="29"/>
      <c r="K8" s="31"/>
      <c r="L8" s="31"/>
      <c r="M8" s="31"/>
      <c r="N8" s="31"/>
    </row>
    <row r="9" spans="1:14" ht="9.75" customHeight="1">
      <c r="A9" s="32" t="s">
        <v>97</v>
      </c>
      <c r="B9" s="28"/>
      <c r="C9" s="29"/>
      <c r="D9" s="29"/>
      <c r="E9" s="30"/>
      <c r="F9" s="29"/>
      <c r="G9" s="33">
        <v>3368359.9</v>
      </c>
      <c r="H9" s="29"/>
      <c r="I9" s="29"/>
      <c r="J9" s="29"/>
      <c r="K9" s="31"/>
      <c r="L9" s="31"/>
      <c r="M9" s="31"/>
      <c r="N9" s="31"/>
    </row>
    <row r="10" spans="1:14" ht="9.75" customHeight="1">
      <c r="A10" s="32" t="s">
        <v>87</v>
      </c>
      <c r="B10" s="28"/>
      <c r="C10" s="29"/>
      <c r="D10" s="29"/>
      <c r="E10" s="30"/>
      <c r="F10" s="29"/>
      <c r="G10" s="33">
        <v>3457009.56</v>
      </c>
      <c r="H10" s="29"/>
      <c r="I10" s="29"/>
      <c r="J10" s="29"/>
      <c r="K10" s="31"/>
      <c r="L10" s="31"/>
      <c r="M10" s="31"/>
      <c r="N10" s="31"/>
    </row>
    <row r="11" spans="1:14" ht="9.75" customHeight="1">
      <c r="A11" s="32" t="s">
        <v>88</v>
      </c>
      <c r="B11" s="28"/>
      <c r="C11" s="29"/>
      <c r="D11" s="29"/>
      <c r="E11" s="30"/>
      <c r="F11" s="29"/>
      <c r="G11" s="33">
        <v>3473606.11</v>
      </c>
      <c r="H11" s="29"/>
      <c r="I11" s="29"/>
      <c r="J11" s="29"/>
      <c r="K11" s="31"/>
      <c r="L11" s="31"/>
      <c r="M11" s="31"/>
      <c r="N11" s="31"/>
    </row>
    <row r="12" spans="1:14" ht="5.25" customHeight="1">
      <c r="A12" s="27"/>
      <c r="B12" s="28"/>
      <c r="C12" s="29"/>
      <c r="D12" s="29"/>
      <c r="E12" s="30"/>
      <c r="F12" s="29"/>
      <c r="G12" s="33"/>
      <c r="H12" s="29"/>
      <c r="I12" s="29"/>
      <c r="J12" s="29"/>
      <c r="K12" s="31"/>
      <c r="L12" s="31"/>
      <c r="M12" s="31"/>
      <c r="N12" s="31"/>
    </row>
    <row r="13" spans="1:14" ht="10.5" customHeight="1">
      <c r="A13" s="27" t="s">
        <v>98</v>
      </c>
      <c r="B13" s="28" t="s">
        <v>92</v>
      </c>
      <c r="C13" s="35">
        <v>18219692.649999999</v>
      </c>
      <c r="D13" s="35">
        <v>18936511.98</v>
      </c>
      <c r="E13" s="36">
        <v>17950780.979999997</v>
      </c>
      <c r="F13" s="35">
        <v>18585233.027751699</v>
      </c>
      <c r="G13" s="33">
        <f>SUM(G14:G20)</f>
        <v>11491269.42578431</v>
      </c>
      <c r="H13" s="35">
        <v>19730677.017599996</v>
      </c>
      <c r="I13" s="35">
        <v>20801296.162500001</v>
      </c>
      <c r="J13" s="35">
        <v>21898412.25</v>
      </c>
      <c r="K13" s="26"/>
      <c r="L13" s="26"/>
      <c r="M13" s="26"/>
      <c r="N13" s="26"/>
    </row>
    <row r="14" spans="1:14" ht="10.5" customHeight="1">
      <c r="A14" s="32" t="s">
        <v>93</v>
      </c>
      <c r="B14" s="28"/>
      <c r="C14" s="29"/>
      <c r="D14" s="29"/>
      <c r="E14" s="30"/>
      <c r="F14" s="29"/>
      <c r="G14" s="37">
        <v>1581845.7636779975</v>
      </c>
      <c r="H14" s="29"/>
      <c r="I14" s="29"/>
      <c r="J14" s="29"/>
      <c r="K14" s="31"/>
      <c r="L14" s="31"/>
      <c r="M14" s="31"/>
      <c r="N14" s="31"/>
    </row>
    <row r="15" spans="1:14" ht="10.5" customHeight="1">
      <c r="A15" s="32" t="s">
        <v>94</v>
      </c>
      <c r="B15" s="28"/>
      <c r="C15" s="29"/>
      <c r="D15" s="29"/>
      <c r="E15" s="30"/>
      <c r="F15" s="29"/>
      <c r="G15" s="37">
        <v>1697094.1387182148</v>
      </c>
      <c r="H15" s="29"/>
      <c r="I15" s="29"/>
      <c r="J15" s="29"/>
      <c r="K15" s="31"/>
      <c r="L15" s="31"/>
      <c r="M15" s="31"/>
      <c r="N15" s="31"/>
    </row>
    <row r="16" spans="1:14" ht="10.5" customHeight="1">
      <c r="A16" s="34" t="s">
        <v>95</v>
      </c>
      <c r="B16" s="28"/>
      <c r="C16" s="29"/>
      <c r="D16" s="29"/>
      <c r="E16" s="30"/>
      <c r="F16" s="29"/>
      <c r="G16" s="37">
        <v>1566561.8769874778</v>
      </c>
      <c r="H16" s="29"/>
      <c r="I16" s="29"/>
      <c r="J16" s="29"/>
      <c r="K16" s="31"/>
      <c r="L16" s="31"/>
      <c r="M16" s="31"/>
      <c r="N16" s="31"/>
    </row>
    <row r="17" spans="1:14" ht="10.5" customHeight="1">
      <c r="A17" s="32" t="s">
        <v>96</v>
      </c>
      <c r="B17" s="28"/>
      <c r="C17" s="29"/>
      <c r="D17" s="29"/>
      <c r="E17" s="30"/>
      <c r="F17" s="29"/>
      <c r="G17" s="37">
        <v>1596729.0113014253</v>
      </c>
      <c r="H17" s="29"/>
      <c r="I17" s="29"/>
      <c r="J17" s="29"/>
      <c r="K17" s="31"/>
      <c r="L17" s="31"/>
      <c r="M17" s="31"/>
      <c r="N17" s="31"/>
    </row>
    <row r="18" spans="1:14" ht="10.5" customHeight="1">
      <c r="A18" s="32" t="s">
        <v>97</v>
      </c>
      <c r="B18" s="28"/>
      <c r="C18" s="29"/>
      <c r="D18" s="29"/>
      <c r="E18" s="30"/>
      <c r="F18" s="29"/>
      <c r="G18" s="37">
        <v>1722801.1611582187</v>
      </c>
      <c r="H18" s="29"/>
      <c r="I18" s="29"/>
      <c r="J18" s="29"/>
      <c r="K18" s="31"/>
      <c r="L18" s="31"/>
      <c r="M18" s="31"/>
      <c r="N18" s="31"/>
    </row>
    <row r="19" spans="1:14" ht="10.5" customHeight="1">
      <c r="A19" s="32" t="s">
        <v>87</v>
      </c>
      <c r="B19" s="28"/>
      <c r="C19" s="29"/>
      <c r="D19" s="29"/>
      <c r="E19" s="30"/>
      <c r="F19" s="29"/>
      <c r="G19" s="37">
        <v>1671342.6481596101</v>
      </c>
      <c r="H19" s="29"/>
      <c r="I19" s="29"/>
      <c r="J19" s="29"/>
      <c r="K19" s="31"/>
      <c r="L19" s="31"/>
      <c r="M19" s="31"/>
      <c r="N19" s="31"/>
    </row>
    <row r="20" spans="1:14" ht="10.5" customHeight="1">
      <c r="A20" s="32" t="s">
        <v>88</v>
      </c>
      <c r="B20" s="28"/>
      <c r="C20" s="29"/>
      <c r="D20" s="29"/>
      <c r="E20" s="30"/>
      <c r="F20" s="29"/>
      <c r="G20" s="37">
        <v>1654894.8257813654</v>
      </c>
      <c r="H20" s="29"/>
      <c r="I20" s="29"/>
      <c r="J20" s="29"/>
      <c r="K20" s="31"/>
      <c r="L20" s="31"/>
      <c r="M20" s="31"/>
      <c r="N20" s="31"/>
    </row>
    <row r="21" spans="1:14" ht="5.0999999999999996" customHeight="1">
      <c r="A21" s="21"/>
      <c r="B21" s="22"/>
      <c r="C21" s="23"/>
      <c r="D21" s="23"/>
      <c r="E21" s="23"/>
      <c r="F21" s="23"/>
      <c r="G21" s="38"/>
      <c r="H21" s="23"/>
      <c r="I21" s="23"/>
      <c r="J21" s="23"/>
      <c r="K21" s="25"/>
      <c r="L21" s="25"/>
      <c r="M21" s="25"/>
      <c r="N21" s="25"/>
    </row>
    <row r="22" spans="1:14" s="43" customFormat="1" ht="11.25">
      <c r="A22" s="39" t="s">
        <v>99</v>
      </c>
      <c r="B22" s="23" t="s">
        <v>100</v>
      </c>
      <c r="C22" s="40">
        <f>C13/C4</f>
        <v>0.41219867691218648</v>
      </c>
      <c r="D22" s="40">
        <f>D13/D4</f>
        <v>0.44698225628053206</v>
      </c>
      <c r="E22" s="40">
        <f>E13/E4</f>
        <v>0.43306043614120304</v>
      </c>
      <c r="F22" s="40">
        <f t="shared" ref="F22:J22" si="0">F13/F4</f>
        <v>0.46013135302663793</v>
      </c>
      <c r="G22" s="41">
        <f>G13/G4</f>
        <v>0.47699206094922803</v>
      </c>
      <c r="H22" s="40">
        <f t="shared" si="0"/>
        <v>0.47999999999999993</v>
      </c>
      <c r="I22" s="40">
        <f t="shared" si="0"/>
        <v>0.5</v>
      </c>
      <c r="J22" s="40">
        <f t="shared" si="0"/>
        <v>0.52</v>
      </c>
      <c r="K22" s="42"/>
      <c r="L22" s="42"/>
      <c r="M22" s="42"/>
      <c r="N22" s="42"/>
    </row>
    <row r="23" spans="1:14" ht="3" customHeight="1">
      <c r="A23" s="21"/>
      <c r="B23" s="22"/>
      <c r="C23" s="23"/>
      <c r="D23" s="23"/>
      <c r="E23" s="23"/>
      <c r="F23" s="23"/>
      <c r="G23" s="38"/>
      <c r="H23" s="23"/>
      <c r="I23" s="23"/>
      <c r="J23" s="23"/>
      <c r="K23" s="25"/>
      <c r="L23" s="25"/>
      <c r="M23" s="25"/>
      <c r="N23" s="25"/>
    </row>
    <row r="24" spans="1:14" ht="11.25" customHeight="1">
      <c r="A24" s="27" t="s">
        <v>101</v>
      </c>
      <c r="B24" s="28" t="s">
        <v>102</v>
      </c>
      <c r="C24" s="44">
        <v>170968891.79000002</v>
      </c>
      <c r="D24" s="44">
        <v>182370645.03</v>
      </c>
      <c r="E24" s="45">
        <v>191926255.41999999</v>
      </c>
      <c r="F24" s="44">
        <v>211411824.28</v>
      </c>
      <c r="G24" s="46">
        <f>SUM(G25:G31)</f>
        <v>141491590.32999998</v>
      </c>
      <c r="H24" s="44">
        <v>232553006.70800003</v>
      </c>
      <c r="I24" s="44">
        <v>255808307.37880006</v>
      </c>
      <c r="J24" s="44">
        <v>281389138.11668009</v>
      </c>
      <c r="K24" s="47"/>
      <c r="L24" s="26"/>
      <c r="M24" s="26"/>
      <c r="N24" s="26"/>
    </row>
    <row r="25" spans="1:14" ht="11.25" customHeight="1">
      <c r="A25" s="32" t="s">
        <v>93</v>
      </c>
      <c r="B25" s="28"/>
      <c r="C25" s="29"/>
      <c r="D25" s="29"/>
      <c r="E25" s="30"/>
      <c r="F25" s="29"/>
      <c r="G25" s="48">
        <v>18849728.390000001</v>
      </c>
      <c r="H25" s="29"/>
      <c r="I25" s="29"/>
      <c r="J25" s="29"/>
      <c r="K25" s="31"/>
      <c r="L25" s="31"/>
      <c r="M25" s="31"/>
      <c r="N25" s="31"/>
    </row>
    <row r="26" spans="1:14" ht="11.25" customHeight="1">
      <c r="A26" s="32" t="s">
        <v>94</v>
      </c>
      <c r="B26" s="28"/>
      <c r="C26" s="29"/>
      <c r="D26" s="29"/>
      <c r="E26" s="30"/>
      <c r="F26" s="29"/>
      <c r="G26" s="48">
        <v>21323610.82</v>
      </c>
      <c r="H26" s="29"/>
      <c r="I26" s="29"/>
      <c r="J26" s="29"/>
      <c r="K26" s="31"/>
      <c r="L26" s="31"/>
      <c r="M26" s="31"/>
      <c r="N26" s="31"/>
    </row>
    <row r="27" spans="1:14" ht="11.25" customHeight="1">
      <c r="A27" s="34" t="s">
        <v>95</v>
      </c>
      <c r="B27" s="28"/>
      <c r="C27" s="29"/>
      <c r="D27" s="29"/>
      <c r="E27" s="30"/>
      <c r="F27" s="29"/>
      <c r="G27" s="48">
        <v>18774372.32</v>
      </c>
      <c r="H27" s="29"/>
      <c r="I27" s="29"/>
      <c r="J27" s="29"/>
      <c r="K27" s="31"/>
      <c r="L27" s="31"/>
      <c r="M27" s="31"/>
      <c r="N27" s="31"/>
    </row>
    <row r="28" spans="1:14" ht="11.25" customHeight="1">
      <c r="A28" s="32" t="s">
        <v>96</v>
      </c>
      <c r="B28" s="28"/>
      <c r="C28" s="29"/>
      <c r="D28" s="29"/>
      <c r="E28" s="30"/>
      <c r="F28" s="29"/>
      <c r="G28" s="48">
        <v>19151377.82</v>
      </c>
      <c r="H28" s="29"/>
      <c r="I28" s="29"/>
      <c r="J28" s="29"/>
      <c r="K28" s="31"/>
      <c r="L28" s="31"/>
      <c r="M28" s="31"/>
      <c r="N28" s="31"/>
    </row>
    <row r="29" spans="1:14" ht="11.25" customHeight="1">
      <c r="A29" s="32" t="s">
        <v>97</v>
      </c>
      <c r="B29" s="28"/>
      <c r="C29" s="29"/>
      <c r="D29" s="29"/>
      <c r="E29" s="30"/>
      <c r="F29" s="29"/>
      <c r="G29" s="48">
        <v>21539394.079999998</v>
      </c>
      <c r="H29" s="29"/>
      <c r="I29" s="29"/>
      <c r="J29" s="29"/>
      <c r="K29" s="31"/>
      <c r="L29" s="31"/>
      <c r="M29" s="31"/>
      <c r="N29" s="31"/>
    </row>
    <row r="30" spans="1:14" ht="11.25" customHeight="1">
      <c r="A30" s="32" t="s">
        <v>87</v>
      </c>
      <c r="B30" s="28"/>
      <c r="C30" s="44"/>
      <c r="D30" s="44"/>
      <c r="E30" s="45"/>
      <c r="F30" s="44"/>
      <c r="G30" s="48">
        <v>21004475.030000001</v>
      </c>
      <c r="H30" s="44"/>
      <c r="I30" s="44"/>
      <c r="J30" s="44"/>
      <c r="K30" s="47"/>
      <c r="L30" s="47"/>
      <c r="M30" s="47"/>
      <c r="N30" s="47"/>
    </row>
    <row r="31" spans="1:14" ht="11.25" customHeight="1">
      <c r="A31" s="32" t="s">
        <v>88</v>
      </c>
      <c r="B31" s="28"/>
      <c r="C31" s="44"/>
      <c r="D31" s="44"/>
      <c r="E31" s="45"/>
      <c r="F31" s="44"/>
      <c r="G31" s="48">
        <v>20848631.870000001</v>
      </c>
      <c r="H31" s="44"/>
      <c r="I31" s="44"/>
      <c r="J31" s="44"/>
      <c r="K31" s="47"/>
      <c r="L31" s="47"/>
      <c r="M31" s="47"/>
      <c r="N31" s="47"/>
    </row>
    <row r="32" spans="1:14" ht="11.25" customHeight="1">
      <c r="A32" s="49" t="s">
        <v>103</v>
      </c>
      <c r="B32" s="28" t="s">
        <v>102</v>
      </c>
      <c r="C32" s="44">
        <v>105695856.59</v>
      </c>
      <c r="D32" s="44">
        <v>113556459.16</v>
      </c>
      <c r="E32" s="45">
        <v>126958729.99000001</v>
      </c>
      <c r="F32" s="44">
        <v>127272039.29000001</v>
      </c>
      <c r="G32" s="46">
        <f>SUM(G33:G39)</f>
        <v>83226090.586099997</v>
      </c>
      <c r="H32" s="44">
        <v>144650303.35316005</v>
      </c>
      <c r="I32" s="44">
        <v>164231499.83605206</v>
      </c>
      <c r="J32" s="44">
        <v>186282432.5819909</v>
      </c>
      <c r="K32" s="31"/>
      <c r="L32" s="26"/>
      <c r="M32" s="26"/>
      <c r="N32" s="26"/>
    </row>
    <row r="33" spans="1:14" ht="11.25" customHeight="1">
      <c r="A33" s="32" t="s">
        <v>93</v>
      </c>
      <c r="B33" s="28"/>
      <c r="C33" s="29"/>
      <c r="D33" s="29"/>
      <c r="E33" s="30"/>
      <c r="F33" s="29"/>
      <c r="G33" s="48">
        <v>26801834.278699998</v>
      </c>
      <c r="H33" s="29"/>
      <c r="I33" s="29"/>
      <c r="J33" s="29"/>
      <c r="K33" s="31"/>
      <c r="L33" s="31"/>
      <c r="M33" s="31"/>
      <c r="N33" s="31"/>
    </row>
    <row r="34" spans="1:14" ht="11.25" customHeight="1">
      <c r="A34" s="32" t="s">
        <v>94</v>
      </c>
      <c r="B34" s="28"/>
      <c r="C34" s="29"/>
      <c r="D34" s="29"/>
      <c r="E34" s="30"/>
      <c r="F34" s="29"/>
      <c r="G34" s="48">
        <v>15725386.234100003</v>
      </c>
      <c r="H34" s="29"/>
      <c r="I34" s="29"/>
      <c r="J34" s="29"/>
      <c r="K34" s="31"/>
      <c r="L34" s="31"/>
      <c r="M34" s="31"/>
      <c r="N34" s="31"/>
    </row>
    <row r="35" spans="1:14" ht="11.25" customHeight="1">
      <c r="A35" s="34" t="s">
        <v>95</v>
      </c>
      <c r="B35" s="28"/>
      <c r="C35" s="29"/>
      <c r="D35" s="29"/>
      <c r="E35" s="30"/>
      <c r="F35" s="29"/>
      <c r="G35" s="48">
        <v>7398619.3352000006</v>
      </c>
      <c r="H35" s="29"/>
      <c r="I35" s="29"/>
      <c r="J35" s="29"/>
      <c r="K35" s="31"/>
      <c r="L35" s="31"/>
      <c r="M35" s="31"/>
      <c r="N35" s="31"/>
    </row>
    <row r="36" spans="1:14" ht="11.25" customHeight="1">
      <c r="A36" s="32" t="s">
        <v>96</v>
      </c>
      <c r="B36" s="28"/>
      <c r="C36" s="29"/>
      <c r="D36" s="29"/>
      <c r="E36" s="30"/>
      <c r="F36" s="29"/>
      <c r="G36" s="48">
        <v>7651762.2583999988</v>
      </c>
      <c r="H36" s="29"/>
      <c r="I36" s="29"/>
      <c r="J36" s="29"/>
      <c r="K36" s="31"/>
      <c r="L36" s="31"/>
      <c r="M36" s="31"/>
      <c r="N36" s="31"/>
    </row>
    <row r="37" spans="1:14" ht="11.25" customHeight="1">
      <c r="A37" s="32" t="s">
        <v>97</v>
      </c>
      <c r="B37" s="28"/>
      <c r="C37" s="29"/>
      <c r="D37" s="29"/>
      <c r="E37" s="30"/>
      <c r="F37" s="29"/>
      <c r="G37" s="48">
        <v>8841041.3253000006</v>
      </c>
      <c r="H37" s="29"/>
      <c r="I37" s="29"/>
      <c r="J37" s="29"/>
      <c r="K37" s="31"/>
      <c r="L37" s="31"/>
      <c r="M37" s="31"/>
      <c r="N37" s="31"/>
    </row>
    <row r="38" spans="1:14" ht="11.25" customHeight="1">
      <c r="A38" s="32" t="s">
        <v>87</v>
      </c>
      <c r="B38" s="28"/>
      <c r="C38" s="29"/>
      <c r="D38" s="29"/>
      <c r="E38" s="30"/>
      <c r="F38" s="29"/>
      <c r="G38" s="48">
        <v>8366481.8684</v>
      </c>
      <c r="H38" s="29"/>
      <c r="I38" s="29"/>
      <c r="J38" s="29"/>
      <c r="K38" s="31"/>
      <c r="L38" s="31"/>
      <c r="M38" s="31"/>
      <c r="N38" s="31"/>
    </row>
    <row r="39" spans="1:14" ht="11.25" customHeight="1">
      <c r="A39" s="32" t="s">
        <v>88</v>
      </c>
      <c r="B39" s="28"/>
      <c r="C39" s="29"/>
      <c r="D39" s="29"/>
      <c r="E39" s="30"/>
      <c r="F39" s="29"/>
      <c r="G39" s="48">
        <v>8440965.2860000003</v>
      </c>
      <c r="H39" s="29"/>
      <c r="I39" s="29"/>
      <c r="J39" s="29"/>
      <c r="K39" s="31"/>
      <c r="L39" s="31"/>
      <c r="M39" s="31"/>
      <c r="N39" s="31"/>
    </row>
    <row r="40" spans="1:14" ht="5.0999999999999996" customHeight="1">
      <c r="A40" s="21"/>
      <c r="B40" s="22"/>
      <c r="C40" s="23"/>
      <c r="D40" s="23"/>
      <c r="E40" s="23"/>
      <c r="F40" s="23"/>
      <c r="G40" s="38"/>
      <c r="H40" s="23"/>
      <c r="I40" s="23"/>
      <c r="J40" s="23"/>
      <c r="K40" s="25"/>
      <c r="L40" s="25"/>
      <c r="M40" s="25"/>
      <c r="N40" s="25"/>
    </row>
    <row r="41" spans="1:14" s="43" customFormat="1" ht="11.25" customHeight="1">
      <c r="A41" s="39" t="s">
        <v>104</v>
      </c>
      <c r="B41" s="23" t="s">
        <v>100</v>
      </c>
      <c r="C41" s="40">
        <f>C32/C24</f>
        <v>0.61821689012189152</v>
      </c>
      <c r="D41" s="40">
        <f>D32/D24</f>
        <v>0.62266851741035378</v>
      </c>
      <c r="E41" s="40">
        <f>E32/E24</f>
        <v>0.66149745751132949</v>
      </c>
      <c r="F41" s="40">
        <f t="shared" ref="F41:J41" si="1">F32/F24</f>
        <v>0.60201003289880894</v>
      </c>
      <c r="G41" s="41">
        <f>G32/G24</f>
        <v>0.58820520987849734</v>
      </c>
      <c r="H41" s="40">
        <f t="shared" si="1"/>
        <v>0.62201003289880896</v>
      </c>
      <c r="I41" s="40">
        <f t="shared" si="1"/>
        <v>0.64201003289880898</v>
      </c>
      <c r="J41" s="40">
        <f t="shared" si="1"/>
        <v>0.662010032898809</v>
      </c>
      <c r="K41" s="42"/>
      <c r="L41" s="42"/>
      <c r="M41" s="42"/>
      <c r="N41" s="42"/>
    </row>
    <row r="42" spans="1:14" ht="5.0999999999999996" customHeight="1">
      <c r="A42" s="21"/>
      <c r="B42" s="22"/>
      <c r="C42" s="23"/>
      <c r="D42" s="23"/>
      <c r="E42" s="23"/>
      <c r="F42" s="23"/>
      <c r="G42" s="38"/>
      <c r="H42" s="23"/>
      <c r="I42" s="23"/>
      <c r="J42" s="23"/>
      <c r="K42" s="25"/>
      <c r="L42" s="25"/>
      <c r="M42" s="25"/>
      <c r="N42" s="25"/>
    </row>
    <row r="43" spans="1:14" s="43" customFormat="1" ht="11.25" customHeight="1">
      <c r="A43" s="39" t="s">
        <v>105</v>
      </c>
      <c r="B43" s="23" t="s">
        <v>100</v>
      </c>
      <c r="C43" s="40">
        <f>C22*C41</f>
        <v>0.25482818415301023</v>
      </c>
      <c r="D43" s="40">
        <f>D22*D41</f>
        <v>0.27832177882693371</v>
      </c>
      <c r="E43" s="40">
        <f t="shared" ref="E43:J43" si="2">E22*E41</f>
        <v>0.28646837745615328</v>
      </c>
      <c r="F43" s="40">
        <f t="shared" si="2"/>
        <v>0.27700369097333977</v>
      </c>
      <c r="G43" s="50">
        <f>G22*G41</f>
        <v>0.28056921532101764</v>
      </c>
      <c r="H43" s="51">
        <f>H22*H41</f>
        <v>0.29856481579142824</v>
      </c>
      <c r="I43" s="40">
        <f t="shared" si="2"/>
        <v>0.32100501644940449</v>
      </c>
      <c r="J43" s="40">
        <f t="shared" si="2"/>
        <v>0.34424521710738071</v>
      </c>
      <c r="K43" s="42"/>
      <c r="L43" s="42"/>
      <c r="M43" s="42"/>
      <c r="N43" s="42"/>
    </row>
    <row r="44" spans="1:14" ht="15" customHeight="1">
      <c r="G44" s="55"/>
    </row>
    <row r="45" spans="1:14" ht="15" customHeight="1">
      <c r="G45" s="55"/>
    </row>
    <row r="46" spans="1:14" ht="15" customHeight="1">
      <c r="G46" s="55"/>
    </row>
    <row r="47" spans="1:14" ht="15" customHeight="1">
      <c r="G47" s="55"/>
    </row>
    <row r="48" spans="1:14" ht="15" customHeight="1">
      <c r="G48" s="55"/>
    </row>
    <row r="49" spans="1:14" ht="15" customHeight="1">
      <c r="A49" s="56" t="s">
        <v>106</v>
      </c>
      <c r="G49" s="55"/>
    </row>
    <row r="50" spans="1:14" ht="15" customHeight="1">
      <c r="A50" s="57" t="s">
        <v>107</v>
      </c>
      <c r="G50" s="55"/>
    </row>
    <row r="51" spans="1:14" ht="15" customHeight="1">
      <c r="A51" s="58" t="s">
        <v>108</v>
      </c>
      <c r="G51" s="55"/>
    </row>
    <row r="52" spans="1:14" ht="15" customHeight="1">
      <c r="G52" s="55"/>
    </row>
    <row r="53" spans="1:14" ht="15" customHeight="1">
      <c r="G53" s="55"/>
    </row>
    <row r="54" spans="1:14" ht="15" customHeight="1">
      <c r="G54" s="55"/>
    </row>
    <row r="55" spans="1:14" ht="15" customHeight="1">
      <c r="G55" s="55"/>
    </row>
    <row r="56" spans="1:14" ht="15" customHeight="1">
      <c r="G56" s="55"/>
    </row>
    <row r="57" spans="1:14" ht="15" customHeight="1">
      <c r="G57" s="55"/>
    </row>
    <row r="58" spans="1:14" ht="15" customHeight="1">
      <c r="G58" s="55"/>
    </row>
    <row r="59" spans="1:14" ht="15" customHeight="1">
      <c r="G59" s="55"/>
    </row>
    <row r="60" spans="1:14" ht="15" customHeight="1">
      <c r="G60" s="55"/>
    </row>
    <row r="61" spans="1:14" ht="15" customHeight="1">
      <c r="G61" s="55"/>
    </row>
    <row r="62" spans="1:14" ht="15" customHeight="1">
      <c r="G62" s="55"/>
    </row>
    <row r="63" spans="1:14" ht="15" customHeight="1">
      <c r="A63" s="59" t="s">
        <v>109</v>
      </c>
      <c r="B63" s="60" t="s">
        <v>92</v>
      </c>
      <c r="C63" s="61">
        <v>12692075</v>
      </c>
      <c r="D63" s="61">
        <v>13598098</v>
      </c>
      <c r="E63" s="62">
        <v>15214862</v>
      </c>
      <c r="F63" s="61">
        <v>15563018</v>
      </c>
      <c r="G63" s="63">
        <f>SUM(G64:G70)</f>
        <v>5589428.75</v>
      </c>
      <c r="H63" s="26"/>
      <c r="I63" s="26"/>
      <c r="J63" s="26"/>
      <c r="K63" s="61"/>
      <c r="L63" s="61"/>
      <c r="M63" s="61"/>
      <c r="N63" s="61"/>
    </row>
    <row r="64" spans="1:14" ht="15" customHeight="1">
      <c r="A64" s="64" t="s">
        <v>93</v>
      </c>
      <c r="B64" s="60"/>
      <c r="C64" s="31"/>
      <c r="D64" s="31"/>
      <c r="E64" s="65"/>
      <c r="F64" s="31"/>
      <c r="G64" s="66">
        <v>1102437.97</v>
      </c>
      <c r="H64" s="31"/>
      <c r="I64" s="31"/>
      <c r="J64" s="31"/>
      <c r="K64" s="31"/>
      <c r="L64" s="31"/>
      <c r="M64" s="31"/>
      <c r="N64" s="31"/>
    </row>
    <row r="65" spans="1:14" ht="15" customHeight="1">
      <c r="A65" s="64" t="s">
        <v>94</v>
      </c>
      <c r="B65" s="60"/>
      <c r="C65" s="31"/>
      <c r="D65" s="31"/>
      <c r="E65" s="65"/>
      <c r="F65" s="31"/>
      <c r="G65" s="66">
        <v>1106233.48</v>
      </c>
      <c r="H65" s="31"/>
      <c r="I65" s="31"/>
      <c r="J65" s="31"/>
      <c r="K65" s="31"/>
      <c r="L65" s="31"/>
      <c r="M65" s="31"/>
      <c r="N65" s="31"/>
    </row>
    <row r="66" spans="1:14" ht="15" customHeight="1">
      <c r="A66" s="67" t="s">
        <v>95</v>
      </c>
      <c r="B66" s="60"/>
      <c r="C66" s="31"/>
      <c r="D66" s="31"/>
      <c r="E66" s="65"/>
      <c r="F66" s="31"/>
      <c r="G66" s="66">
        <v>850141.14999999991</v>
      </c>
      <c r="H66" s="31"/>
      <c r="I66" s="31"/>
      <c r="J66" s="31"/>
      <c r="K66" s="31"/>
      <c r="L66" s="31"/>
      <c r="M66" s="31"/>
      <c r="N66" s="31"/>
    </row>
    <row r="67" spans="1:14" ht="15" customHeight="1">
      <c r="A67" s="64" t="s">
        <v>96</v>
      </c>
      <c r="B67" s="60"/>
      <c r="C67" s="31"/>
      <c r="D67" s="31"/>
      <c r="E67" s="65"/>
      <c r="F67" s="31"/>
      <c r="G67" s="61">
        <v>610962.92000000004</v>
      </c>
      <c r="H67" s="31"/>
      <c r="I67" s="31"/>
      <c r="J67" s="31"/>
      <c r="K67" s="31"/>
      <c r="L67" s="31"/>
      <c r="M67" s="31"/>
      <c r="N67" s="31"/>
    </row>
    <row r="68" spans="1:14" ht="15" customHeight="1">
      <c r="A68" s="64" t="s">
        <v>97</v>
      </c>
      <c r="B68" s="60"/>
      <c r="C68" s="31"/>
      <c r="D68" s="31"/>
      <c r="E68" s="65"/>
      <c r="F68" s="31"/>
      <c r="G68" s="66">
        <v>691068.28</v>
      </c>
      <c r="H68" s="31"/>
      <c r="I68" s="31"/>
      <c r="J68" s="31"/>
      <c r="K68" s="31"/>
      <c r="L68" s="31"/>
      <c r="M68" s="31"/>
      <c r="N68" s="31"/>
    </row>
    <row r="69" spans="1:14" ht="15" customHeight="1">
      <c r="A69" s="64" t="s">
        <v>87</v>
      </c>
      <c r="B69" s="60"/>
      <c r="C69" s="31"/>
      <c r="D69" s="31"/>
      <c r="E69" s="65"/>
      <c r="F69" s="31"/>
      <c r="G69" s="66">
        <v>574056.66</v>
      </c>
      <c r="H69" s="31"/>
      <c r="I69" s="31"/>
      <c r="J69" s="31"/>
      <c r="K69" s="31"/>
      <c r="L69" s="31"/>
      <c r="M69" s="31"/>
      <c r="N69" s="31"/>
    </row>
    <row r="70" spans="1:14" ht="15" customHeight="1">
      <c r="A70" s="64" t="s">
        <v>88</v>
      </c>
      <c r="B70" s="60"/>
      <c r="C70" s="31"/>
      <c r="D70" s="31"/>
      <c r="E70" s="65"/>
      <c r="F70" s="31"/>
      <c r="G70" s="66">
        <v>654528.29</v>
      </c>
      <c r="H70" s="31"/>
      <c r="I70" s="31"/>
      <c r="J70" s="31"/>
      <c r="K70" s="31"/>
      <c r="L70" s="31"/>
      <c r="M70" s="31"/>
      <c r="N70" s="31"/>
    </row>
    <row r="71" spans="1:14" ht="5.0999999999999996" customHeight="1"/>
    <row r="72" spans="1:14" s="43" customFormat="1" ht="15" customHeight="1">
      <c r="A72" s="68" t="s">
        <v>105</v>
      </c>
      <c r="B72" s="69" t="s">
        <v>100</v>
      </c>
      <c r="C72" s="42">
        <f>C63/C4</f>
        <v>0.28714296244016163</v>
      </c>
      <c r="D72" s="42">
        <f>D63/D4</f>
        <v>0.32097297176920697</v>
      </c>
      <c r="E72" s="42">
        <f>E63/E4</f>
        <v>0.36705671919730692</v>
      </c>
      <c r="F72" s="42">
        <f>F63/F4</f>
        <v>0.38530765359923003</v>
      </c>
      <c r="G72" s="70">
        <f>G63/G4</f>
        <v>0.23201206413358444</v>
      </c>
      <c r="H72" s="42">
        <v>0.29856481579142824</v>
      </c>
      <c r="I72" s="42">
        <v>0.32100501644940449</v>
      </c>
      <c r="J72" s="42">
        <v>0.34424521710738071</v>
      </c>
      <c r="K72" s="42"/>
      <c r="L72" s="42"/>
      <c r="M72" s="42"/>
      <c r="N72" s="42"/>
    </row>
    <row r="74" spans="1:14" ht="15" customHeight="1">
      <c r="C74" s="25"/>
      <c r="D74" s="25"/>
      <c r="E74" s="25"/>
      <c r="F74" s="25"/>
      <c r="G74" s="71"/>
      <c r="H74" s="25"/>
      <c r="I74" s="25"/>
      <c r="J74" s="25"/>
      <c r="K74" s="25"/>
      <c r="L74" s="25"/>
      <c r="M74" s="25"/>
      <c r="N74" s="25"/>
    </row>
    <row r="76" spans="1:14" ht="15" customHeight="1">
      <c r="C76" s="25"/>
      <c r="D76" s="25"/>
      <c r="E76" s="25"/>
      <c r="F76" s="25"/>
      <c r="G76" s="71"/>
      <c r="H76" s="25"/>
      <c r="I76" s="25"/>
      <c r="J76" s="25"/>
      <c r="K76" s="25"/>
      <c r="L76" s="25"/>
      <c r="M76" s="25"/>
      <c r="N76" s="25"/>
    </row>
    <row r="77" spans="1:14" ht="15" customHeight="1">
      <c r="C77" s="25"/>
      <c r="D77" s="25"/>
      <c r="E77" s="25"/>
      <c r="F77" s="25"/>
      <c r="G77" s="71"/>
      <c r="H77" s="25"/>
      <c r="I77" s="25"/>
      <c r="J77" s="25"/>
      <c r="K77" s="25"/>
      <c r="L77" s="25"/>
      <c r="M77" s="25"/>
      <c r="N77" s="25"/>
    </row>
    <row r="78" spans="1:14" ht="15" customHeight="1">
      <c r="A78" s="72" t="s">
        <v>106</v>
      </c>
      <c r="C78" s="25"/>
      <c r="D78" s="25"/>
      <c r="E78" s="25"/>
      <c r="F78" s="25"/>
      <c r="G78" s="71"/>
      <c r="H78" s="25"/>
      <c r="I78" s="25"/>
      <c r="J78" s="25"/>
      <c r="K78" s="25"/>
      <c r="L78" s="25"/>
      <c r="M78" s="25"/>
      <c r="N78" s="25"/>
    </row>
    <row r="79" spans="1:14" ht="15" customHeight="1">
      <c r="A79" s="57" t="s">
        <v>107</v>
      </c>
      <c r="C79" s="25"/>
      <c r="D79" s="25"/>
      <c r="E79" s="25"/>
      <c r="F79" s="25"/>
      <c r="G79" s="71"/>
      <c r="H79" s="25"/>
      <c r="I79" s="25"/>
      <c r="J79" s="25"/>
      <c r="K79" s="25"/>
      <c r="L79" s="25"/>
      <c r="M79" s="25"/>
      <c r="N79" s="25"/>
    </row>
    <row r="80" spans="1:14" ht="15" customHeight="1">
      <c r="A80" s="73" t="s">
        <v>110</v>
      </c>
      <c r="C80" s="25"/>
      <c r="D80" s="25"/>
      <c r="E80" s="25"/>
      <c r="F80" s="25"/>
      <c r="G80" s="71"/>
      <c r="H80" s="25"/>
      <c r="I80" s="25"/>
      <c r="J80" s="25"/>
      <c r="K80" s="25"/>
      <c r="L80" s="25"/>
      <c r="M80" s="25"/>
      <c r="N80" s="25"/>
    </row>
    <row r="81" spans="1:14" ht="15" customHeight="1">
      <c r="C81" s="25"/>
      <c r="D81" s="25"/>
      <c r="E81" s="25"/>
      <c r="F81" s="25"/>
      <c r="G81" s="71"/>
      <c r="H81" s="25"/>
      <c r="I81" s="25"/>
      <c r="J81" s="25"/>
      <c r="K81" s="25"/>
      <c r="L81" s="25"/>
      <c r="M81" s="25"/>
      <c r="N81" s="25"/>
    </row>
    <row r="82" spans="1:14" ht="15" customHeight="1">
      <c r="A82" s="74"/>
      <c r="B82" s="75"/>
      <c r="C82" s="76"/>
      <c r="D82" s="76"/>
      <c r="E82" s="76"/>
      <c r="F82" s="76"/>
      <c r="G82" s="42"/>
      <c r="H82" s="42"/>
      <c r="I82" s="42"/>
      <c r="J82" s="42"/>
      <c r="K82" s="42"/>
      <c r="L82" s="76"/>
      <c r="M82" s="76"/>
      <c r="N82" s="76"/>
    </row>
    <row r="84" spans="1:14" ht="15" customHeight="1">
      <c r="A84" s="59"/>
      <c r="B84" s="60"/>
      <c r="E84" s="77"/>
      <c r="G84" s="61"/>
      <c r="H84" s="61"/>
      <c r="I84" s="61"/>
      <c r="J84" s="61"/>
      <c r="K84" s="61"/>
    </row>
    <row r="85" spans="1:14" ht="15" customHeight="1">
      <c r="A85" s="59"/>
      <c r="B85" s="60"/>
      <c r="C85" s="47"/>
      <c r="D85" s="47"/>
      <c r="E85" s="78"/>
      <c r="F85" s="47"/>
      <c r="G85" s="47"/>
      <c r="H85" s="47"/>
      <c r="I85" s="47"/>
      <c r="J85" s="47"/>
      <c r="K85" s="47"/>
      <c r="L85" s="47"/>
      <c r="M85" s="47"/>
      <c r="N85" s="47"/>
    </row>
    <row r="86" spans="1:14" ht="15" customHeight="1">
      <c r="A86" s="59"/>
      <c r="B86" s="60"/>
      <c r="E86" s="77"/>
      <c r="G86" s="61"/>
      <c r="H86" s="61"/>
      <c r="I86" s="61"/>
      <c r="J86" s="61"/>
      <c r="K86" s="61"/>
    </row>
    <row r="87" spans="1:14" ht="15" customHeight="1">
      <c r="A87" s="59"/>
      <c r="B87" s="60"/>
      <c r="C87" s="61"/>
      <c r="D87" s="61"/>
      <c r="E87" s="62"/>
      <c r="F87" s="61"/>
      <c r="G87" s="61"/>
      <c r="H87" s="61"/>
      <c r="I87" s="61"/>
      <c r="J87" s="61"/>
      <c r="K87" s="61"/>
      <c r="L87" s="61"/>
      <c r="M87" s="61"/>
      <c r="N87" s="61"/>
    </row>
    <row r="88" spans="1:14" ht="15" customHeight="1">
      <c r="A88" s="79"/>
      <c r="B88" s="80"/>
      <c r="E88" s="77"/>
    </row>
    <row r="89" spans="1:14" ht="15" customHeight="1">
      <c r="A89" s="59"/>
      <c r="B89" s="60"/>
      <c r="E89" s="77"/>
      <c r="G89" s="61"/>
      <c r="H89" s="61"/>
      <c r="I89" s="61"/>
      <c r="J89" s="61"/>
      <c r="K89" s="61"/>
    </row>
    <row r="90" spans="1:14" ht="15" customHeight="1">
      <c r="A90" s="59"/>
      <c r="B90" s="60"/>
      <c r="E90" s="77"/>
      <c r="G90" s="61"/>
      <c r="H90" s="61"/>
      <c r="I90" s="61"/>
      <c r="J90" s="61"/>
      <c r="K90" s="61"/>
    </row>
    <row r="91" spans="1:14" ht="15" customHeight="1">
      <c r="A91" s="79"/>
      <c r="B91" s="80"/>
      <c r="E91" s="77"/>
      <c r="G91" s="81"/>
      <c r="I91" s="81"/>
      <c r="J91" s="81"/>
      <c r="K91" s="81"/>
    </row>
    <row r="92" spans="1:14" ht="15" customHeight="1">
      <c r="A92" s="74"/>
      <c r="B92" s="75"/>
      <c r="C92" s="76"/>
      <c r="D92" s="76"/>
      <c r="E92" s="82"/>
      <c r="F92" s="76"/>
      <c r="G92" s="83"/>
      <c r="H92" s="83"/>
      <c r="I92" s="83"/>
      <c r="J92" s="83"/>
      <c r="K92" s="83"/>
      <c r="L92" s="76"/>
      <c r="M92" s="76"/>
      <c r="N92" s="76"/>
    </row>
    <row r="94" spans="1:14" ht="15" customHeight="1">
      <c r="A94" s="59"/>
      <c r="B94" s="60"/>
      <c r="E94" s="77"/>
      <c r="G94" s="84"/>
      <c r="H94" s="84"/>
      <c r="I94" s="84"/>
      <c r="J94" s="84"/>
      <c r="K94" s="84"/>
    </row>
    <row r="95" spans="1:14" ht="15" customHeight="1">
      <c r="A95" s="59"/>
      <c r="B95" s="60"/>
      <c r="C95" s="85"/>
      <c r="D95" s="85"/>
      <c r="E95" s="86"/>
      <c r="F95" s="85"/>
      <c r="G95" s="85"/>
      <c r="H95" s="85"/>
      <c r="I95" s="85"/>
      <c r="J95" s="85"/>
      <c r="K95" s="85"/>
      <c r="L95" s="85"/>
      <c r="M95" s="85"/>
      <c r="N95" s="8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2"/>
  <sheetViews>
    <sheetView topLeftCell="B1" zoomScaleNormal="100" workbookViewId="0">
      <pane xSplit="1" ySplit="1" topLeftCell="T2" activePane="bottomRight" state="frozen"/>
      <selection activeCell="B1" sqref="B1"/>
      <selection pane="topRight" activeCell="C1" sqref="C1"/>
      <selection pane="bottomLeft" activeCell="B2" sqref="B2"/>
      <selection pane="bottomRight" activeCell="AA15" sqref="AA15"/>
    </sheetView>
  </sheetViews>
  <sheetFormatPr baseColWidth="10" defaultRowHeight="15"/>
  <cols>
    <col min="1" max="2" width="28.85546875" customWidth="1"/>
    <col min="3" max="3" width="19.140625" bestFit="1" customWidth="1"/>
    <col min="4" max="4" width="19.5703125" bestFit="1" customWidth="1"/>
    <col min="5" max="5" width="19.140625" bestFit="1" customWidth="1"/>
    <col min="6" max="6" width="18.5703125" bestFit="1" customWidth="1"/>
    <col min="7" max="7" width="18.5703125" customWidth="1"/>
    <col min="8" max="8" width="19.5703125" bestFit="1" customWidth="1"/>
    <col min="9" max="10" width="19.5703125" hidden="1" customWidth="1"/>
    <col min="11" max="11" width="24.140625" hidden="1" customWidth="1"/>
    <col min="12" max="19" width="19.5703125" hidden="1" customWidth="1"/>
    <col min="20" max="20" width="19.5703125" customWidth="1"/>
    <col min="21" max="21" width="20.140625" bestFit="1" customWidth="1"/>
    <col min="22" max="23" width="20.140625" hidden="1" customWidth="1"/>
    <col min="24" max="27" width="20.140625" customWidth="1"/>
    <col min="28" max="28" width="18.7109375" bestFit="1" customWidth="1"/>
    <col min="29" max="30" width="19.5703125" bestFit="1" customWidth="1"/>
    <col min="31" max="31" width="20.140625" bestFit="1" customWidth="1"/>
    <col min="32" max="32" width="18.28515625" bestFit="1" customWidth="1"/>
    <col min="33" max="34" width="19.5703125" bestFit="1" customWidth="1"/>
    <col min="35" max="35" width="20.140625" bestFit="1" customWidth="1"/>
    <col min="36" max="36" width="19.5703125" bestFit="1" customWidth="1"/>
    <col min="37" max="39" width="20.140625" bestFit="1" customWidth="1"/>
    <col min="40" max="40" width="19.140625" bestFit="1" customWidth="1"/>
  </cols>
  <sheetData>
    <row r="1" spans="1:41" s="118" customFormat="1" ht="24" customHeight="1">
      <c r="A1" s="118" t="s">
        <v>81</v>
      </c>
      <c r="B1" s="118" t="s">
        <v>80</v>
      </c>
      <c r="C1" s="118">
        <v>2012</v>
      </c>
      <c r="D1" s="118">
        <v>2013</v>
      </c>
      <c r="E1" s="118">
        <v>2014</v>
      </c>
      <c r="F1" s="118">
        <v>2015</v>
      </c>
      <c r="G1" s="118" t="s">
        <v>129</v>
      </c>
      <c r="H1" s="118" t="s">
        <v>157</v>
      </c>
      <c r="I1" s="118" t="s">
        <v>148</v>
      </c>
      <c r="J1" s="118" t="s">
        <v>170</v>
      </c>
      <c r="K1" s="118" t="s">
        <v>188</v>
      </c>
      <c r="L1" s="118" t="s">
        <v>184</v>
      </c>
      <c r="M1" s="118" t="s">
        <v>187</v>
      </c>
      <c r="N1" s="118" t="s">
        <v>191</v>
      </c>
      <c r="O1" s="118" t="s">
        <v>192</v>
      </c>
      <c r="P1" s="118" t="s">
        <v>198</v>
      </c>
      <c r="Q1" s="118" t="s">
        <v>209</v>
      </c>
      <c r="R1" s="118" t="s">
        <v>208</v>
      </c>
      <c r="S1" s="248" t="s">
        <v>213</v>
      </c>
      <c r="T1" s="118" t="s">
        <v>218</v>
      </c>
      <c r="U1" s="118">
        <v>2017</v>
      </c>
      <c r="V1" s="255" t="s">
        <v>217</v>
      </c>
      <c r="W1" s="255" t="s">
        <v>220</v>
      </c>
      <c r="X1" s="255" t="s">
        <v>221</v>
      </c>
      <c r="Y1" s="255" t="s">
        <v>226</v>
      </c>
      <c r="Z1" s="255" t="s">
        <v>229</v>
      </c>
      <c r="AA1" s="255" t="s">
        <v>231</v>
      </c>
      <c r="AB1" s="118">
        <v>2018</v>
      </c>
      <c r="AC1" s="118">
        <v>2019</v>
      </c>
      <c r="AD1" s="118">
        <v>2020</v>
      </c>
      <c r="AE1" s="118">
        <v>2021</v>
      </c>
      <c r="AF1" s="118">
        <v>2022</v>
      </c>
      <c r="AG1" s="118">
        <v>2023</v>
      </c>
      <c r="AH1" s="118">
        <v>2024</v>
      </c>
      <c r="AI1" s="118">
        <v>2025</v>
      </c>
      <c r="AJ1" s="118">
        <v>2026</v>
      </c>
      <c r="AK1" s="118">
        <v>2027</v>
      </c>
      <c r="AL1" s="118">
        <v>2028</v>
      </c>
      <c r="AM1" s="118">
        <v>2029</v>
      </c>
      <c r="AN1" s="118">
        <v>2030</v>
      </c>
    </row>
    <row r="2" spans="1:41" ht="18">
      <c r="A2" s="947" t="s">
        <v>57</v>
      </c>
      <c r="B2" s="2" t="s">
        <v>78</v>
      </c>
      <c r="C2" s="10">
        <v>105695856.59</v>
      </c>
      <c r="D2" s="10">
        <v>113556459.16</v>
      </c>
      <c r="E2" s="10">
        <v>126958729.99000001</v>
      </c>
      <c r="F2" s="10">
        <v>127272039.29000001</v>
      </c>
      <c r="G2" s="10">
        <f>'MAPA 2018'!Q21</f>
        <v>123279993.80779999</v>
      </c>
      <c r="H2" s="10">
        <v>144650303.35316005</v>
      </c>
      <c r="I2" s="10">
        <f>'MAPA 2018'!U21</f>
        <v>8805389.6639583297</v>
      </c>
      <c r="J2" s="10">
        <f>'MAPA 2018'!$W$21</f>
        <v>20036118.446671199</v>
      </c>
      <c r="K2" s="10">
        <f>'MAPA 2018'!Y21</f>
        <v>29858227.308344081</v>
      </c>
      <c r="L2" s="10">
        <f>'MAPA 2018'!AA21</f>
        <v>38218419.935905904</v>
      </c>
      <c r="M2" s="10">
        <f>'MAPA 2018'!AE21</f>
        <v>50015170.727730103</v>
      </c>
      <c r="N2" s="10">
        <f>'MAPA 2018'!$AI$21</f>
        <v>59863727.095268697</v>
      </c>
      <c r="O2" s="10">
        <f>'MAPA 2018'!AM21</f>
        <v>71863124.625123903</v>
      </c>
      <c r="P2" s="10">
        <f>'MAPA 2018'!AQ21</f>
        <v>82235585.312839106</v>
      </c>
      <c r="Q2" s="10">
        <f>'MAPA 2018'!$AU$21</f>
        <v>92123933.916304305</v>
      </c>
      <c r="R2" s="10">
        <f>'MAPA 2018'!AY21</f>
        <v>103384489.186336</v>
      </c>
      <c r="S2" s="10">
        <v>114738109.41716811</v>
      </c>
      <c r="T2" s="10">
        <f>'MAPA 2018'!BG21</f>
        <v>127835367.55919999</v>
      </c>
      <c r="U2" s="10">
        <v>164231499.83605206</v>
      </c>
      <c r="V2" s="10">
        <f>'MAPA 2018'!BK21</f>
        <v>9947614.3350000009</v>
      </c>
      <c r="W2" s="10">
        <f>'MAPA 2018'!BM21</f>
        <v>22107860.360909093</v>
      </c>
      <c r="X2" s="10">
        <f>'MAPA 2018'!BO21</f>
        <v>33665312.04581818</v>
      </c>
      <c r="Y2" s="10">
        <f>'MAPA 2018'!BQ21</f>
        <v>44439432.721838377</v>
      </c>
      <c r="Z2" s="10">
        <f>'MAPA 2018'!BU21</f>
        <v>57892698.699108578</v>
      </c>
      <c r="AA2" s="10">
        <f>'MAPA 2018'!BY21</f>
        <v>74073038.632628784</v>
      </c>
      <c r="AB2" s="10">
        <v>186282432.5819909</v>
      </c>
      <c r="AC2" s="11">
        <v>211101236.87875697</v>
      </c>
      <c r="AD2" s="11">
        <v>239020977.70905635</v>
      </c>
      <c r="AE2" s="11">
        <v>266668364.90829504</v>
      </c>
      <c r="AF2" s="11">
        <v>297455019.77029085</v>
      </c>
      <c r="AG2" s="11">
        <v>331732321.95560294</v>
      </c>
      <c r="AH2" s="11">
        <v>369890534.38027447</v>
      </c>
      <c r="AI2" s="11">
        <v>412363066.0703243</v>
      </c>
      <c r="AJ2" s="11">
        <v>459631198.75458139</v>
      </c>
      <c r="AK2" s="11">
        <v>512229327.31498671</v>
      </c>
      <c r="AL2" s="11">
        <v>570750769.59992719</v>
      </c>
      <c r="AM2" s="11">
        <v>635854207.06870592</v>
      </c>
      <c r="AN2" s="11">
        <v>708270824.33524108</v>
      </c>
    </row>
    <row r="3" spans="1:41" ht="24" customHeight="1">
      <c r="A3" s="947"/>
      <c r="B3" s="3" t="s">
        <v>77</v>
      </c>
      <c r="C3" s="11">
        <v>170968891.79000002</v>
      </c>
      <c r="D3" s="11">
        <v>182370645.03</v>
      </c>
      <c r="E3" s="11">
        <v>191926255.41999999</v>
      </c>
      <c r="F3" s="11">
        <v>211411824.28</v>
      </c>
      <c r="G3" s="11">
        <f>'MAPA 2018'!Q23</f>
        <v>239856963.75</v>
      </c>
      <c r="H3" s="11">
        <v>232553006.70800003</v>
      </c>
      <c r="I3" s="11">
        <f>'MAPA 2018'!$U$23</f>
        <v>18102120.09</v>
      </c>
      <c r="J3" s="11">
        <f>'MAPA 2018'!$W$23</f>
        <v>41200673.590000004</v>
      </c>
      <c r="K3" s="11">
        <f>'MAPA 2018'!Y23</f>
        <v>61048062.940000005</v>
      </c>
      <c r="L3" s="11">
        <f>'MAPA 2018'!AA23</f>
        <v>82311091.800000012</v>
      </c>
      <c r="M3" s="11">
        <f>'MAPA 2018'!AE23</f>
        <v>103623566.56999999</v>
      </c>
      <c r="N3" s="11">
        <f>'MAPA 2018'!$AI$23</f>
        <v>125822115.41</v>
      </c>
      <c r="O3" s="11">
        <f>'MAPA 2018'!AM23</f>
        <v>148777836.49000001</v>
      </c>
      <c r="P3" s="11">
        <f>'MAPA 2018'!AM23</f>
        <v>148777836.49000001</v>
      </c>
      <c r="Q3" s="11">
        <f>'MAPA 2018'!$AU$23</f>
        <v>190054923.44</v>
      </c>
      <c r="R3" s="11">
        <f>'MAPA 2018'!AY23</f>
        <v>211170932.25</v>
      </c>
      <c r="S3" s="11">
        <v>232995896.68000001</v>
      </c>
      <c r="T3" s="11">
        <f>'MAPA 2018'!BG23</f>
        <v>254934315.75</v>
      </c>
      <c r="U3" s="11">
        <v>255808307.37880006</v>
      </c>
      <c r="V3" s="11">
        <f>'MAPA 2018'!BK23</f>
        <v>20673221.990000002</v>
      </c>
      <c r="W3" s="11">
        <f>'MAPA 2018'!BM23</f>
        <v>46301447.870000005</v>
      </c>
      <c r="X3" s="11">
        <f>'MAPA 2018'!BO23</f>
        <v>67920958.409999996</v>
      </c>
      <c r="Y3" s="11">
        <f>'MAPA 2018'!BQ23</f>
        <v>89784821.219999999</v>
      </c>
      <c r="Z3" s="11">
        <f>'MAPA 2018'!BU23</f>
        <v>115680812.65000001</v>
      </c>
      <c r="AA3" s="11">
        <f>'MAPA 2018'!BY23</f>
        <v>140771773.65000001</v>
      </c>
      <c r="AB3" s="11">
        <v>281389138.11668009</v>
      </c>
      <c r="AC3" s="11">
        <v>309528051.92834812</v>
      </c>
      <c r="AD3" s="11">
        <v>340480857.12118298</v>
      </c>
      <c r="AE3" s="11">
        <v>374528942.83330131</v>
      </c>
      <c r="AF3" s="11">
        <v>411981837.11663145</v>
      </c>
      <c r="AG3" s="11">
        <v>453180020.82829463</v>
      </c>
      <c r="AH3" s="11">
        <v>498498022.91112411</v>
      </c>
      <c r="AI3" s="11">
        <v>548347825.20223653</v>
      </c>
      <c r="AJ3" s="11">
        <v>603182607.72246027</v>
      </c>
      <c r="AK3" s="11">
        <v>663500868.49470639</v>
      </c>
      <c r="AL3" s="11">
        <v>729850955.34417713</v>
      </c>
      <c r="AM3" s="11">
        <v>802836050.87859488</v>
      </c>
      <c r="AN3" s="11">
        <v>883119655.96645439</v>
      </c>
    </row>
    <row r="4" spans="1:41">
      <c r="A4" s="948"/>
      <c r="B4" t="s">
        <v>82</v>
      </c>
      <c r="C4" s="1">
        <f t="shared" ref="C4:AN4" si="0">C2/C3</f>
        <v>0.61821689012189152</v>
      </c>
      <c r="D4" s="1">
        <f t="shared" si="0"/>
        <v>0.62266851741035378</v>
      </c>
      <c r="E4" s="1">
        <f t="shared" si="0"/>
        <v>0.66149745751132949</v>
      </c>
      <c r="F4" s="1">
        <f t="shared" si="0"/>
        <v>0.60201003289880894</v>
      </c>
      <c r="G4" s="120">
        <f t="shared" si="0"/>
        <v>0.51397296071959464</v>
      </c>
      <c r="H4" s="1">
        <f t="shared" si="0"/>
        <v>0.62201003289880896</v>
      </c>
      <c r="I4" s="1">
        <f t="shared" si="0"/>
        <v>0.48642864041226952</v>
      </c>
      <c r="J4" s="1">
        <f t="shared" ref="J4:T4" si="1">J2/J3</f>
        <v>0.48630560378833837</v>
      </c>
      <c r="K4" s="1">
        <f t="shared" si="1"/>
        <v>0.48909377088163641</v>
      </c>
      <c r="L4" s="1">
        <f t="shared" si="1"/>
        <v>0.46431676582263359</v>
      </c>
      <c r="M4" s="1">
        <f t="shared" si="1"/>
        <v>0.48266212390927266</v>
      </c>
      <c r="N4" s="1">
        <f t="shared" si="1"/>
        <v>0.47578064396865871</v>
      </c>
      <c r="O4" s="1">
        <f t="shared" si="1"/>
        <v>0.48302305182367755</v>
      </c>
      <c r="P4" s="1">
        <f t="shared" si="1"/>
        <v>0.55274083326495016</v>
      </c>
      <c r="Q4" s="1">
        <f t="shared" si="1"/>
        <v>0.4847226909403779</v>
      </c>
      <c r="R4" s="1">
        <f t="shared" si="1"/>
        <v>0.48957727318237948</v>
      </c>
      <c r="S4" s="1">
        <f t="shared" si="1"/>
        <v>0.49244691023357856</v>
      </c>
      <c r="T4" s="1">
        <f t="shared" si="1"/>
        <v>0.50144433158445834</v>
      </c>
      <c r="U4" s="1">
        <f t="shared" si="0"/>
        <v>0.64201003289880898</v>
      </c>
      <c r="V4" s="1">
        <f t="shared" si="0"/>
        <v>0.48118354941536617</v>
      </c>
      <c r="W4" s="1">
        <f t="shared" si="0"/>
        <v>0.47747665306236331</v>
      </c>
      <c r="X4" s="1">
        <f t="shared" si="0"/>
        <v>0.49565425509163075</v>
      </c>
      <c r="Y4" s="1">
        <f t="shared" si="0"/>
        <v>0.49495485002914147</v>
      </c>
      <c r="Z4" s="1">
        <f t="shared" si="0"/>
        <v>0.50045204016907097</v>
      </c>
      <c r="AA4" s="1">
        <f t="shared" si="0"/>
        <v>0.52619240854914651</v>
      </c>
      <c r="AB4" s="1">
        <f t="shared" si="0"/>
        <v>0.662010032898809</v>
      </c>
      <c r="AC4" s="1">
        <f t="shared" si="0"/>
        <v>0.68201003289880902</v>
      </c>
      <c r="AD4" s="1">
        <f t="shared" si="0"/>
        <v>0.70201003289880903</v>
      </c>
      <c r="AE4" s="1">
        <f t="shared" si="0"/>
        <v>0.71201003289880904</v>
      </c>
      <c r="AF4" s="1">
        <f t="shared" si="0"/>
        <v>0.72201003289880905</v>
      </c>
      <c r="AG4" s="1">
        <f t="shared" si="0"/>
        <v>0.73201003289880906</v>
      </c>
      <c r="AH4" s="1">
        <f t="shared" si="0"/>
        <v>0.74201003289880907</v>
      </c>
      <c r="AI4" s="1">
        <f t="shared" si="0"/>
        <v>0.75201003289880908</v>
      </c>
      <c r="AJ4" s="1">
        <f t="shared" si="0"/>
        <v>0.76201003289880909</v>
      </c>
      <c r="AK4" s="1">
        <f t="shared" si="0"/>
        <v>0.7720100328988091</v>
      </c>
      <c r="AL4" s="1">
        <f t="shared" si="0"/>
        <v>0.7820100328988091</v>
      </c>
      <c r="AM4" s="1">
        <f t="shared" si="0"/>
        <v>0.79201003289880911</v>
      </c>
      <c r="AN4" s="1">
        <f t="shared" si="0"/>
        <v>0.80201003289880912</v>
      </c>
      <c r="AO4" s="1"/>
    </row>
    <row r="5" spans="1:41">
      <c r="A5" s="4"/>
      <c r="B5" s="5"/>
    </row>
    <row r="6" spans="1:41">
      <c r="A6" s="4"/>
      <c r="B6" s="5"/>
    </row>
    <row r="7" spans="1:41" s="118" customFormat="1">
      <c r="C7" s="118">
        <v>2012</v>
      </c>
      <c r="D7" s="118">
        <v>2013</v>
      </c>
      <c r="E7" s="118">
        <v>2014</v>
      </c>
      <c r="F7" s="118">
        <v>2015</v>
      </c>
      <c r="G7" s="118" t="s">
        <v>129</v>
      </c>
      <c r="H7" s="118" t="s">
        <v>157</v>
      </c>
      <c r="I7" s="118" t="s">
        <v>148</v>
      </c>
      <c r="J7" s="118" t="s">
        <v>170</v>
      </c>
      <c r="K7" s="118" t="s">
        <v>188</v>
      </c>
      <c r="L7" s="118" t="s">
        <v>184</v>
      </c>
      <c r="M7" s="118" t="s">
        <v>187</v>
      </c>
      <c r="N7" s="118" t="s">
        <v>191</v>
      </c>
      <c r="O7" s="118" t="s">
        <v>192</v>
      </c>
      <c r="P7" s="118" t="s">
        <v>198</v>
      </c>
      <c r="Q7" s="118" t="s">
        <v>209</v>
      </c>
      <c r="R7" s="118" t="s">
        <v>208</v>
      </c>
      <c r="S7" s="248" t="s">
        <v>213</v>
      </c>
      <c r="T7" s="118" t="s">
        <v>218</v>
      </c>
      <c r="U7" s="118">
        <v>2017</v>
      </c>
      <c r="V7" s="255" t="s">
        <v>217</v>
      </c>
      <c r="W7" s="255" t="s">
        <v>220</v>
      </c>
      <c r="X7" s="255" t="s">
        <v>221</v>
      </c>
      <c r="Y7" s="255" t="s">
        <v>226</v>
      </c>
      <c r="Z7" s="255" t="s">
        <v>229</v>
      </c>
      <c r="AA7" s="255" t="s">
        <v>231</v>
      </c>
      <c r="AB7" s="118">
        <v>2018</v>
      </c>
      <c r="AC7" s="118">
        <v>2019</v>
      </c>
      <c r="AD7" s="118">
        <v>2020</v>
      </c>
      <c r="AE7" s="118">
        <v>2021</v>
      </c>
      <c r="AF7" s="118">
        <v>2022</v>
      </c>
      <c r="AG7" s="118">
        <v>2023</v>
      </c>
      <c r="AH7" s="118">
        <v>2024</v>
      </c>
      <c r="AI7" s="118">
        <v>2025</v>
      </c>
      <c r="AJ7" s="118">
        <v>2026</v>
      </c>
      <c r="AK7" s="118">
        <v>2027</v>
      </c>
      <c r="AL7" s="118">
        <v>2028</v>
      </c>
      <c r="AM7" s="118">
        <v>2029</v>
      </c>
      <c r="AN7" s="118">
        <v>2030</v>
      </c>
    </row>
    <row r="8" spans="1:41" s="118" customFormat="1">
      <c r="G8" s="12"/>
    </row>
    <row r="9" spans="1:41" s="118" customFormat="1">
      <c r="G9" s="12"/>
      <c r="H9" s="12"/>
      <c r="I9" s="12"/>
      <c r="J9" s="12"/>
      <c r="K9" s="12"/>
      <c r="L9" s="12"/>
      <c r="M9" s="12"/>
      <c r="N9" s="12"/>
      <c r="O9" s="12"/>
      <c r="P9" s="12"/>
      <c r="Q9" s="12"/>
      <c r="R9" s="12"/>
      <c r="S9" s="12"/>
      <c r="T9" s="12"/>
    </row>
    <row r="10" spans="1:41" ht="36" customHeight="1">
      <c r="A10" s="947" t="s">
        <v>56</v>
      </c>
      <c r="B10" s="2" t="s">
        <v>76</v>
      </c>
      <c r="C10" s="12">
        <v>18219692.649999999</v>
      </c>
      <c r="D10" s="12">
        <v>18936511.98</v>
      </c>
      <c r="E10" s="12">
        <v>17950780.979999997</v>
      </c>
      <c r="F10" s="12">
        <v>18585233.027751699</v>
      </c>
      <c r="G10" s="12">
        <f>'MAPA 2018'!Q17</f>
        <v>19584264</v>
      </c>
      <c r="H10" s="12">
        <v>19730677.017599996</v>
      </c>
      <c r="I10" s="12">
        <v>1506885.8561088101</v>
      </c>
      <c r="J10" s="12">
        <f>'MAPA 2018'!$W$17</f>
        <v>3244197.6145682102</v>
      </c>
      <c r="K10" s="12">
        <f>'MAPA 2018'!Y17</f>
        <v>4818426.0596436802</v>
      </c>
      <c r="L10" s="12">
        <f>'MAPA 2018'!AA17</f>
        <v>6468635.6212605424</v>
      </c>
      <c r="M10" s="12">
        <f>'MAPA 2018'!AE17</f>
        <v>8113666.3516078098</v>
      </c>
      <c r="N10" s="12">
        <f>'MAPA 2018'!$AI$17</f>
        <v>9801505.8775791395</v>
      </c>
      <c r="O10" s="12">
        <f>'MAPA 2018'!AM17</f>
        <v>11515087.378035</v>
      </c>
      <c r="P10" s="12">
        <f>'MAPA 2018'!AQ17</f>
        <v>13113116.704096302</v>
      </c>
      <c r="Q10" s="12">
        <f>'MAPA 2018'!$AU$17</f>
        <v>14713003.807962434</v>
      </c>
      <c r="R10" s="12">
        <f>'MAPA 2018'!AY17</f>
        <v>16316797.881177699</v>
      </c>
      <c r="S10" s="12">
        <v>17940989.524463799</v>
      </c>
      <c r="T10" s="12">
        <f>'MAPA 2018'!BE17</f>
        <v>19584264</v>
      </c>
      <c r="U10" s="12">
        <v>20801296.162500001</v>
      </c>
      <c r="V10" s="12">
        <f>'MAPA 2018'!BK17</f>
        <v>1545525</v>
      </c>
      <c r="W10" s="12">
        <f>'MAPA 2018'!BM17</f>
        <v>3316697.952888405</v>
      </c>
      <c r="X10" s="12">
        <f>'MAPA 2018'!BO17</f>
        <v>4865202.9027623329</v>
      </c>
      <c r="Y10" s="12">
        <f>'MAPA 2018'!BQ17</f>
        <v>6454312.9079502448</v>
      </c>
      <c r="Z10" s="12">
        <f>'MAPA 2018'!BU17</f>
        <v>8213452.312265032</v>
      </c>
      <c r="AA10" s="12">
        <f>'MAPA 2018'!BY17</f>
        <v>9946379.491554074</v>
      </c>
      <c r="AB10" s="12">
        <v>21898412.25</v>
      </c>
      <c r="AC10" s="12">
        <v>22959671.467500001</v>
      </c>
      <c r="AD10" s="12">
        <v>25099464.112800002</v>
      </c>
      <c r="AE10" s="12">
        <v>27247257.0984</v>
      </c>
      <c r="AF10" s="12">
        <v>29485889.819999997</v>
      </c>
      <c r="AG10" s="12">
        <v>31805041.951200005</v>
      </c>
      <c r="AH10" s="12">
        <v>34221598.483199999</v>
      </c>
      <c r="AI10" s="12">
        <v>36680742.390599996</v>
      </c>
      <c r="AJ10" s="12">
        <v>39234998.9142</v>
      </c>
      <c r="AK10" s="12">
        <v>41865235.103999995</v>
      </c>
      <c r="AL10" s="12">
        <v>44597440.965599999</v>
      </c>
      <c r="AM10" s="12">
        <v>47348641.362599999</v>
      </c>
      <c r="AN10" s="12">
        <v>49538020.488749996</v>
      </c>
    </row>
    <row r="11" spans="1:41" ht="31.5" customHeight="1">
      <c r="A11" s="947"/>
      <c r="B11" s="2" t="s">
        <v>75</v>
      </c>
      <c r="C11" s="12">
        <v>44201240.009999998</v>
      </c>
      <c r="D11" s="12">
        <v>42365243.170000002</v>
      </c>
      <c r="E11" s="12">
        <v>41450983.469999999</v>
      </c>
      <c r="F11" s="12">
        <v>40391146.800804429</v>
      </c>
      <c r="G11" s="12">
        <f>'MAPA 2018'!Q19</f>
        <v>40910142.979999997</v>
      </c>
      <c r="H11" s="12">
        <v>41105577.119999997</v>
      </c>
      <c r="I11" s="12">
        <v>3443008.9</v>
      </c>
      <c r="J11" s="12">
        <f>'MAPA 2018'!W19</f>
        <v>6652510.96</v>
      </c>
      <c r="K11" s="12">
        <f>'MAPA 2018'!Y19</f>
        <v>10306116.960000001</v>
      </c>
      <c r="L11" s="12">
        <f>'MAPA 2018'!AA19</f>
        <v>13925287.083976958</v>
      </c>
      <c r="M11" s="12">
        <f>'MAPA 2018'!AE19</f>
        <v>17720647.367310289</v>
      </c>
      <c r="N11" s="12">
        <f>'MAPA 2018'!$AI$19</f>
        <v>21504926.073976956</v>
      </c>
      <c r="O11" s="12">
        <f>'MAPA 2018'!AM19</f>
        <v>25157673.153976955</v>
      </c>
      <c r="P11" s="12">
        <f>'MAPA 2018'!AQ19</f>
        <v>29069827.163243622</v>
      </c>
      <c r="Q11" s="12">
        <f>'MAPA 2018'!$AU$19</f>
        <v>32579203.496976957</v>
      </c>
      <c r="R11" s="12">
        <f>'MAPA 2018'!AY19</f>
        <v>36463720.049180999</v>
      </c>
      <c r="S11" s="12">
        <v>40225860.448998302</v>
      </c>
      <c r="T11" s="12">
        <f>'MAPA 2018'!BG19</f>
        <v>44104731.448998302</v>
      </c>
      <c r="U11" s="12">
        <v>41602592.325000003</v>
      </c>
      <c r="V11" s="12">
        <f>'MAPA 2018'!BK19</f>
        <v>3967028</v>
      </c>
      <c r="W11" s="12">
        <f>'MAPA 2018'!BM19</f>
        <v>7571207.2000000002</v>
      </c>
      <c r="X11" s="12">
        <f>'MAPA 2018'!BO19</f>
        <v>11589079.199999999</v>
      </c>
      <c r="Y11" s="12">
        <f>'MAPA 2018'!BQ19</f>
        <v>15549467.199999999</v>
      </c>
      <c r="Z11" s="12">
        <f>'MAPA 2018'!BU19</f>
        <v>19608614.199999999</v>
      </c>
      <c r="AA11" s="12">
        <f>'MAPA 2018'!BY19</f>
        <v>25427903.073976956</v>
      </c>
      <c r="AB11" s="12">
        <v>42112331.25</v>
      </c>
      <c r="AC11" s="12">
        <v>42517910.125</v>
      </c>
      <c r="AD11" s="12">
        <v>44820471.630000003</v>
      </c>
      <c r="AE11" s="12">
        <v>46978029.480000004</v>
      </c>
      <c r="AF11" s="12">
        <v>49143149.699999996</v>
      </c>
      <c r="AG11" s="12">
        <v>51298454.760000005</v>
      </c>
      <c r="AH11" s="12">
        <v>53471247.630000003</v>
      </c>
      <c r="AI11" s="12">
        <v>55576882.409999996</v>
      </c>
      <c r="AJ11" s="12">
        <v>57698527.814999998</v>
      </c>
      <c r="AK11" s="12">
        <v>59807478.719999999</v>
      </c>
      <c r="AL11" s="12">
        <v>61940890.229999997</v>
      </c>
      <c r="AM11" s="12">
        <v>63984650.490000002</v>
      </c>
      <c r="AN11" s="12">
        <v>66050693.984999999</v>
      </c>
    </row>
    <row r="12" spans="1:41" ht="31.5" customHeight="1">
      <c r="A12" s="947"/>
      <c r="B12" t="s">
        <v>82</v>
      </c>
      <c r="C12" s="1">
        <f t="shared" ref="C12:AN12" si="2">C10/C11</f>
        <v>0.41219867691218648</v>
      </c>
      <c r="D12" s="1">
        <f t="shared" si="2"/>
        <v>0.44698225628053206</v>
      </c>
      <c r="E12" s="1">
        <f t="shared" si="2"/>
        <v>0.43306043614120304</v>
      </c>
      <c r="F12" s="1">
        <f t="shared" si="2"/>
        <v>0.46013135302663793</v>
      </c>
      <c r="G12" s="120">
        <f t="shared" si="2"/>
        <v>0.47871414210344571</v>
      </c>
      <c r="H12" s="1">
        <f t="shared" si="2"/>
        <v>0.47999999999999993</v>
      </c>
      <c r="I12" s="1">
        <f t="shared" si="2"/>
        <v>0.43766539671413862</v>
      </c>
      <c r="J12" s="1">
        <f t="shared" si="2"/>
        <v>0.48766512886259267</v>
      </c>
      <c r="K12" s="1">
        <f t="shared" si="2"/>
        <v>0.46753069835563749</v>
      </c>
      <c r="L12" s="1">
        <f t="shared" si="2"/>
        <v>0.46452439955106106</v>
      </c>
      <c r="M12" s="1">
        <f t="shared" si="2"/>
        <v>0.45786512103250177</v>
      </c>
      <c r="N12" s="1">
        <f t="shared" si="2"/>
        <v>0.45577956621947707</v>
      </c>
      <c r="O12" s="1">
        <f t="shared" si="2"/>
        <v>0.45771670963197492</v>
      </c>
      <c r="P12" s="1">
        <f t="shared" si="2"/>
        <v>0.45109028789399708</v>
      </c>
      <c r="Q12" s="1">
        <f t="shared" si="2"/>
        <v>0.45160722880556803</v>
      </c>
      <c r="R12" s="1">
        <f t="shared" si="2"/>
        <v>0.44748034098468747</v>
      </c>
      <c r="S12" s="1">
        <f t="shared" si="2"/>
        <v>0.44600635820359591</v>
      </c>
      <c r="T12" s="1">
        <f t="shared" si="2"/>
        <v>0.44403997840111081</v>
      </c>
      <c r="U12" s="1">
        <f t="shared" si="2"/>
        <v>0.5</v>
      </c>
      <c r="V12" s="1">
        <f t="shared" si="2"/>
        <v>0.38959266231546641</v>
      </c>
      <c r="W12" s="1">
        <f t="shared" si="2"/>
        <v>0.43806725470257962</v>
      </c>
      <c r="X12" s="1">
        <f t="shared" si="2"/>
        <v>0.4198092720569494</v>
      </c>
      <c r="Y12" s="1">
        <f t="shared" si="2"/>
        <v>0.41508257645961305</v>
      </c>
      <c r="Z12" s="1">
        <f t="shared" si="2"/>
        <v>0.4188695962137412</v>
      </c>
      <c r="AA12" s="1">
        <f t="shared" si="2"/>
        <v>0.39116003638275815</v>
      </c>
      <c r="AB12" s="1">
        <f t="shared" si="2"/>
        <v>0.52</v>
      </c>
      <c r="AC12" s="1">
        <f t="shared" si="2"/>
        <v>0.54</v>
      </c>
      <c r="AD12" s="1">
        <f t="shared" si="2"/>
        <v>0.56000000000000005</v>
      </c>
      <c r="AE12" s="1">
        <f t="shared" si="2"/>
        <v>0.57999999999999996</v>
      </c>
      <c r="AF12" s="1">
        <f t="shared" si="2"/>
        <v>0.6</v>
      </c>
      <c r="AG12" s="1">
        <f t="shared" si="2"/>
        <v>0.62</v>
      </c>
      <c r="AH12" s="1">
        <f t="shared" si="2"/>
        <v>0.6399999999999999</v>
      </c>
      <c r="AI12" s="1">
        <f t="shared" si="2"/>
        <v>0.65999999999999992</v>
      </c>
      <c r="AJ12" s="1">
        <f t="shared" si="2"/>
        <v>0.68</v>
      </c>
      <c r="AK12" s="1">
        <f t="shared" si="2"/>
        <v>0.7</v>
      </c>
      <c r="AL12" s="1">
        <f t="shared" si="2"/>
        <v>0.72</v>
      </c>
      <c r="AM12" s="1">
        <f t="shared" si="2"/>
        <v>0.74</v>
      </c>
      <c r="AN12" s="1">
        <f t="shared" si="2"/>
        <v>0.74999999999999989</v>
      </c>
    </row>
    <row r="13" spans="1:41" ht="31.5" customHeight="1">
      <c r="A13" s="6"/>
    </row>
    <row r="14" spans="1:41" s="7" customFormat="1">
      <c r="A14" s="16" t="s">
        <v>58</v>
      </c>
      <c r="B14" s="16"/>
      <c r="C14" s="8">
        <v>2012</v>
      </c>
      <c r="D14" s="8">
        <v>2013</v>
      </c>
      <c r="E14" s="8">
        <v>2014</v>
      </c>
      <c r="F14" s="8">
        <v>2015</v>
      </c>
      <c r="G14" s="118" t="s">
        <v>129</v>
      </c>
      <c r="H14" s="118" t="s">
        <v>157</v>
      </c>
      <c r="I14" s="118" t="s">
        <v>148</v>
      </c>
      <c r="J14" s="118" t="s">
        <v>170</v>
      </c>
      <c r="K14" s="118" t="s">
        <v>188</v>
      </c>
      <c r="L14" s="118" t="s">
        <v>184</v>
      </c>
      <c r="M14" s="118" t="s">
        <v>187</v>
      </c>
      <c r="N14" s="118" t="s">
        <v>191</v>
      </c>
      <c r="O14" s="118" t="s">
        <v>192</v>
      </c>
      <c r="P14" s="118" t="s">
        <v>198</v>
      </c>
      <c r="Q14" s="118" t="s">
        <v>209</v>
      </c>
      <c r="R14" s="118" t="s">
        <v>208</v>
      </c>
      <c r="S14" s="248" t="s">
        <v>213</v>
      </c>
      <c r="T14" s="118" t="s">
        <v>218</v>
      </c>
      <c r="U14" s="8">
        <v>2017</v>
      </c>
      <c r="V14" s="255" t="s">
        <v>217</v>
      </c>
      <c r="W14" s="255" t="s">
        <v>220</v>
      </c>
      <c r="X14" s="255" t="s">
        <v>221</v>
      </c>
      <c r="Y14" s="255" t="s">
        <v>226</v>
      </c>
      <c r="Z14" s="255" t="s">
        <v>229</v>
      </c>
      <c r="AA14" s="255" t="s">
        <v>231</v>
      </c>
      <c r="AB14" s="8">
        <v>2018</v>
      </c>
      <c r="AC14" s="8">
        <v>2019</v>
      </c>
      <c r="AD14" s="8">
        <v>2020</v>
      </c>
      <c r="AE14" s="8">
        <v>2021</v>
      </c>
      <c r="AF14" s="8">
        <v>2022</v>
      </c>
      <c r="AG14" s="8">
        <v>2023</v>
      </c>
      <c r="AH14" s="8">
        <v>2024</v>
      </c>
      <c r="AI14" s="8">
        <v>2025</v>
      </c>
      <c r="AJ14" s="8">
        <v>2026</v>
      </c>
      <c r="AK14" s="8">
        <v>2027</v>
      </c>
      <c r="AL14" s="8">
        <v>2028</v>
      </c>
      <c r="AM14" s="8">
        <v>2029</v>
      </c>
      <c r="AN14" s="8">
        <v>2030</v>
      </c>
    </row>
    <row r="15" spans="1:41">
      <c r="A15" s="16"/>
      <c r="B15" s="16" t="s">
        <v>58</v>
      </c>
      <c r="C15" s="1">
        <f>C4*C12</f>
        <v>0.25482818415301023</v>
      </c>
      <c r="D15" s="1">
        <f t="shared" ref="D15:AN15" si="3">D4*D12</f>
        <v>0.27832177882693371</v>
      </c>
      <c r="E15" s="1">
        <f t="shared" si="3"/>
        <v>0.28646837745615328</v>
      </c>
      <c r="F15" s="1">
        <f t="shared" si="3"/>
        <v>0.27700369097333977</v>
      </c>
      <c r="G15" s="120">
        <f t="shared" ref="G15" si="4">G4*G12</f>
        <v>0.24604612495524875</v>
      </c>
      <c r="H15" s="1">
        <f t="shared" si="3"/>
        <v>0.29856481579142824</v>
      </c>
      <c r="I15" s="1">
        <f t="shared" ref="I15" si="5">I4*I12</f>
        <v>0.21289298387915503</v>
      </c>
      <c r="J15" s="1">
        <f t="shared" ref="J15:O15" si="6">J4*J12</f>
        <v>0.23715428493804097</v>
      </c>
      <c r="K15" s="1">
        <f t="shared" si="6"/>
        <v>0.22866635226168364</v>
      </c>
      <c r="L15" s="1">
        <f t="shared" si="6"/>
        <v>0.2156864668452495</v>
      </c>
      <c r="M15" s="1">
        <f t="shared" si="6"/>
        <v>0.22099415178152348</v>
      </c>
      <c r="N15" s="1">
        <f t="shared" si="6"/>
        <v>0.21685109552365872</v>
      </c>
      <c r="O15" s="1">
        <f t="shared" si="6"/>
        <v>0.22108772195712859</v>
      </c>
      <c r="P15" s="1">
        <f t="shared" ref="P15:Q15" si="7">P4*P12</f>
        <v>0.24933602160825422</v>
      </c>
      <c r="Q15" s="1">
        <f t="shared" si="7"/>
        <v>0.21890427119476188</v>
      </c>
      <c r="R15" s="1">
        <f t="shared" ref="R15:T15" si="8">R4*R12</f>
        <v>0.21907620514200465</v>
      </c>
      <c r="S15" s="1">
        <f t="shared" si="8"/>
        <v>0.21963445304189147</v>
      </c>
      <c r="T15" s="1">
        <f t="shared" si="8"/>
        <v>0.22266133016612233</v>
      </c>
      <c r="U15" s="1">
        <f t="shared" si="3"/>
        <v>0.32100501644940449</v>
      </c>
      <c r="V15" s="1">
        <f t="shared" ref="V15:W15" si="9">V4*V12</f>
        <v>0.1874655800791383</v>
      </c>
      <c r="W15" s="1">
        <f t="shared" si="9"/>
        <v>0.20916688659160557</v>
      </c>
      <c r="X15" s="1">
        <f t="shared" ref="X15:Y15" si="10">X4*X12</f>
        <v>0.20808025202194702</v>
      </c>
      <c r="Y15" s="1">
        <f t="shared" si="10"/>
        <v>0.20544713438127743</v>
      </c>
      <c r="Z15" s="1">
        <f t="shared" ref="Z15:AA15" si="11">Z4*Z12</f>
        <v>0.20962414398996174</v>
      </c>
      <c r="AA15" s="1">
        <f t="shared" si="11"/>
        <v>0.20582544167241529</v>
      </c>
      <c r="AB15" s="1">
        <f t="shared" si="3"/>
        <v>0.34424521710738071</v>
      </c>
      <c r="AC15" s="1">
        <f t="shared" si="3"/>
        <v>0.36828541776535689</v>
      </c>
      <c r="AD15" s="1">
        <f t="shared" si="3"/>
        <v>0.3931256184233331</v>
      </c>
      <c r="AE15" s="1">
        <f t="shared" si="3"/>
        <v>0.41296581908130919</v>
      </c>
      <c r="AF15" s="1">
        <f t="shared" si="3"/>
        <v>0.43320601973928541</v>
      </c>
      <c r="AG15" s="1">
        <f t="shared" si="3"/>
        <v>0.45384622039726163</v>
      </c>
      <c r="AH15" s="1">
        <f t="shared" si="3"/>
        <v>0.47488642105523771</v>
      </c>
      <c r="AI15" s="1">
        <f t="shared" si="3"/>
        <v>0.49632662171321396</v>
      </c>
      <c r="AJ15" s="1">
        <f t="shared" si="3"/>
        <v>0.51816682237119016</v>
      </c>
      <c r="AK15" s="1">
        <f t="shared" si="3"/>
        <v>0.54040702302916632</v>
      </c>
      <c r="AL15" s="1">
        <f t="shared" si="3"/>
        <v>0.56304722368714255</v>
      </c>
      <c r="AM15" s="1">
        <f t="shared" si="3"/>
        <v>0.58608742434511873</v>
      </c>
      <c r="AN15" s="1">
        <f t="shared" si="3"/>
        <v>0.60150752467410673</v>
      </c>
    </row>
    <row r="16" spans="1:41">
      <c r="A16" s="16"/>
      <c r="B16" s="16" t="s">
        <v>57</v>
      </c>
      <c r="C16" s="1">
        <f>C4</f>
        <v>0.61821689012189152</v>
      </c>
      <c r="D16" s="1">
        <f t="shared" ref="D16:AN16" si="12">D4</f>
        <v>0.62266851741035378</v>
      </c>
      <c r="E16" s="1">
        <f t="shared" si="12"/>
        <v>0.66149745751132949</v>
      </c>
      <c r="F16" s="1">
        <f t="shared" si="12"/>
        <v>0.60201003289880894</v>
      </c>
      <c r="G16" s="120">
        <f t="shared" ref="G16" si="13">G4</f>
        <v>0.51397296071959464</v>
      </c>
      <c r="H16" s="1">
        <f t="shared" si="12"/>
        <v>0.62201003289880896</v>
      </c>
      <c r="I16" s="1">
        <f t="shared" ref="I16" si="14">I4</f>
        <v>0.48642864041226952</v>
      </c>
      <c r="J16" s="1">
        <f t="shared" ref="J16:O16" si="15">J4</f>
        <v>0.48630560378833837</v>
      </c>
      <c r="K16" s="1">
        <f t="shared" si="15"/>
        <v>0.48909377088163641</v>
      </c>
      <c r="L16" s="1">
        <f t="shared" si="15"/>
        <v>0.46431676582263359</v>
      </c>
      <c r="M16" s="1">
        <f t="shared" si="15"/>
        <v>0.48266212390927266</v>
      </c>
      <c r="N16" s="1">
        <f t="shared" si="15"/>
        <v>0.47578064396865871</v>
      </c>
      <c r="O16" s="1">
        <f t="shared" si="15"/>
        <v>0.48302305182367755</v>
      </c>
      <c r="P16" s="1">
        <f t="shared" ref="P16:Q16" si="16">P4</f>
        <v>0.55274083326495016</v>
      </c>
      <c r="Q16" s="1">
        <f t="shared" si="16"/>
        <v>0.4847226909403779</v>
      </c>
      <c r="R16" s="1">
        <f t="shared" ref="R16:T16" si="17">R4</f>
        <v>0.48957727318237948</v>
      </c>
      <c r="S16" s="1">
        <f t="shared" si="17"/>
        <v>0.49244691023357856</v>
      </c>
      <c r="T16" s="1">
        <f t="shared" si="17"/>
        <v>0.50144433158445834</v>
      </c>
      <c r="U16" s="1">
        <f t="shared" si="12"/>
        <v>0.64201003289880898</v>
      </c>
      <c r="V16" s="1">
        <f t="shared" ref="V16:W16" si="18">V4</f>
        <v>0.48118354941536617</v>
      </c>
      <c r="W16" s="1">
        <f t="shared" si="18"/>
        <v>0.47747665306236331</v>
      </c>
      <c r="X16" s="1">
        <f t="shared" ref="X16:Y16" si="19">X4</f>
        <v>0.49565425509163075</v>
      </c>
      <c r="Y16" s="1">
        <f t="shared" si="19"/>
        <v>0.49495485002914147</v>
      </c>
      <c r="Z16" s="1">
        <f t="shared" ref="Z16:AA16" si="20">Z4</f>
        <v>0.50045204016907097</v>
      </c>
      <c r="AA16" s="1">
        <f t="shared" si="20"/>
        <v>0.52619240854914651</v>
      </c>
      <c r="AB16" s="1">
        <f t="shared" si="12"/>
        <v>0.662010032898809</v>
      </c>
      <c r="AC16" s="1">
        <f t="shared" si="12"/>
        <v>0.68201003289880902</v>
      </c>
      <c r="AD16" s="1">
        <f t="shared" si="12"/>
        <v>0.70201003289880903</v>
      </c>
      <c r="AE16" s="1">
        <f t="shared" si="12"/>
        <v>0.71201003289880904</v>
      </c>
      <c r="AF16" s="1">
        <f t="shared" si="12"/>
        <v>0.72201003289880905</v>
      </c>
      <c r="AG16" s="1">
        <f t="shared" si="12"/>
        <v>0.73201003289880906</v>
      </c>
      <c r="AH16" s="1">
        <f t="shared" si="12"/>
        <v>0.74201003289880907</v>
      </c>
      <c r="AI16" s="1">
        <f t="shared" si="12"/>
        <v>0.75201003289880908</v>
      </c>
      <c r="AJ16" s="1">
        <f t="shared" si="12"/>
        <v>0.76201003289880909</v>
      </c>
      <c r="AK16" s="1">
        <f t="shared" si="12"/>
        <v>0.7720100328988091</v>
      </c>
      <c r="AL16" s="1">
        <f t="shared" si="12"/>
        <v>0.7820100328988091</v>
      </c>
      <c r="AM16" s="1">
        <f t="shared" si="12"/>
        <v>0.79201003289880911</v>
      </c>
      <c r="AN16" s="1">
        <f t="shared" si="12"/>
        <v>0.80201003289880912</v>
      </c>
    </row>
    <row r="17" spans="1:40">
      <c r="A17" s="16"/>
      <c r="B17" s="16" t="s">
        <v>56</v>
      </c>
      <c r="C17" s="1">
        <f>C12</f>
        <v>0.41219867691218648</v>
      </c>
      <c r="D17" s="1">
        <f t="shared" ref="D17:AN17" si="21">D12</f>
        <v>0.44698225628053206</v>
      </c>
      <c r="E17" s="1">
        <f t="shared" si="21"/>
        <v>0.43306043614120304</v>
      </c>
      <c r="F17" s="1">
        <f t="shared" si="21"/>
        <v>0.46013135302663793</v>
      </c>
      <c r="G17" s="120">
        <f t="shared" ref="G17" si="22">G12</f>
        <v>0.47871414210344571</v>
      </c>
      <c r="H17" s="1">
        <f t="shared" si="21"/>
        <v>0.47999999999999993</v>
      </c>
      <c r="I17" s="1">
        <f t="shared" ref="I17" si="23">I12</f>
        <v>0.43766539671413862</v>
      </c>
      <c r="J17" s="1">
        <f t="shared" ref="J17:O17" si="24">J12</f>
        <v>0.48766512886259267</v>
      </c>
      <c r="K17" s="1">
        <f t="shared" si="24"/>
        <v>0.46753069835563749</v>
      </c>
      <c r="L17" s="1">
        <f t="shared" si="24"/>
        <v>0.46452439955106106</v>
      </c>
      <c r="M17" s="1">
        <f t="shared" si="24"/>
        <v>0.45786512103250177</v>
      </c>
      <c r="N17" s="1">
        <f t="shared" si="24"/>
        <v>0.45577956621947707</v>
      </c>
      <c r="O17" s="1">
        <f t="shared" si="24"/>
        <v>0.45771670963197492</v>
      </c>
      <c r="P17" s="1">
        <f t="shared" ref="P17:Q17" si="25">P12</f>
        <v>0.45109028789399708</v>
      </c>
      <c r="Q17" s="1">
        <f t="shared" si="25"/>
        <v>0.45160722880556803</v>
      </c>
      <c r="R17" s="1">
        <f t="shared" ref="R17:T17" si="26">R12</f>
        <v>0.44748034098468747</v>
      </c>
      <c r="S17" s="1">
        <f t="shared" si="26"/>
        <v>0.44600635820359591</v>
      </c>
      <c r="T17" s="1">
        <f t="shared" si="26"/>
        <v>0.44403997840111081</v>
      </c>
      <c r="U17" s="1">
        <f t="shared" si="21"/>
        <v>0.5</v>
      </c>
      <c r="V17" s="1">
        <f t="shared" ref="V17:W17" si="27">V12</f>
        <v>0.38959266231546641</v>
      </c>
      <c r="W17" s="1">
        <f t="shared" si="27"/>
        <v>0.43806725470257962</v>
      </c>
      <c r="X17" s="1">
        <f t="shared" ref="X17:Y17" si="28">X12</f>
        <v>0.4198092720569494</v>
      </c>
      <c r="Y17" s="1">
        <f t="shared" si="28"/>
        <v>0.41508257645961305</v>
      </c>
      <c r="Z17" s="1">
        <f t="shared" ref="Z17:AA17" si="29">Z12</f>
        <v>0.4188695962137412</v>
      </c>
      <c r="AA17" s="1">
        <f t="shared" si="29"/>
        <v>0.39116003638275815</v>
      </c>
      <c r="AB17" s="1">
        <f t="shared" si="21"/>
        <v>0.52</v>
      </c>
      <c r="AC17" s="1">
        <f t="shared" si="21"/>
        <v>0.54</v>
      </c>
      <c r="AD17" s="1">
        <f t="shared" si="21"/>
        <v>0.56000000000000005</v>
      </c>
      <c r="AE17" s="1">
        <f t="shared" si="21"/>
        <v>0.57999999999999996</v>
      </c>
      <c r="AF17" s="1">
        <f t="shared" si="21"/>
        <v>0.6</v>
      </c>
      <c r="AG17" s="1">
        <f t="shared" si="21"/>
        <v>0.62</v>
      </c>
      <c r="AH17" s="1">
        <f t="shared" si="21"/>
        <v>0.6399999999999999</v>
      </c>
      <c r="AI17" s="1">
        <f t="shared" si="21"/>
        <v>0.65999999999999992</v>
      </c>
      <c r="AJ17" s="1">
        <f t="shared" si="21"/>
        <v>0.68</v>
      </c>
      <c r="AK17" s="1">
        <f t="shared" si="21"/>
        <v>0.7</v>
      </c>
      <c r="AL17" s="1">
        <f t="shared" si="21"/>
        <v>0.72</v>
      </c>
      <c r="AM17" s="1">
        <f t="shared" si="21"/>
        <v>0.74</v>
      </c>
      <c r="AN17" s="1">
        <f t="shared" si="21"/>
        <v>0.74999999999999989</v>
      </c>
    </row>
    <row r="20" spans="1:40">
      <c r="C20" s="9"/>
      <c r="D20" s="9"/>
      <c r="E20" s="9"/>
      <c r="F20" s="9"/>
      <c r="G20" s="9"/>
      <c r="H20" s="9"/>
      <c r="I20" s="9"/>
      <c r="J20" s="9"/>
      <c r="K20" s="9"/>
      <c r="L20" s="9"/>
      <c r="M20" s="9"/>
      <c r="N20" s="9"/>
      <c r="O20" s="9"/>
      <c r="P20" s="9"/>
      <c r="Q20" s="9"/>
      <c r="R20" s="9"/>
      <c r="S20" s="9"/>
      <c r="T20" s="9"/>
      <c r="U20" s="9"/>
      <c r="V20" s="9"/>
      <c r="W20" s="9"/>
      <c r="X20" s="9"/>
      <c r="Y20" s="9"/>
      <c r="Z20" s="9"/>
      <c r="AA20" s="9"/>
      <c r="AB20" s="9"/>
    </row>
    <row r="122" spans="4:4">
      <c r="D122">
        <f>17*4</f>
        <v>68</v>
      </c>
    </row>
  </sheetData>
  <mergeCells count="2">
    <mergeCell ref="A10:A12"/>
    <mergeCell ref="A2:A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MAPA 2018</vt:lpstr>
      <vt:lpstr>Hoja2</vt:lpstr>
      <vt:lpstr>Hoja1</vt:lpstr>
      <vt:lpstr>dotación</vt:lpstr>
      <vt:lpstr>EFIC MAYO 2016 </vt:lpstr>
      <vt:lpstr>EFICI JUNIO 2016</vt:lpstr>
      <vt:lpstr>EFICI JULIO 2016</vt:lpstr>
      <vt:lpstr>EFICIENCIAS</vt:lpstr>
      <vt:lpstr>'MAPA 2018'!Área_de_impresión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Alanis Barroso</dc:creator>
  <cp:lastModifiedBy>Yaneth Viridiana Estrada Martinez</cp:lastModifiedBy>
  <cp:lastPrinted>2018-07-05T16:26:38Z</cp:lastPrinted>
  <dcterms:created xsi:type="dcterms:W3CDTF">2016-04-28T10:10:23Z</dcterms:created>
  <dcterms:modified xsi:type="dcterms:W3CDTF">2018-09-06T15:21:24Z</dcterms:modified>
</cp:coreProperties>
</file>